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queryTables/queryTable1.xml" ContentType="application/vnd.openxmlformats-officedocument.spreadsheetml.queryTable+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7.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8.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9.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1.xml" ContentType="application/vnd.openxmlformats-officedocument.spreadsheetml.pivotTable+xml"/>
  <Override PartName="/xl/drawings/drawing10.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11.xml" ContentType="application/vnd.openxmlformats-officedocument.drawing+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12.xml" ContentType="application/vnd.openxmlformats-officedocument.drawing+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13.xml" ContentType="application/vnd.openxmlformats-officedocument.drawing+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14.xml" ContentType="application/vnd.openxmlformats-officedocument.drawing+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drawings/drawing15.xml" ContentType="application/vnd.openxmlformats-officedocument.drawing+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drawings/drawing16.xml" ContentType="application/vnd.openxmlformats-officedocument.drawing+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drawings/drawing17.xml" ContentType="application/vnd.openxmlformats-officedocument.drawing+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drawings/drawing18.xml" ContentType="application/vnd.openxmlformats-officedocument.drawing+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drawings/drawing19.xml" ContentType="application/vnd.openxmlformats-officedocument.drawing+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drawings/drawing20.xml" ContentType="application/vnd.openxmlformats-officedocument.drawing+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drawings/drawing21.xml" ContentType="application/vnd.openxmlformats-officedocument.drawing+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drawings/drawing22.xml" ContentType="application/vnd.openxmlformats-officedocument.drawing+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drawings/drawing23.xml" ContentType="application/vnd.openxmlformats-officedocument.drawing+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drawings/drawing24.xml" ContentType="application/vnd.openxmlformats-officedocument.drawing+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drawings/drawing25.xml" ContentType="application/vnd.openxmlformats-officedocument.drawing+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drawings/drawing26.xml" ContentType="application/vnd.openxmlformats-officedocument.drawing+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drawings/drawing27.xml" ContentType="application/vnd.openxmlformats-officedocument.drawing+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drawings/drawing28.xml" ContentType="application/vnd.openxmlformats-officedocument.drawing+xml"/>
  <Override PartName="/xl/charts/chart42.xml" ContentType="application/vnd.openxmlformats-officedocument.drawingml.chart+xml"/>
  <Override PartName="/xl/charts/style42.xml" ContentType="application/vnd.ms-office.chartstyle+xml"/>
  <Override PartName="/xl/charts/colors4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codeName="ThisWorkbook" hidePivotFieldList="1" defaultThemeVersion="202300"/>
  <mc:AlternateContent xmlns:mc="http://schemas.openxmlformats.org/markup-compatibility/2006">
    <mc:Choice Requires="x15">
      <x15ac:absPath xmlns:x15ac="http://schemas.microsoft.com/office/spreadsheetml/2010/11/ac" url="/Users/mir/Desktop/optimal-vaccination/control result copy/Sto control result_calibrated para/"/>
    </mc:Choice>
  </mc:AlternateContent>
  <xr:revisionPtr revIDLastSave="0" documentId="13_ncr:1_{C5F623A1-1BE4-6C49-9761-F68B30921847}" xr6:coauthVersionLast="47" xr6:coauthVersionMax="47" xr10:uidLastSave="{00000000-0000-0000-0000-000000000000}"/>
  <bookViews>
    <workbookView xWindow="-33880" yWindow="3040" windowWidth="27280" windowHeight="17560" firstSheet="20" activeTab="8" xr2:uid="{7013EA96-086A-F54B-A467-9F3C1C077DFC}"/>
  </bookViews>
  <sheets>
    <sheet name="reg control (2)" sheetId="64" r:id="rId1"/>
    <sheet name="net_migration" sheetId="58" r:id="rId2"/>
    <sheet name="Sheet1" sheetId="62" r:id="rId3"/>
    <sheet name="birth_vic" sheetId="57" r:id="rId4"/>
    <sheet name="death_vic" sheetId="56" r:id="rId5"/>
    <sheet name="key dates" sheetId="40" r:id="rId6"/>
    <sheet name="regression sens-&gt;" sheetId="60" r:id="rId7"/>
    <sheet name="reg control" sheetId="61" r:id="rId8"/>
    <sheet name="reg cost" sheetId="63" r:id="rId9"/>
    <sheet name="Regression&gt;&gt;" sheetId="34" r:id="rId10"/>
    <sheet name="Reg_30days" sheetId="33" r:id="rId11"/>
    <sheet name="Reg_30days (2)" sheetId="59" r:id="rId12"/>
    <sheet name="Reg_test stats" sheetId="38" r:id="rId13"/>
    <sheet name="ori data" sheetId="2" r:id="rId14"/>
    <sheet name="Fitting&gt;&gt;" sheetId="29" r:id="rId15"/>
    <sheet name="Data fitting Result" sheetId="26" state="hidden" r:id="rId16"/>
    <sheet name="Data fitting_seed" sheetId="39" r:id="rId17"/>
    <sheet name="RMSE&amp;MAPE" sheetId="53" r:id="rId18"/>
    <sheet name="Cost&gt;&gt;" sheetId="28" r:id="rId19"/>
    <sheet name="Actual GDP breakdown" sheetId="1" r:id="rId20"/>
    <sheet name="Model Cost" sheetId="54" r:id="rId21"/>
    <sheet name="Table A1" sheetId="27" r:id="rId22"/>
    <sheet name="Pivot Table" sheetId="55" r:id="rId23"/>
    <sheet name="Sensitivity test&gt;&gt;" sheetId="3" r:id="rId24"/>
    <sheet name="diff noise" sheetId="5" r:id="rId25"/>
    <sheet name="Settings&gt;&gt;" sheetId="18" r:id="rId26"/>
    <sheet name="base_setting" sheetId="19" r:id="rId27"/>
    <sheet name="sigma=0.1&gt;&gt;" sheetId="15" r:id="rId28"/>
    <sheet name="opt vacc_sigma0.1" sheetId="16" r:id="rId29"/>
    <sheet name="loss_sigma0.1" sheetId="17" r:id="rId30"/>
    <sheet name="sigma=0.05&gt;&gt;" sheetId="9" r:id="rId31"/>
    <sheet name="opt vacc_sigma0.05" sheetId="10" r:id="rId32"/>
    <sheet name="loss_sigma0.05" sheetId="11" r:id="rId33"/>
    <sheet name="sigma=0.2&gt;" sheetId="12" r:id="rId34"/>
    <sheet name="opt vacc_sigma0.2" sheetId="13" r:id="rId35"/>
    <sheet name="loss_sigma0.2" sheetId="14" r:id="rId36"/>
    <sheet name="sigma=0&gt;&gt;" sheetId="6" r:id="rId37"/>
    <sheet name="opt vacc_sigma0" sheetId="7" r:id="rId38"/>
    <sheet name="loss_sigma0" sheetId="8" r:id="rId39"/>
    <sheet name="sigma=0.0001&gt;&gt;" sheetId="23" r:id="rId40"/>
    <sheet name="opt vacc_sigma0.0001" sheetId="24" r:id="rId41"/>
    <sheet name="loss_sigma0.0001" sheetId="25" r:id="rId42"/>
    <sheet name="sigma=0.0002&gt;&gt;" sheetId="41" r:id="rId43"/>
    <sheet name="opt vacc_sigma0.0002" sheetId="42" r:id="rId44"/>
    <sheet name="loss_sigma0.0002" sheetId="43" r:id="rId45"/>
    <sheet name="sigma=0.0005&gt;&gt;" sheetId="44" r:id="rId46"/>
    <sheet name="opt vacc_sigma0.0005" sheetId="45" r:id="rId47"/>
    <sheet name="loss_sigma0.0005" sheetId="46" r:id="rId48"/>
    <sheet name="sigma=0.002&gt;&gt;" sheetId="47" r:id="rId49"/>
    <sheet name="opt vacc_sigma0.002" sheetId="48" r:id="rId50"/>
    <sheet name="loss_sigma0.002" sheetId="49" r:id="rId51"/>
    <sheet name="sigma=0.02&gt;&gt;" sheetId="50" r:id="rId52"/>
    <sheet name="opt vacc_sigma0.02" sheetId="51" r:id="rId53"/>
    <sheet name="loss_sigma0.02" sheetId="52" r:id="rId54"/>
  </sheets>
  <externalReferences>
    <externalReference r:id="rId55"/>
    <externalReference r:id="rId56"/>
  </externalReferences>
  <definedNames>
    <definedName name="_xlnm._FilterDatabase" localSheetId="21" hidden="1">'Table A1'!$A$2:$H$56</definedName>
    <definedName name="Full">#REF!</definedName>
    <definedName name="Glossary">#REF!</definedName>
    <definedName name="scope">#REF!</definedName>
    <definedName name="TopOfTable_Table_2" localSheetId="0">#REF!</definedName>
    <definedName name="TopOfTable_Table_2">death_vic!$A$2</definedName>
    <definedName name="Y2015_BIRTHS_LG" localSheetId="3">birth_vic!$A$6:$B$88</definedName>
  </definedNames>
  <calcPr calcId="191029"/>
  <pivotCaches>
    <pivotCache cacheId="0" r:id="rId5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 i="64" l="1"/>
  <c r="S4" i="64"/>
  <c r="T4" i="64"/>
  <c r="AB4" i="64"/>
  <c r="M4" i="64" s="1"/>
  <c r="K5" i="64"/>
  <c r="S5" i="64"/>
  <c r="T5" i="64"/>
  <c r="AB5" i="64"/>
  <c r="M5" i="64" s="1"/>
  <c r="K6" i="64"/>
  <c r="M6" i="64"/>
  <c r="S6" i="64"/>
  <c r="T6" i="64"/>
  <c r="AB6" i="64"/>
  <c r="K7" i="64"/>
  <c r="S7" i="64"/>
  <c r="T7" i="64"/>
  <c r="AB7" i="64"/>
  <c r="M7" i="64" s="1"/>
  <c r="K8" i="64"/>
  <c r="S8" i="64"/>
  <c r="T8" i="64"/>
  <c r="AB8" i="64"/>
  <c r="M8" i="64" s="1"/>
  <c r="K9" i="64"/>
  <c r="M9" i="64"/>
  <c r="S9" i="64"/>
  <c r="T9" i="64"/>
  <c r="AB9" i="64"/>
  <c r="K10" i="64"/>
  <c r="S10" i="64"/>
  <c r="T10" i="64"/>
  <c r="AB10" i="64"/>
  <c r="M10" i="64" s="1"/>
  <c r="K11" i="64"/>
  <c r="S11" i="64"/>
  <c r="T11" i="64"/>
  <c r="AB11" i="64"/>
  <c r="M11" i="64" s="1"/>
  <c r="K12" i="64"/>
  <c r="M12" i="64"/>
  <c r="S12" i="64"/>
  <c r="T12" i="64"/>
  <c r="AB12" i="64"/>
  <c r="K13" i="64"/>
  <c r="M13" i="64"/>
  <c r="S13" i="64"/>
  <c r="T13" i="64"/>
  <c r="AB13" i="64"/>
  <c r="K14" i="64"/>
  <c r="M14" i="64"/>
  <c r="S14" i="64"/>
  <c r="T14" i="64"/>
  <c r="AB14" i="64"/>
  <c r="K15" i="64"/>
  <c r="S15" i="64"/>
  <c r="T15" i="64"/>
  <c r="AB15" i="64"/>
  <c r="M15" i="64" s="1"/>
  <c r="K16" i="64"/>
  <c r="M16" i="64"/>
  <c r="S16" i="64"/>
  <c r="T16" i="64"/>
  <c r="AB16" i="64"/>
  <c r="K17" i="64"/>
  <c r="M17" i="64"/>
  <c r="S17" i="64"/>
  <c r="T17" i="64"/>
  <c r="AB17" i="64"/>
  <c r="K18" i="64"/>
  <c r="S18" i="64"/>
  <c r="T18" i="64"/>
  <c r="AB18" i="64"/>
  <c r="M18" i="64" s="1"/>
  <c r="K19" i="64"/>
  <c r="S19" i="64"/>
  <c r="T19" i="64"/>
  <c r="AB19" i="64"/>
  <c r="M19" i="64" s="1"/>
  <c r="K20" i="64"/>
  <c r="M20" i="64"/>
  <c r="S20" i="64"/>
  <c r="T20" i="64"/>
  <c r="AB20" i="64"/>
  <c r="K21" i="64"/>
  <c r="S21" i="64"/>
  <c r="T21" i="64"/>
  <c r="AB21" i="64"/>
  <c r="M21" i="64" s="1"/>
  <c r="K22" i="64"/>
  <c r="S22" i="64"/>
  <c r="T22" i="64"/>
  <c r="AB22" i="64"/>
  <c r="M22" i="64" s="1"/>
  <c r="K23" i="64"/>
  <c r="M23" i="64"/>
  <c r="S23" i="64"/>
  <c r="T23" i="64"/>
  <c r="AB23" i="64"/>
  <c r="K24" i="64"/>
  <c r="S24" i="64"/>
  <c r="T24" i="64"/>
  <c r="AB24" i="64"/>
  <c r="M24" i="64" s="1"/>
  <c r="K25" i="64"/>
  <c r="S25" i="64"/>
  <c r="T25" i="64"/>
  <c r="AB25" i="64"/>
  <c r="M25" i="64" s="1"/>
  <c r="K26" i="64"/>
  <c r="M26" i="64"/>
  <c r="S26" i="64"/>
  <c r="T26" i="64"/>
  <c r="AB26" i="64"/>
  <c r="K27" i="64"/>
  <c r="S27" i="64"/>
  <c r="T27" i="64"/>
  <c r="AB27" i="64"/>
  <c r="M27" i="64" s="1"/>
  <c r="K28" i="64"/>
  <c r="M28" i="64"/>
  <c r="S28" i="64"/>
  <c r="T28" i="64"/>
  <c r="AB28" i="64"/>
  <c r="K29" i="64"/>
  <c r="S29" i="64"/>
  <c r="T29" i="64"/>
  <c r="AB29" i="64"/>
  <c r="M29" i="64" s="1"/>
  <c r="K30" i="64"/>
  <c r="M30" i="64"/>
  <c r="S30" i="64"/>
  <c r="T30" i="64"/>
  <c r="AB30" i="64"/>
  <c r="K31" i="64"/>
  <c r="M31" i="64"/>
  <c r="S31" i="64"/>
  <c r="T31" i="64"/>
  <c r="AB31" i="64"/>
  <c r="K32" i="64"/>
  <c r="S32" i="64"/>
  <c r="T32" i="64"/>
  <c r="AB32" i="64"/>
  <c r="M32" i="64" s="1"/>
  <c r="K33" i="64"/>
  <c r="S33" i="64"/>
  <c r="T33" i="64"/>
  <c r="AB33" i="64"/>
  <c r="M33" i="64" s="1"/>
  <c r="K34" i="64"/>
  <c r="M34" i="64"/>
  <c r="S34" i="64"/>
  <c r="T34" i="64"/>
  <c r="AB34" i="64"/>
  <c r="K35" i="64"/>
  <c r="S35" i="64"/>
  <c r="T35" i="64"/>
  <c r="AB35" i="64"/>
  <c r="M35" i="64" s="1"/>
  <c r="K36" i="64"/>
  <c r="S36" i="64"/>
  <c r="T36" i="64"/>
  <c r="AB36" i="64"/>
  <c r="M36" i="64" s="1"/>
  <c r="K37" i="64"/>
  <c r="M37" i="64"/>
  <c r="S37" i="64"/>
  <c r="T37" i="64"/>
  <c r="AB37" i="64"/>
  <c r="K38" i="64"/>
  <c r="S38" i="64"/>
  <c r="T38" i="64"/>
  <c r="AB38" i="64"/>
  <c r="M38" i="64" s="1"/>
  <c r="K39" i="64"/>
  <c r="S39" i="64"/>
  <c r="T39" i="64"/>
  <c r="AB39" i="64"/>
  <c r="M39" i="64" s="1"/>
  <c r="K40" i="64"/>
  <c r="M40" i="64"/>
  <c r="S40" i="64"/>
  <c r="T40" i="64"/>
  <c r="AB40" i="64"/>
  <c r="K41" i="64"/>
  <c r="S41" i="64"/>
  <c r="T41" i="64"/>
  <c r="AB41" i="64"/>
  <c r="M41" i="64" s="1"/>
  <c r="K42" i="64"/>
  <c r="M42" i="64"/>
  <c r="S42" i="64"/>
  <c r="T42" i="64"/>
  <c r="AB42" i="64"/>
  <c r="K43" i="64"/>
  <c r="S43" i="64"/>
  <c r="T43" i="64"/>
  <c r="AB43" i="64"/>
  <c r="M43" i="64" s="1"/>
  <c r="K44" i="64"/>
  <c r="S44" i="64"/>
  <c r="T44" i="64"/>
  <c r="AB44" i="64"/>
  <c r="M44" i="64" s="1"/>
  <c r="K45" i="64"/>
  <c r="M45" i="64"/>
  <c r="S45" i="64"/>
  <c r="T45" i="64"/>
  <c r="AB45" i="64"/>
  <c r="K46" i="64"/>
  <c r="S46" i="64"/>
  <c r="T46" i="64"/>
  <c r="AB46" i="64"/>
  <c r="M46" i="64" s="1"/>
  <c r="K47" i="64"/>
  <c r="S47" i="64"/>
  <c r="T47" i="64"/>
  <c r="AB47" i="64"/>
  <c r="M47" i="64" s="1"/>
  <c r="K48" i="64"/>
  <c r="M48" i="64"/>
  <c r="S48" i="64"/>
  <c r="T48" i="64"/>
  <c r="AB48" i="64"/>
  <c r="K49" i="64"/>
  <c r="S49" i="64"/>
  <c r="T49" i="64"/>
  <c r="AB49" i="64"/>
  <c r="M49" i="64" s="1"/>
  <c r="K50" i="64"/>
  <c r="S50" i="64"/>
  <c r="T50" i="64"/>
  <c r="AB50" i="64"/>
  <c r="M50" i="64" s="1"/>
  <c r="K51" i="64"/>
  <c r="M51" i="64"/>
  <c r="S51" i="64"/>
  <c r="T51" i="64"/>
  <c r="AB51" i="64"/>
  <c r="K52" i="64"/>
  <c r="S52" i="64"/>
  <c r="T52" i="64"/>
  <c r="AB52" i="64"/>
  <c r="M52" i="64" s="1"/>
  <c r="K53" i="64"/>
  <c r="S53" i="64"/>
  <c r="T53" i="64"/>
  <c r="AB53" i="64"/>
  <c r="M53" i="64" s="1"/>
  <c r="K54" i="64"/>
  <c r="M54" i="64"/>
  <c r="S54" i="64"/>
  <c r="T54" i="64"/>
  <c r="AB54" i="64"/>
  <c r="K55" i="64"/>
  <c r="S55" i="64"/>
  <c r="T55" i="64"/>
  <c r="AB55" i="64"/>
  <c r="M55" i="64" s="1"/>
  <c r="K56" i="64"/>
  <c r="M56" i="64"/>
  <c r="S56" i="64"/>
  <c r="T56" i="64"/>
  <c r="AB56" i="64"/>
  <c r="K57" i="64"/>
  <c r="S57" i="64"/>
  <c r="T57" i="64"/>
  <c r="AB57" i="64"/>
  <c r="M57" i="64" s="1"/>
  <c r="K58" i="64"/>
  <c r="S58" i="64"/>
  <c r="T58" i="64"/>
  <c r="AB58" i="64"/>
  <c r="M58" i="64" s="1"/>
  <c r="K59" i="64"/>
  <c r="M59" i="64"/>
  <c r="S59" i="64"/>
  <c r="T59" i="64"/>
  <c r="AB59" i="64"/>
  <c r="K60" i="64"/>
  <c r="S60" i="64"/>
  <c r="T60" i="64"/>
  <c r="AB60" i="64"/>
  <c r="M60" i="64" s="1"/>
  <c r="K61" i="64"/>
  <c r="S61" i="64"/>
  <c r="T61" i="64"/>
  <c r="AB61" i="64"/>
  <c r="M61" i="64" s="1"/>
  <c r="K62" i="64"/>
  <c r="M62" i="64"/>
  <c r="S62" i="64"/>
  <c r="T62" i="64"/>
  <c r="AB62" i="64"/>
  <c r="K63" i="64"/>
  <c r="S63" i="64"/>
  <c r="T63" i="64"/>
  <c r="AB63" i="64"/>
  <c r="M63" i="64" s="1"/>
  <c r="L85" i="64"/>
  <c r="L86" i="64"/>
  <c r="AV113" i="64"/>
  <c r="AW113" i="64"/>
  <c r="AX113" i="64"/>
  <c r="F151" i="64" s="1"/>
  <c r="AY113" i="64"/>
  <c r="F153" i="64" s="1"/>
  <c r="BH113" i="64"/>
  <c r="BI113" i="64"/>
  <c r="BJ113" i="64"/>
  <c r="BK113" i="64"/>
  <c r="AV114" i="64"/>
  <c r="AW114" i="64"/>
  <c r="AX114" i="64"/>
  <c r="F152" i="64" s="1"/>
  <c r="AY114" i="64"/>
  <c r="BH114" i="64"/>
  <c r="BI114" i="64"/>
  <c r="BJ114" i="64"/>
  <c r="G152" i="64" s="1"/>
  <c r="BK114" i="64"/>
  <c r="X115" i="64"/>
  <c r="Y115" i="64"/>
  <c r="Z115" i="64"/>
  <c r="AA115" i="64"/>
  <c r="D153" i="64" s="1"/>
  <c r="K116" i="64"/>
  <c r="L116" i="64"/>
  <c r="M116" i="64"/>
  <c r="N116" i="64"/>
  <c r="C153" i="64" s="1"/>
  <c r="X116" i="64"/>
  <c r="Y116" i="64"/>
  <c r="Z116" i="64"/>
  <c r="D152" i="64" s="1"/>
  <c r="AA116" i="64"/>
  <c r="AJ116" i="64"/>
  <c r="AK116" i="64"/>
  <c r="AL116" i="64"/>
  <c r="E151" i="64" s="1"/>
  <c r="AM116" i="64"/>
  <c r="E153" i="64" s="1"/>
  <c r="K117" i="64"/>
  <c r="L117" i="64"/>
  <c r="M117" i="64"/>
  <c r="N117" i="64"/>
  <c r="AJ117" i="64"/>
  <c r="AK117" i="64"/>
  <c r="AL117" i="64"/>
  <c r="AM117" i="64"/>
  <c r="K122" i="64"/>
  <c r="L122" i="64"/>
  <c r="M122" i="64"/>
  <c r="N122" i="64"/>
  <c r="K123" i="64"/>
  <c r="L123" i="64"/>
  <c r="M123" i="64"/>
  <c r="N123" i="64"/>
  <c r="L139" i="64"/>
  <c r="L140" i="64"/>
  <c r="Y140" i="64"/>
  <c r="Y141" i="64"/>
  <c r="D150" i="64" s="1"/>
  <c r="AK143" i="64"/>
  <c r="E149" i="64" s="1"/>
  <c r="BI143" i="64"/>
  <c r="G149" i="64" s="1"/>
  <c r="AK144" i="64"/>
  <c r="E150" i="64" s="1"/>
  <c r="AW144" i="64"/>
  <c r="F149" i="64" s="1"/>
  <c r="BI144" i="64"/>
  <c r="G150" i="64" s="1"/>
  <c r="AW145" i="64"/>
  <c r="F150" i="64" s="1"/>
  <c r="C149" i="64"/>
  <c r="D149" i="64"/>
  <c r="C150" i="64"/>
  <c r="C151" i="64"/>
  <c r="D151" i="64"/>
  <c r="G151" i="64"/>
  <c r="C152" i="64"/>
  <c r="E152" i="64"/>
  <c r="G153" i="64"/>
  <c r="C154" i="64"/>
  <c r="D154" i="64"/>
  <c r="E154" i="64"/>
  <c r="F154" i="64"/>
  <c r="G154" i="64"/>
  <c r="AP16" i="63"/>
  <c r="AP15" i="63"/>
  <c r="L85" i="61"/>
  <c r="L86" i="61"/>
  <c r="E31" i="19"/>
  <c r="E32" i="19"/>
  <c r="E33" i="19"/>
  <c r="E34" i="19"/>
  <c r="E35" i="19"/>
  <c r="E36" i="19"/>
  <c r="E37" i="19"/>
  <c r="E30" i="19"/>
  <c r="K8" i="62"/>
  <c r="K9" i="62"/>
  <c r="K10" i="62"/>
  <c r="K11" i="62"/>
  <c r="K12" i="62"/>
  <c r="K15" i="62"/>
  <c r="K16" i="62"/>
  <c r="K17" i="62"/>
  <c r="K18" i="62"/>
  <c r="K7" i="62"/>
  <c r="I8" i="62"/>
  <c r="J8" i="62"/>
  <c r="I9" i="62"/>
  <c r="J9" i="62"/>
  <c r="I10" i="62"/>
  <c r="J10" i="62"/>
  <c r="I11" i="62"/>
  <c r="J11" i="62"/>
  <c r="I12" i="62"/>
  <c r="J12" i="62"/>
  <c r="I15" i="62"/>
  <c r="J15" i="62"/>
  <c r="I16" i="62"/>
  <c r="J16" i="62"/>
  <c r="I17" i="62"/>
  <c r="J17" i="62"/>
  <c r="I18" i="62"/>
  <c r="J18" i="62"/>
  <c r="J7" i="62"/>
  <c r="I7" i="62"/>
  <c r="T17" i="1"/>
  <c r="S17" i="1"/>
  <c r="R17" i="1"/>
  <c r="Q17" i="1"/>
  <c r="AK143" i="61"/>
  <c r="D154" i="61"/>
  <c r="F152" i="61"/>
  <c r="G151" i="61"/>
  <c r="E151" i="61"/>
  <c r="C151" i="61"/>
  <c r="D150" i="61"/>
  <c r="E150" i="61"/>
  <c r="E149" i="61"/>
  <c r="D149" i="61"/>
  <c r="AW145" i="61"/>
  <c r="F150" i="61" s="1"/>
  <c r="AW144" i="61"/>
  <c r="F149" i="61" s="1"/>
  <c r="BK114" i="61"/>
  <c r="G154" i="61" s="1"/>
  <c r="BJ114" i="61"/>
  <c r="G152" i="61" s="1"/>
  <c r="BI114" i="61"/>
  <c r="BH114" i="61"/>
  <c r="BK113" i="61"/>
  <c r="G153" i="61" s="1"/>
  <c r="BJ113" i="61"/>
  <c r="BI113" i="61"/>
  <c r="BH113" i="61"/>
  <c r="AY114" i="61"/>
  <c r="F154" i="61" s="1"/>
  <c r="AX114" i="61"/>
  <c r="AW114" i="61"/>
  <c r="AV114" i="61"/>
  <c r="AY113" i="61"/>
  <c r="F153" i="61" s="1"/>
  <c r="AX113" i="61"/>
  <c r="F151" i="61" s="1"/>
  <c r="AW113" i="61"/>
  <c r="AV113" i="61"/>
  <c r="AM117" i="61"/>
  <c r="E154" i="61" s="1"/>
  <c r="AL117" i="61"/>
  <c r="E152" i="61" s="1"/>
  <c r="AK117" i="61"/>
  <c r="AJ117" i="61"/>
  <c r="AM116" i="61"/>
  <c r="E153" i="61" s="1"/>
  <c r="AL116" i="61"/>
  <c r="AK116" i="61"/>
  <c r="AJ116" i="61"/>
  <c r="AA116" i="61"/>
  <c r="Z116" i="61"/>
  <c r="D152" i="61" s="1"/>
  <c r="Y116" i="61"/>
  <c r="X116" i="61"/>
  <c r="AA115" i="61"/>
  <c r="D153" i="61" s="1"/>
  <c r="Z115" i="61"/>
  <c r="D151" i="61" s="1"/>
  <c r="Y115" i="61"/>
  <c r="X115" i="61"/>
  <c r="BI144" i="61"/>
  <c r="G150" i="61" s="1"/>
  <c r="BI143" i="61"/>
  <c r="G149" i="61" s="1"/>
  <c r="AK144" i="61"/>
  <c r="Y141" i="61"/>
  <c r="Y140" i="61"/>
  <c r="L140" i="61"/>
  <c r="C150" i="61" s="1"/>
  <c r="L139" i="61"/>
  <c r="C149" i="61" s="1"/>
  <c r="N123" i="61"/>
  <c r="M123" i="61"/>
  <c r="L123" i="61"/>
  <c r="K123" i="61"/>
  <c r="N122" i="61"/>
  <c r="M122" i="61"/>
  <c r="L122" i="61"/>
  <c r="K122" i="61"/>
  <c r="L116" i="61"/>
  <c r="M116" i="61"/>
  <c r="N116" i="61"/>
  <c r="C153" i="61" s="1"/>
  <c r="L117" i="61"/>
  <c r="M117" i="61"/>
  <c r="C152" i="61" s="1"/>
  <c r="N117" i="61"/>
  <c r="C154" i="61" s="1"/>
  <c r="K116" i="61"/>
  <c r="K117" i="61"/>
  <c r="R12" i="1" l="1"/>
  <c r="S12" i="1"/>
  <c r="T12" i="1"/>
  <c r="Q12" i="1"/>
  <c r="T11" i="1"/>
  <c r="U11" i="1"/>
  <c r="S11" i="1"/>
  <c r="R11" i="1"/>
  <c r="Q11" i="1"/>
  <c r="K5" i="61" l="1"/>
  <c r="K6" i="61"/>
  <c r="K7" i="61"/>
  <c r="K8" i="61"/>
  <c r="K9" i="61"/>
  <c r="K10" i="61"/>
  <c r="K11" i="61"/>
  <c r="K12" i="61"/>
  <c r="K13" i="61"/>
  <c r="K14" i="61"/>
  <c r="K15" i="61"/>
  <c r="K16" i="61"/>
  <c r="K17" i="61"/>
  <c r="K18" i="61"/>
  <c r="K19" i="61"/>
  <c r="K20" i="61"/>
  <c r="K21" i="61"/>
  <c r="K22" i="61"/>
  <c r="K23" i="61"/>
  <c r="K24" i="61"/>
  <c r="K25" i="61"/>
  <c r="K26" i="61"/>
  <c r="K27" i="61"/>
  <c r="K28" i="61"/>
  <c r="K29" i="61"/>
  <c r="K30" i="61"/>
  <c r="K31" i="61"/>
  <c r="K32" i="61"/>
  <c r="K33" i="61"/>
  <c r="K34" i="61"/>
  <c r="K35" i="61"/>
  <c r="K36" i="61"/>
  <c r="K37" i="61"/>
  <c r="K38" i="61"/>
  <c r="K39" i="61"/>
  <c r="K40" i="61"/>
  <c r="K41" i="61"/>
  <c r="K42" i="61"/>
  <c r="K43" i="61"/>
  <c r="K44" i="61"/>
  <c r="K45" i="61"/>
  <c r="K46" i="61"/>
  <c r="K47" i="61"/>
  <c r="K48" i="61"/>
  <c r="K49" i="61"/>
  <c r="K50" i="61"/>
  <c r="K51" i="61"/>
  <c r="K52" i="61"/>
  <c r="K53" i="61"/>
  <c r="K54" i="61"/>
  <c r="K55" i="61"/>
  <c r="K56" i="61"/>
  <c r="K57" i="61"/>
  <c r="K58" i="61"/>
  <c r="K59" i="61"/>
  <c r="K60" i="61"/>
  <c r="K61" i="61"/>
  <c r="K62" i="61"/>
  <c r="K63" i="61"/>
  <c r="K4" i="61"/>
  <c r="AB63" i="61"/>
  <c r="M63" i="61" s="1"/>
  <c r="T63" i="61"/>
  <c r="S63" i="61"/>
  <c r="AB62" i="61"/>
  <c r="M62" i="61" s="1"/>
  <c r="T62" i="61"/>
  <c r="S62" i="61"/>
  <c r="AB61" i="61"/>
  <c r="M61" i="61" s="1"/>
  <c r="T61" i="61"/>
  <c r="S61" i="61"/>
  <c r="AB60" i="61"/>
  <c r="M60" i="61" s="1"/>
  <c r="T60" i="61"/>
  <c r="S60" i="61"/>
  <c r="AB59" i="61"/>
  <c r="M59" i="61" s="1"/>
  <c r="T59" i="61"/>
  <c r="S59" i="61"/>
  <c r="AB58" i="61"/>
  <c r="M58" i="61" s="1"/>
  <c r="T58" i="61"/>
  <c r="S58" i="61"/>
  <c r="AB57" i="61"/>
  <c r="M57" i="61" s="1"/>
  <c r="T57" i="61"/>
  <c r="S57" i="61"/>
  <c r="AB56" i="61"/>
  <c r="M56" i="61" s="1"/>
  <c r="T56" i="61"/>
  <c r="S56" i="61"/>
  <c r="AB55" i="61"/>
  <c r="M55" i="61" s="1"/>
  <c r="T55" i="61"/>
  <c r="S55" i="61"/>
  <c r="AB54" i="61"/>
  <c r="M54" i="61" s="1"/>
  <c r="T54" i="61"/>
  <c r="S54" i="61"/>
  <c r="AB53" i="61"/>
  <c r="M53" i="61" s="1"/>
  <c r="T53" i="61"/>
  <c r="S53" i="61"/>
  <c r="AB52" i="61"/>
  <c r="M52" i="61" s="1"/>
  <c r="T52" i="61"/>
  <c r="S52" i="61"/>
  <c r="AB51" i="61"/>
  <c r="M51" i="61" s="1"/>
  <c r="T51" i="61"/>
  <c r="S51" i="61"/>
  <c r="AB50" i="61"/>
  <c r="M50" i="61" s="1"/>
  <c r="T50" i="61"/>
  <c r="S50" i="61"/>
  <c r="AB49" i="61"/>
  <c r="M49" i="61" s="1"/>
  <c r="T49" i="61"/>
  <c r="S49" i="61"/>
  <c r="AB48" i="61"/>
  <c r="M48" i="61" s="1"/>
  <c r="T48" i="61"/>
  <c r="S48" i="61"/>
  <c r="AB47" i="61"/>
  <c r="M47" i="61" s="1"/>
  <c r="T47" i="61"/>
  <c r="S47" i="61"/>
  <c r="AB46" i="61"/>
  <c r="M46" i="61" s="1"/>
  <c r="T46" i="61"/>
  <c r="S46" i="61"/>
  <c r="AB45" i="61"/>
  <c r="M45" i="61" s="1"/>
  <c r="T45" i="61"/>
  <c r="S45" i="61"/>
  <c r="AB44" i="61"/>
  <c r="M44" i="61" s="1"/>
  <c r="T44" i="61"/>
  <c r="S44" i="61"/>
  <c r="AB43" i="61"/>
  <c r="M43" i="61" s="1"/>
  <c r="T43" i="61"/>
  <c r="S43" i="61"/>
  <c r="AB42" i="61"/>
  <c r="M42" i="61" s="1"/>
  <c r="T42" i="61"/>
  <c r="S42" i="61"/>
  <c r="AB41" i="61"/>
  <c r="M41" i="61" s="1"/>
  <c r="T41" i="61"/>
  <c r="S41" i="61"/>
  <c r="AB40" i="61"/>
  <c r="M40" i="61" s="1"/>
  <c r="T40" i="61"/>
  <c r="S40" i="61"/>
  <c r="AB39" i="61"/>
  <c r="M39" i="61" s="1"/>
  <c r="T39" i="61"/>
  <c r="S39" i="61"/>
  <c r="AB38" i="61"/>
  <c r="M38" i="61" s="1"/>
  <c r="T38" i="61"/>
  <c r="S38" i="61"/>
  <c r="AB37" i="61"/>
  <c r="M37" i="61" s="1"/>
  <c r="T37" i="61"/>
  <c r="S37" i="61"/>
  <c r="AB36" i="61"/>
  <c r="M36" i="61" s="1"/>
  <c r="T36" i="61"/>
  <c r="S36" i="61"/>
  <c r="AB35" i="61"/>
  <c r="M35" i="61" s="1"/>
  <c r="T35" i="61"/>
  <c r="S35" i="61"/>
  <c r="AB34" i="61"/>
  <c r="M34" i="61" s="1"/>
  <c r="T34" i="61"/>
  <c r="S34" i="61"/>
  <c r="AB33" i="61"/>
  <c r="M33" i="61" s="1"/>
  <c r="T33" i="61"/>
  <c r="S33" i="61"/>
  <c r="AB32" i="61"/>
  <c r="M32" i="61" s="1"/>
  <c r="T32" i="61"/>
  <c r="S32" i="61"/>
  <c r="AB31" i="61"/>
  <c r="M31" i="61" s="1"/>
  <c r="T31" i="61"/>
  <c r="S31" i="61"/>
  <c r="AB30" i="61"/>
  <c r="M30" i="61" s="1"/>
  <c r="T30" i="61"/>
  <c r="S30" i="61"/>
  <c r="AB29" i="61"/>
  <c r="M29" i="61" s="1"/>
  <c r="T29" i="61"/>
  <c r="S29" i="61"/>
  <c r="AB28" i="61"/>
  <c r="M28" i="61" s="1"/>
  <c r="T28" i="61"/>
  <c r="S28" i="61"/>
  <c r="AB27" i="61"/>
  <c r="M27" i="61" s="1"/>
  <c r="T27" i="61"/>
  <c r="S27" i="61"/>
  <c r="AB26" i="61"/>
  <c r="M26" i="61" s="1"/>
  <c r="T26" i="61"/>
  <c r="S26" i="61"/>
  <c r="AB25" i="61"/>
  <c r="M25" i="61" s="1"/>
  <c r="T25" i="61"/>
  <c r="S25" i="61"/>
  <c r="AB24" i="61"/>
  <c r="M24" i="61" s="1"/>
  <c r="T24" i="61"/>
  <c r="S24" i="61"/>
  <c r="AB23" i="61"/>
  <c r="M23" i="61" s="1"/>
  <c r="T23" i="61"/>
  <c r="S23" i="61"/>
  <c r="AB22" i="61"/>
  <c r="M22" i="61" s="1"/>
  <c r="T22" i="61"/>
  <c r="S22" i="61"/>
  <c r="AB21" i="61"/>
  <c r="M21" i="61" s="1"/>
  <c r="T21" i="61"/>
  <c r="S21" i="61"/>
  <c r="AB20" i="61"/>
  <c r="M20" i="61" s="1"/>
  <c r="T20" i="61"/>
  <c r="S20" i="61"/>
  <c r="AB19" i="61"/>
  <c r="M19" i="61" s="1"/>
  <c r="T19" i="61"/>
  <c r="S19" i="61"/>
  <c r="AB18" i="61"/>
  <c r="M18" i="61" s="1"/>
  <c r="T18" i="61"/>
  <c r="S18" i="61"/>
  <c r="AB17" i="61"/>
  <c r="M17" i="61" s="1"/>
  <c r="T17" i="61"/>
  <c r="S17" i="61"/>
  <c r="AB16" i="61"/>
  <c r="M16" i="61" s="1"/>
  <c r="T16" i="61"/>
  <c r="S16" i="61"/>
  <c r="AB15" i="61"/>
  <c r="M15" i="61" s="1"/>
  <c r="T15" i="61"/>
  <c r="S15" i="61"/>
  <c r="AB14" i="61"/>
  <c r="M14" i="61" s="1"/>
  <c r="T14" i="61"/>
  <c r="S14" i="61"/>
  <c r="AB13" i="61"/>
  <c r="M13" i="61" s="1"/>
  <c r="T13" i="61"/>
  <c r="S13" i="61"/>
  <c r="AB12" i="61"/>
  <c r="M12" i="61" s="1"/>
  <c r="T12" i="61"/>
  <c r="S12" i="61"/>
  <c r="AB11" i="61"/>
  <c r="M11" i="61" s="1"/>
  <c r="T11" i="61"/>
  <c r="S11" i="61"/>
  <c r="AB10" i="61"/>
  <c r="M10" i="61" s="1"/>
  <c r="T10" i="61"/>
  <c r="S10" i="61"/>
  <c r="AB9" i="61"/>
  <c r="M9" i="61" s="1"/>
  <c r="T9" i="61"/>
  <c r="S9" i="61"/>
  <c r="AB8" i="61"/>
  <c r="M8" i="61" s="1"/>
  <c r="T8" i="61"/>
  <c r="S8" i="61"/>
  <c r="AB7" i="61"/>
  <c r="M7" i="61" s="1"/>
  <c r="T7" i="61"/>
  <c r="S7" i="61"/>
  <c r="AB6" i="61"/>
  <c r="M6" i="61" s="1"/>
  <c r="T6" i="61"/>
  <c r="S6" i="61"/>
  <c r="AB5" i="61"/>
  <c r="M5" i="61" s="1"/>
  <c r="T5" i="61"/>
  <c r="S5" i="61"/>
  <c r="AB4" i="61"/>
  <c r="M4" i="61" s="1"/>
  <c r="T4" i="61"/>
  <c r="S4" i="61"/>
  <c r="AD120" i="59"/>
  <c r="AE120" i="59" s="1"/>
  <c r="P120" i="59"/>
  <c r="S120" i="59" s="1"/>
  <c r="O120" i="59"/>
  <c r="N120" i="59"/>
  <c r="R120" i="59" s="1"/>
  <c r="U120" i="59" s="1"/>
  <c r="M120" i="59"/>
  <c r="Q120" i="59" s="1"/>
  <c r="T120" i="59" s="1"/>
  <c r="L120" i="59"/>
  <c r="E120" i="59"/>
  <c r="AD119" i="59"/>
  <c r="AE119" i="59" s="1"/>
  <c r="Y119" i="59"/>
  <c r="R119" i="59"/>
  <c r="U119" i="59" s="1"/>
  <c r="O119" i="59"/>
  <c r="N119" i="59"/>
  <c r="M119" i="59"/>
  <c r="Q119" i="59" s="1"/>
  <c r="T119" i="59" s="1"/>
  <c r="L119" i="59"/>
  <c r="P119" i="59" s="1"/>
  <c r="S119" i="59" s="1"/>
  <c r="E119" i="59"/>
  <c r="Y120" i="59" s="1"/>
  <c r="AD118" i="59"/>
  <c r="AE118" i="59" s="1"/>
  <c r="R118" i="59"/>
  <c r="U118" i="59" s="1"/>
  <c r="O118" i="59"/>
  <c r="N118" i="59"/>
  <c r="M118" i="59"/>
  <c r="Q118" i="59" s="1"/>
  <c r="T118" i="59" s="1"/>
  <c r="L118" i="59"/>
  <c r="P118" i="59" s="1"/>
  <c r="S118" i="59" s="1"/>
  <c r="E118" i="59"/>
  <c r="AD117" i="59"/>
  <c r="O117" i="59"/>
  <c r="N117" i="59"/>
  <c r="R117" i="59" s="1"/>
  <c r="U117" i="59" s="1"/>
  <c r="X119" i="59" s="1"/>
  <c r="M117" i="59"/>
  <c r="Q117" i="59" s="1"/>
  <c r="T117" i="59" s="1"/>
  <c r="L117" i="59"/>
  <c r="P117" i="59" s="1"/>
  <c r="S117" i="59" s="1"/>
  <c r="E117" i="59"/>
  <c r="Y118" i="59" s="1"/>
  <c r="AD116" i="59"/>
  <c r="AE117" i="59" s="1"/>
  <c r="S116" i="59"/>
  <c r="P116" i="59"/>
  <c r="O116" i="59"/>
  <c r="N116" i="59"/>
  <c r="R116" i="59" s="1"/>
  <c r="U116" i="59" s="1"/>
  <c r="M116" i="59"/>
  <c r="Q116" i="59" s="1"/>
  <c r="T116" i="59" s="1"/>
  <c r="L116" i="59"/>
  <c r="E116" i="59"/>
  <c r="Y117" i="59" s="1"/>
  <c r="AD115" i="59"/>
  <c r="S115" i="59"/>
  <c r="R115" i="59"/>
  <c r="U115" i="59" s="1"/>
  <c r="X117" i="59" s="1"/>
  <c r="P115" i="59"/>
  <c r="O115" i="59"/>
  <c r="N115" i="59"/>
  <c r="M115" i="59"/>
  <c r="Q115" i="59" s="1"/>
  <c r="T115" i="59" s="1"/>
  <c r="L115" i="59"/>
  <c r="AD114" i="59"/>
  <c r="AE114" i="59" s="1"/>
  <c r="S114" i="59"/>
  <c r="P114" i="59"/>
  <c r="O114" i="59"/>
  <c r="R114" i="59" s="1"/>
  <c r="U114" i="59" s="1"/>
  <c r="N114" i="59"/>
  <c r="M114" i="59"/>
  <c r="Q114" i="59" s="1"/>
  <c r="T114" i="59" s="1"/>
  <c r="L114" i="59"/>
  <c r="C114" i="59"/>
  <c r="C115" i="59" s="1"/>
  <c r="AD113" i="59"/>
  <c r="AE113" i="59" s="1"/>
  <c r="Y113" i="59"/>
  <c r="S113" i="59"/>
  <c r="P113" i="59"/>
  <c r="O113" i="59"/>
  <c r="N113" i="59"/>
  <c r="R113" i="59" s="1"/>
  <c r="U113" i="59" s="1"/>
  <c r="M113" i="59"/>
  <c r="Q113" i="59" s="1"/>
  <c r="T113" i="59" s="1"/>
  <c r="L113" i="59"/>
  <c r="E113" i="59"/>
  <c r="AD112" i="59"/>
  <c r="AE112" i="59" s="1"/>
  <c r="R112" i="59"/>
  <c r="U112" i="59" s="1"/>
  <c r="P112" i="59"/>
  <c r="S112" i="59" s="1"/>
  <c r="O112" i="59"/>
  <c r="N112" i="59"/>
  <c r="M112" i="59"/>
  <c r="Q112" i="59" s="1"/>
  <c r="T112" i="59" s="1"/>
  <c r="W114" i="59" s="1"/>
  <c r="L112" i="59"/>
  <c r="E112" i="59"/>
  <c r="AD111" i="59"/>
  <c r="AE111" i="59" s="1"/>
  <c r="Y111" i="59"/>
  <c r="O111" i="59"/>
  <c r="R111" i="59" s="1"/>
  <c r="U111" i="59" s="1"/>
  <c r="N111" i="59"/>
  <c r="M111" i="59"/>
  <c r="Q111" i="59" s="1"/>
  <c r="T111" i="59" s="1"/>
  <c r="L111" i="59"/>
  <c r="P111" i="59" s="1"/>
  <c r="S111" i="59" s="1"/>
  <c r="E111" i="59"/>
  <c r="Y112" i="59" s="1"/>
  <c r="AE110" i="59"/>
  <c r="AD110" i="59"/>
  <c r="T110" i="59"/>
  <c r="Q110" i="59"/>
  <c r="O110" i="59"/>
  <c r="N110" i="59"/>
  <c r="R110" i="59" s="1"/>
  <c r="U110" i="59" s="1"/>
  <c r="X112" i="59" s="1"/>
  <c r="M110" i="59"/>
  <c r="L110" i="59"/>
  <c r="P110" i="59" s="1"/>
  <c r="S110" i="59" s="1"/>
  <c r="E110" i="59"/>
  <c r="AD109" i="59"/>
  <c r="Y109" i="59"/>
  <c r="Q109" i="59"/>
  <c r="T109" i="59" s="1"/>
  <c r="W111" i="59" s="1"/>
  <c r="O109" i="59"/>
  <c r="P109" i="59" s="1"/>
  <c r="S109" i="59" s="1"/>
  <c r="V112" i="59" s="1"/>
  <c r="N109" i="59"/>
  <c r="R109" i="59" s="1"/>
  <c r="U109" i="59" s="1"/>
  <c r="M109" i="59"/>
  <c r="L109" i="59"/>
  <c r="E109" i="59"/>
  <c r="Y110" i="59" s="1"/>
  <c r="AD108" i="59"/>
  <c r="AE109" i="59" s="1"/>
  <c r="Y108" i="59"/>
  <c r="P108" i="59"/>
  <c r="S108" i="59" s="1"/>
  <c r="O108" i="59"/>
  <c r="N108" i="59"/>
  <c r="R108" i="59" s="1"/>
  <c r="U108" i="59" s="1"/>
  <c r="M108" i="59"/>
  <c r="Q108" i="59" s="1"/>
  <c r="T108" i="59" s="1"/>
  <c r="L108" i="59"/>
  <c r="E108" i="59"/>
  <c r="AD107" i="59"/>
  <c r="AE107" i="59" s="1"/>
  <c r="O107" i="59"/>
  <c r="N107" i="59"/>
  <c r="M107" i="59"/>
  <c r="Q107" i="59" s="1"/>
  <c r="T107" i="59" s="1"/>
  <c r="W109" i="59" s="1"/>
  <c r="L107" i="59"/>
  <c r="E107" i="59"/>
  <c r="AD106" i="59"/>
  <c r="AE106" i="59" s="1"/>
  <c r="R106" i="59"/>
  <c r="U106" i="59" s="1"/>
  <c r="O106" i="59"/>
  <c r="N106" i="59"/>
  <c r="M106" i="59"/>
  <c r="Q106" i="59" s="1"/>
  <c r="T106" i="59" s="1"/>
  <c r="W108" i="59" s="1"/>
  <c r="L106" i="59"/>
  <c r="P106" i="59" s="1"/>
  <c r="S106" i="59" s="1"/>
  <c r="E106" i="59"/>
  <c r="Y107" i="59" s="1"/>
  <c r="AD105" i="59"/>
  <c r="AE105" i="59" s="1"/>
  <c r="Y105" i="59"/>
  <c r="Q105" i="59"/>
  <c r="T105" i="59" s="1"/>
  <c r="O105" i="59"/>
  <c r="N105" i="59"/>
  <c r="R105" i="59" s="1"/>
  <c r="U105" i="59" s="1"/>
  <c r="M105" i="59"/>
  <c r="L105" i="59"/>
  <c r="P105" i="59" s="1"/>
  <c r="S105" i="59" s="1"/>
  <c r="E105" i="59"/>
  <c r="Y106" i="59" s="1"/>
  <c r="AD104" i="59"/>
  <c r="Y104" i="59"/>
  <c r="P104" i="59"/>
  <c r="S104" i="59" s="1"/>
  <c r="O104" i="59"/>
  <c r="N104" i="59"/>
  <c r="R104" i="59" s="1"/>
  <c r="U104" i="59" s="1"/>
  <c r="M104" i="59"/>
  <c r="Q104" i="59" s="1"/>
  <c r="T104" i="59" s="1"/>
  <c r="L104" i="59"/>
  <c r="E104" i="59"/>
  <c r="AD103" i="59"/>
  <c r="AE103" i="59" s="1"/>
  <c r="U103" i="59"/>
  <c r="S103" i="59"/>
  <c r="P103" i="59"/>
  <c r="O103" i="59"/>
  <c r="N103" i="59"/>
  <c r="R103" i="59" s="1"/>
  <c r="M103" i="59"/>
  <c r="Q103" i="59" s="1"/>
  <c r="T103" i="59" s="1"/>
  <c r="L103" i="59"/>
  <c r="E103" i="59"/>
  <c r="AE102" i="59"/>
  <c r="AD102" i="59"/>
  <c r="Y102" i="59"/>
  <c r="R102" i="59"/>
  <c r="U102" i="59" s="1"/>
  <c r="O102" i="59"/>
  <c r="N102" i="59"/>
  <c r="M102" i="59"/>
  <c r="Q102" i="59" s="1"/>
  <c r="T102" i="59" s="1"/>
  <c r="L102" i="59"/>
  <c r="P102" i="59" s="1"/>
  <c r="S102" i="59" s="1"/>
  <c r="E102" i="59"/>
  <c r="Y103" i="59" s="1"/>
  <c r="Z106" i="59" s="1"/>
  <c r="AD101" i="59"/>
  <c r="AE101" i="59" s="1"/>
  <c r="Q101" i="59"/>
  <c r="T101" i="59" s="1"/>
  <c r="O101" i="59"/>
  <c r="R101" i="59" s="1"/>
  <c r="U101" i="59" s="1"/>
  <c r="N101" i="59"/>
  <c r="M101" i="59"/>
  <c r="L101" i="59"/>
  <c r="P101" i="59" s="1"/>
  <c r="S101" i="59" s="1"/>
  <c r="E101" i="59"/>
  <c r="AD100" i="59"/>
  <c r="O100" i="59"/>
  <c r="N100" i="59"/>
  <c r="R100" i="59" s="1"/>
  <c r="U100" i="59" s="1"/>
  <c r="X102" i="59" s="1"/>
  <c r="M100" i="59"/>
  <c r="Q100" i="59" s="1"/>
  <c r="T100" i="59" s="1"/>
  <c r="W102" i="59" s="1"/>
  <c r="L100" i="59"/>
  <c r="P100" i="59" s="1"/>
  <c r="S100" i="59" s="1"/>
  <c r="E100" i="59"/>
  <c r="Y101" i="59" s="1"/>
  <c r="AD99" i="59"/>
  <c r="Y99" i="59"/>
  <c r="O99" i="59"/>
  <c r="R99" i="59" s="1"/>
  <c r="U99" i="59" s="1"/>
  <c r="N99" i="59"/>
  <c r="M99" i="59"/>
  <c r="Q99" i="59" s="1"/>
  <c r="T99" i="59" s="1"/>
  <c r="L99" i="59"/>
  <c r="E99" i="59"/>
  <c r="Y100" i="59" s="1"/>
  <c r="AD98" i="59"/>
  <c r="AE98" i="59" s="1"/>
  <c r="R98" i="59"/>
  <c r="U98" i="59" s="1"/>
  <c r="P98" i="59"/>
  <c r="S98" i="59" s="1"/>
  <c r="O98" i="59"/>
  <c r="N98" i="59"/>
  <c r="M98" i="59"/>
  <c r="Q98" i="59" s="1"/>
  <c r="T98" i="59" s="1"/>
  <c r="W100" i="59" s="1"/>
  <c r="L98" i="59"/>
  <c r="E98" i="59"/>
  <c r="AE97" i="59"/>
  <c r="AD97" i="59"/>
  <c r="Y97" i="59"/>
  <c r="O97" i="59"/>
  <c r="N97" i="59"/>
  <c r="R97" i="59" s="1"/>
  <c r="U97" i="59" s="1"/>
  <c r="M97" i="59"/>
  <c r="Q97" i="59" s="1"/>
  <c r="T97" i="59" s="1"/>
  <c r="L97" i="59"/>
  <c r="P97" i="59" s="1"/>
  <c r="S97" i="59" s="1"/>
  <c r="E97" i="59"/>
  <c r="Y98" i="59" s="1"/>
  <c r="AE96" i="59"/>
  <c r="AD96" i="59"/>
  <c r="T96" i="59"/>
  <c r="W98" i="59" s="1"/>
  <c r="Q96" i="59"/>
  <c r="O96" i="59"/>
  <c r="N96" i="59"/>
  <c r="R96" i="59" s="1"/>
  <c r="U96" i="59" s="1"/>
  <c r="M96" i="59"/>
  <c r="L96" i="59"/>
  <c r="P96" i="59" s="1"/>
  <c r="S96" i="59" s="1"/>
  <c r="E96" i="59"/>
  <c r="AD95" i="59"/>
  <c r="Y95" i="59"/>
  <c r="Q95" i="59"/>
  <c r="T95" i="59" s="1"/>
  <c r="W97" i="59" s="1"/>
  <c r="O95" i="59"/>
  <c r="N95" i="59"/>
  <c r="R95" i="59" s="1"/>
  <c r="U95" i="59" s="1"/>
  <c r="X97" i="59" s="1"/>
  <c r="M95" i="59"/>
  <c r="L95" i="59"/>
  <c r="P95" i="59" s="1"/>
  <c r="S95" i="59" s="1"/>
  <c r="E95" i="59"/>
  <c r="Y96" i="59" s="1"/>
  <c r="AD94" i="59"/>
  <c r="AE95" i="59" s="1"/>
  <c r="Y94" i="59"/>
  <c r="O94" i="59"/>
  <c r="N94" i="59"/>
  <c r="R94" i="59" s="1"/>
  <c r="U94" i="59" s="1"/>
  <c r="M94" i="59"/>
  <c r="Q94" i="59" s="1"/>
  <c r="T94" i="59" s="1"/>
  <c r="L94" i="59"/>
  <c r="P94" i="59" s="1"/>
  <c r="E94" i="59"/>
  <c r="AE93" i="59"/>
  <c r="AD93" i="59"/>
  <c r="T93" i="59"/>
  <c r="W95" i="59" s="1"/>
  <c r="Q93" i="59"/>
  <c r="O93" i="59"/>
  <c r="N93" i="59"/>
  <c r="R93" i="59" s="1"/>
  <c r="U93" i="59" s="1"/>
  <c r="X95" i="59" s="1"/>
  <c r="M93" i="59"/>
  <c r="L93" i="59"/>
  <c r="P93" i="59" s="1"/>
  <c r="S93" i="59" s="1"/>
  <c r="E93" i="59"/>
  <c r="AD92" i="59"/>
  <c r="Y92" i="59"/>
  <c r="Q92" i="59"/>
  <c r="T92" i="59" s="1"/>
  <c r="O92" i="59"/>
  <c r="N92" i="59"/>
  <c r="R92" i="59" s="1"/>
  <c r="U92" i="59" s="1"/>
  <c r="X94" i="59" s="1"/>
  <c r="M92" i="59"/>
  <c r="L92" i="59"/>
  <c r="P92" i="59" s="1"/>
  <c r="S92" i="59" s="1"/>
  <c r="E92" i="59"/>
  <c r="Y93" i="59" s="1"/>
  <c r="AD91" i="59"/>
  <c r="AE92" i="59" s="1"/>
  <c r="AB91" i="59"/>
  <c r="AA91" i="59"/>
  <c r="Y91" i="59"/>
  <c r="R91" i="59"/>
  <c r="U91" i="59" s="1"/>
  <c r="O91" i="59"/>
  <c r="P91" i="59" s="1"/>
  <c r="S91" i="59" s="1"/>
  <c r="N91" i="59"/>
  <c r="M91" i="59"/>
  <c r="Q91" i="59" s="1"/>
  <c r="T91" i="59" s="1"/>
  <c r="L91" i="59"/>
  <c r="E91" i="59"/>
  <c r="AD90" i="59"/>
  <c r="AB90" i="59"/>
  <c r="AA90" i="59"/>
  <c r="O90" i="59"/>
  <c r="N90" i="59"/>
  <c r="R90" i="59" s="1"/>
  <c r="U90" i="59" s="1"/>
  <c r="M90" i="59"/>
  <c r="Q90" i="59" s="1"/>
  <c r="T90" i="59" s="1"/>
  <c r="L90" i="59"/>
  <c r="P90" i="59" s="1"/>
  <c r="S90" i="59" s="1"/>
  <c r="E90" i="59"/>
  <c r="AD89" i="59"/>
  <c r="AB89" i="59"/>
  <c r="AA89" i="59"/>
  <c r="O89" i="59"/>
  <c r="N89" i="59"/>
  <c r="M89" i="59"/>
  <c r="Q89" i="59" s="1"/>
  <c r="T89" i="59" s="1"/>
  <c r="W91" i="59" s="1"/>
  <c r="L89" i="59"/>
  <c r="E89" i="59"/>
  <c r="Y90" i="59" s="1"/>
  <c r="AE88" i="59"/>
  <c r="AG88" i="59" s="1"/>
  <c r="AD88" i="59"/>
  <c r="AB88" i="59"/>
  <c r="AA88" i="59"/>
  <c r="Y88" i="59"/>
  <c r="P88" i="59"/>
  <c r="S88" i="59" s="1"/>
  <c r="O88" i="59"/>
  <c r="N88" i="59"/>
  <c r="R88" i="59" s="1"/>
  <c r="U88" i="59" s="1"/>
  <c r="M88" i="59"/>
  <c r="Q88" i="59" s="1"/>
  <c r="T88" i="59" s="1"/>
  <c r="L88" i="59"/>
  <c r="E88" i="59"/>
  <c r="Y89" i="59" s="1"/>
  <c r="AD87" i="59"/>
  <c r="AE87" i="59" s="1"/>
  <c r="AG87" i="59" s="1"/>
  <c r="AB87" i="59"/>
  <c r="AA87" i="59"/>
  <c r="Q87" i="59"/>
  <c r="T87" i="59" s="1"/>
  <c r="O87" i="59"/>
  <c r="P87" i="59" s="1"/>
  <c r="S87" i="59" s="1"/>
  <c r="N87" i="59"/>
  <c r="R87" i="59" s="1"/>
  <c r="U87" i="59" s="1"/>
  <c r="M87" i="59"/>
  <c r="L87" i="59"/>
  <c r="E87" i="59"/>
  <c r="AD86" i="59"/>
  <c r="AE86" i="59" s="1"/>
  <c r="AG86" i="59" s="1"/>
  <c r="AB86" i="59"/>
  <c r="AA86" i="59"/>
  <c r="Y86" i="59"/>
  <c r="Z89" i="59" s="1"/>
  <c r="R86" i="59"/>
  <c r="U86" i="59" s="1"/>
  <c r="Q86" i="59"/>
  <c r="T86" i="59" s="1"/>
  <c r="W88" i="59" s="1"/>
  <c r="O86" i="59"/>
  <c r="P86" i="59" s="1"/>
  <c r="S86" i="59" s="1"/>
  <c r="N86" i="59"/>
  <c r="M86" i="59"/>
  <c r="L86" i="59"/>
  <c r="E86" i="59"/>
  <c r="Y87" i="59" s="1"/>
  <c r="AE85" i="59"/>
  <c r="AG85" i="59" s="1"/>
  <c r="AD85" i="59"/>
  <c r="AB85" i="59"/>
  <c r="AA85" i="59"/>
  <c r="Y85" i="59"/>
  <c r="Z88" i="59" s="1"/>
  <c r="P85" i="59"/>
  <c r="S85" i="59" s="1"/>
  <c r="O85" i="59"/>
  <c r="R85" i="59" s="1"/>
  <c r="U85" i="59" s="1"/>
  <c r="N85" i="59"/>
  <c r="M85" i="59"/>
  <c r="Q85" i="59" s="1"/>
  <c r="T85" i="59" s="1"/>
  <c r="L85" i="59"/>
  <c r="E85" i="59"/>
  <c r="AD84" i="59"/>
  <c r="AE84" i="59" s="1"/>
  <c r="AG84" i="59" s="1"/>
  <c r="AB84" i="59"/>
  <c r="AA84" i="59"/>
  <c r="U84" i="59"/>
  <c r="T84" i="59"/>
  <c r="W86" i="59" s="1"/>
  <c r="R84" i="59"/>
  <c r="O84" i="59"/>
  <c r="P84" i="59" s="1"/>
  <c r="S84" i="59" s="1"/>
  <c r="N84" i="59"/>
  <c r="M84" i="59"/>
  <c r="Q84" i="59" s="1"/>
  <c r="L84" i="59"/>
  <c r="E84" i="59"/>
  <c r="AD83" i="59"/>
  <c r="AE83" i="59" s="1"/>
  <c r="AG83" i="59" s="1"/>
  <c r="AB83" i="59"/>
  <c r="AA83" i="59"/>
  <c r="Y83" i="59"/>
  <c r="O83" i="59"/>
  <c r="N83" i="59"/>
  <c r="R83" i="59" s="1"/>
  <c r="U83" i="59" s="1"/>
  <c r="M83" i="59"/>
  <c r="Q83" i="59" s="1"/>
  <c r="T83" i="59" s="1"/>
  <c r="W85" i="59" s="1"/>
  <c r="L83" i="59"/>
  <c r="P83" i="59" s="1"/>
  <c r="S83" i="59" s="1"/>
  <c r="E83" i="59"/>
  <c r="Y84" i="59" s="1"/>
  <c r="AD82" i="59"/>
  <c r="AE82" i="59" s="1"/>
  <c r="AG82" i="59" s="1"/>
  <c r="AB82" i="59"/>
  <c r="AA82" i="59"/>
  <c r="O82" i="59"/>
  <c r="N82" i="59"/>
  <c r="R82" i="59" s="1"/>
  <c r="U82" i="59" s="1"/>
  <c r="M82" i="59"/>
  <c r="Q82" i="59" s="1"/>
  <c r="T82" i="59" s="1"/>
  <c r="L82" i="59"/>
  <c r="P82" i="59" s="1"/>
  <c r="S82" i="59" s="1"/>
  <c r="E82" i="59"/>
  <c r="AE81" i="59"/>
  <c r="AG81" i="59" s="1"/>
  <c r="AD81" i="59"/>
  <c r="AB81" i="59"/>
  <c r="AA81" i="59"/>
  <c r="Q81" i="59"/>
  <c r="T81" i="59" s="1"/>
  <c r="P81" i="59"/>
  <c r="S81" i="59" s="1"/>
  <c r="O81" i="59"/>
  <c r="N81" i="59"/>
  <c r="R81" i="59" s="1"/>
  <c r="U81" i="59" s="1"/>
  <c r="M81" i="59"/>
  <c r="L81" i="59"/>
  <c r="E81" i="59"/>
  <c r="Y82" i="59" s="1"/>
  <c r="Z85" i="59" s="1"/>
  <c r="AF85" i="59" s="1"/>
  <c r="AD80" i="59"/>
  <c r="AE80" i="59" s="1"/>
  <c r="AG80" i="59" s="1"/>
  <c r="AB80" i="59"/>
  <c r="AA80" i="59"/>
  <c r="Q80" i="59"/>
  <c r="T80" i="59" s="1"/>
  <c r="O80" i="59"/>
  <c r="P80" i="59" s="1"/>
  <c r="S80" i="59" s="1"/>
  <c r="N80" i="59"/>
  <c r="R80" i="59" s="1"/>
  <c r="U80" i="59" s="1"/>
  <c r="M80" i="59"/>
  <c r="L80" i="59"/>
  <c r="E80" i="59"/>
  <c r="Y81" i="59" s="1"/>
  <c r="AD79" i="59"/>
  <c r="AE79" i="59" s="1"/>
  <c r="AG79" i="59" s="1"/>
  <c r="AB79" i="59"/>
  <c r="AA79" i="59"/>
  <c r="Y79" i="59"/>
  <c r="R79" i="59"/>
  <c r="U79" i="59" s="1"/>
  <c r="O79" i="59"/>
  <c r="Q79" i="59" s="1"/>
  <c r="T79" i="59" s="1"/>
  <c r="W81" i="59" s="1"/>
  <c r="N79" i="59"/>
  <c r="M79" i="59"/>
  <c r="L79" i="59"/>
  <c r="E79" i="59"/>
  <c r="Y80" i="59" s="1"/>
  <c r="AE78" i="59"/>
  <c r="AG78" i="59" s="1"/>
  <c r="AD78" i="59"/>
  <c r="AB78" i="59"/>
  <c r="AA78" i="59"/>
  <c r="Z78" i="59"/>
  <c r="AF78" i="59" s="1"/>
  <c r="O78" i="59"/>
  <c r="R78" i="59" s="1"/>
  <c r="U78" i="59" s="1"/>
  <c r="X80" i="59" s="1"/>
  <c r="N78" i="59"/>
  <c r="M78" i="59"/>
  <c r="Q78" i="59" s="1"/>
  <c r="T78" i="59" s="1"/>
  <c r="L78" i="59"/>
  <c r="P78" i="59" s="1"/>
  <c r="S78" i="59" s="1"/>
  <c r="E78" i="59"/>
  <c r="AD77" i="59"/>
  <c r="AE77" i="59" s="1"/>
  <c r="AG77" i="59" s="1"/>
  <c r="AC77" i="59"/>
  <c r="AB77" i="59"/>
  <c r="AA77" i="59"/>
  <c r="Y77" i="59"/>
  <c r="U77" i="59"/>
  <c r="X79" i="59" s="1"/>
  <c r="O77" i="59"/>
  <c r="N77" i="59"/>
  <c r="R77" i="59" s="1"/>
  <c r="M77" i="59"/>
  <c r="Q77" i="59" s="1"/>
  <c r="T77" i="59" s="1"/>
  <c r="L77" i="59"/>
  <c r="P77" i="59" s="1"/>
  <c r="S77" i="59" s="1"/>
  <c r="E77" i="59"/>
  <c r="Y78" i="59" s="1"/>
  <c r="AD76" i="59"/>
  <c r="AE76" i="59" s="1"/>
  <c r="AG76" i="59" s="1"/>
  <c r="AB76" i="59"/>
  <c r="AA76" i="59"/>
  <c r="Y76" i="59"/>
  <c r="O76" i="59"/>
  <c r="P76" i="59" s="1"/>
  <c r="S76" i="59" s="1"/>
  <c r="N76" i="59"/>
  <c r="M76" i="59"/>
  <c r="L76" i="59"/>
  <c r="E76" i="59"/>
  <c r="AE75" i="59"/>
  <c r="AG75" i="59" s="1"/>
  <c r="AD75" i="59"/>
  <c r="AB75" i="59"/>
  <c r="AA75" i="59"/>
  <c r="Y75" i="59"/>
  <c r="P75" i="59"/>
  <c r="S75" i="59" s="1"/>
  <c r="O75" i="59"/>
  <c r="N75" i="59"/>
  <c r="R75" i="59" s="1"/>
  <c r="U75" i="59" s="1"/>
  <c r="M75" i="59"/>
  <c r="Q75" i="59" s="1"/>
  <c r="T75" i="59" s="1"/>
  <c r="L75" i="59"/>
  <c r="E75" i="59"/>
  <c r="AD74" i="59"/>
  <c r="AB74" i="59"/>
  <c r="AA74" i="59"/>
  <c r="R74" i="59"/>
  <c r="U74" i="59" s="1"/>
  <c r="Q74" i="59"/>
  <c r="T74" i="59" s="1"/>
  <c r="P74" i="59"/>
  <c r="S74" i="59" s="1"/>
  <c r="O74" i="59"/>
  <c r="N74" i="59"/>
  <c r="M74" i="59"/>
  <c r="L74" i="59"/>
  <c r="E74" i="59"/>
  <c r="AD73" i="59"/>
  <c r="AB73" i="59"/>
  <c r="AA73" i="59"/>
  <c r="Y73" i="59"/>
  <c r="Q73" i="59"/>
  <c r="T73" i="59" s="1"/>
  <c r="O73" i="59"/>
  <c r="P73" i="59" s="1"/>
  <c r="N73" i="59"/>
  <c r="R73" i="59" s="1"/>
  <c r="U73" i="59" s="1"/>
  <c r="M73" i="59"/>
  <c r="L73" i="59"/>
  <c r="E73" i="59"/>
  <c r="Y74" i="59" s="1"/>
  <c r="AG72" i="59"/>
  <c r="AD72" i="59"/>
  <c r="AE72" i="59" s="1"/>
  <c r="AB72" i="59"/>
  <c r="AA72" i="59"/>
  <c r="Y72" i="59"/>
  <c r="R72" i="59"/>
  <c r="U72" i="59" s="1"/>
  <c r="O72" i="59"/>
  <c r="Q72" i="59" s="1"/>
  <c r="T72" i="59" s="1"/>
  <c r="N72" i="59"/>
  <c r="M72" i="59"/>
  <c r="L72" i="59"/>
  <c r="E72" i="59"/>
  <c r="AE71" i="59"/>
  <c r="AG71" i="59" s="1"/>
  <c r="AD71" i="59"/>
  <c r="AB71" i="59"/>
  <c r="AA71" i="59"/>
  <c r="Y71" i="59"/>
  <c r="R71" i="59"/>
  <c r="U71" i="59" s="1"/>
  <c r="O71" i="59"/>
  <c r="N71" i="59"/>
  <c r="M71" i="59"/>
  <c r="Q71" i="59" s="1"/>
  <c r="T71" i="59" s="1"/>
  <c r="W73" i="59" s="1"/>
  <c r="L71" i="59"/>
  <c r="P71" i="59" s="1"/>
  <c r="S71" i="59" s="1"/>
  <c r="E71" i="59"/>
  <c r="AD70" i="59"/>
  <c r="AB70" i="59"/>
  <c r="AA70" i="59"/>
  <c r="U70" i="59"/>
  <c r="R70" i="59"/>
  <c r="O70" i="59"/>
  <c r="N70" i="59"/>
  <c r="M70" i="59"/>
  <c r="Q70" i="59" s="1"/>
  <c r="T70" i="59" s="1"/>
  <c r="L70" i="59"/>
  <c r="P70" i="59" s="1"/>
  <c r="S70" i="59" s="1"/>
  <c r="E70" i="59"/>
  <c r="AD69" i="59"/>
  <c r="AB69" i="59"/>
  <c r="AA69" i="59"/>
  <c r="Y69" i="59"/>
  <c r="O69" i="59"/>
  <c r="N69" i="59"/>
  <c r="R69" i="59" s="1"/>
  <c r="U69" i="59" s="1"/>
  <c r="X71" i="59" s="1"/>
  <c r="M69" i="59"/>
  <c r="Q69" i="59" s="1"/>
  <c r="T69" i="59" s="1"/>
  <c r="L69" i="59"/>
  <c r="P69" i="59" s="1"/>
  <c r="S69" i="59" s="1"/>
  <c r="E69" i="59"/>
  <c r="Y70" i="59" s="1"/>
  <c r="Z73" i="59" s="1"/>
  <c r="AD68" i="59"/>
  <c r="AE68" i="59" s="1"/>
  <c r="AG68" i="59" s="1"/>
  <c r="AB68" i="59"/>
  <c r="AA68" i="59"/>
  <c r="O68" i="59"/>
  <c r="N68" i="59"/>
  <c r="R68" i="59" s="1"/>
  <c r="U68" i="59" s="1"/>
  <c r="X70" i="59" s="1"/>
  <c r="M68" i="59"/>
  <c r="Q68" i="59" s="1"/>
  <c r="T68" i="59" s="1"/>
  <c r="L68" i="59"/>
  <c r="P68" i="59" s="1"/>
  <c r="S68" i="59" s="1"/>
  <c r="E68" i="59"/>
  <c r="AE67" i="59"/>
  <c r="AG67" i="59" s="1"/>
  <c r="AD67" i="59"/>
  <c r="AB67" i="59"/>
  <c r="AA67" i="59"/>
  <c r="Q67" i="59"/>
  <c r="T67" i="59" s="1"/>
  <c r="P67" i="59"/>
  <c r="S67" i="59" s="1"/>
  <c r="O67" i="59"/>
  <c r="N67" i="59"/>
  <c r="R67" i="59" s="1"/>
  <c r="U67" i="59" s="1"/>
  <c r="M67" i="59"/>
  <c r="L67" i="59"/>
  <c r="E67" i="59"/>
  <c r="Y68" i="59" s="1"/>
  <c r="Z71" i="59" s="1"/>
  <c r="AF71" i="59" s="1"/>
  <c r="AD66" i="59"/>
  <c r="AE66" i="59" s="1"/>
  <c r="AG66" i="59" s="1"/>
  <c r="AB66" i="59"/>
  <c r="AA66" i="59"/>
  <c r="Y66" i="59"/>
  <c r="Z69" i="59" s="1"/>
  <c r="Q66" i="59"/>
  <c r="T66" i="59" s="1"/>
  <c r="O66" i="59"/>
  <c r="P66" i="59" s="1"/>
  <c r="S66" i="59" s="1"/>
  <c r="N66" i="59"/>
  <c r="R66" i="59" s="1"/>
  <c r="U66" i="59" s="1"/>
  <c r="M66" i="59"/>
  <c r="L66" i="59"/>
  <c r="E66" i="59"/>
  <c r="Y67" i="59" s="1"/>
  <c r="AD65" i="59"/>
  <c r="AE65" i="59" s="1"/>
  <c r="AG65" i="59" s="1"/>
  <c r="AB65" i="59"/>
  <c r="AA65" i="59"/>
  <c r="Y65" i="59"/>
  <c r="Z68" i="59" s="1"/>
  <c r="AF68" i="59" s="1"/>
  <c r="R65" i="59"/>
  <c r="U65" i="59" s="1"/>
  <c r="O65" i="59"/>
  <c r="Q65" i="59" s="1"/>
  <c r="T65" i="59" s="1"/>
  <c r="N65" i="59"/>
  <c r="M65" i="59"/>
  <c r="L65" i="59"/>
  <c r="E65" i="59"/>
  <c r="AE64" i="59"/>
  <c r="AG64" i="59" s="1"/>
  <c r="AD64" i="59"/>
  <c r="AB64" i="59"/>
  <c r="AA64" i="59"/>
  <c r="Y64" i="59"/>
  <c r="P64" i="59"/>
  <c r="S64" i="59" s="1"/>
  <c r="O64" i="59"/>
  <c r="N64" i="59"/>
  <c r="R64" i="59" s="1"/>
  <c r="U64" i="59" s="1"/>
  <c r="M64" i="59"/>
  <c r="Q64" i="59" s="1"/>
  <c r="T64" i="59" s="1"/>
  <c r="L64" i="59"/>
  <c r="E64" i="59"/>
  <c r="AD63" i="59"/>
  <c r="AE63" i="59" s="1"/>
  <c r="AG63" i="59" s="1"/>
  <c r="AB63" i="59"/>
  <c r="AA63" i="59"/>
  <c r="U63" i="59"/>
  <c r="R63" i="59"/>
  <c r="O63" i="59"/>
  <c r="N63" i="59"/>
  <c r="M63" i="59"/>
  <c r="Q63" i="59" s="1"/>
  <c r="T63" i="59" s="1"/>
  <c r="W66" i="59" s="1"/>
  <c r="L63" i="59"/>
  <c r="P63" i="59" s="1"/>
  <c r="S63" i="59" s="1"/>
  <c r="E63" i="59"/>
  <c r="AD62" i="59"/>
  <c r="AB62" i="59"/>
  <c r="AA62" i="59"/>
  <c r="Y62" i="59"/>
  <c r="O62" i="59"/>
  <c r="N62" i="59"/>
  <c r="R62" i="59" s="1"/>
  <c r="U62" i="59" s="1"/>
  <c r="X65" i="59" s="1"/>
  <c r="M62" i="59"/>
  <c r="Q62" i="59" s="1"/>
  <c r="T62" i="59" s="1"/>
  <c r="L62" i="59"/>
  <c r="P62" i="59" s="1"/>
  <c r="S62" i="59" s="1"/>
  <c r="E62" i="59"/>
  <c r="Y63" i="59" s="1"/>
  <c r="Z66" i="59" s="1"/>
  <c r="AF66" i="59" s="1"/>
  <c r="AD61" i="59"/>
  <c r="AE61" i="59" s="1"/>
  <c r="AG61" i="59" s="1"/>
  <c r="AB61" i="59"/>
  <c r="AA61" i="59"/>
  <c r="O61" i="59"/>
  <c r="N61" i="59"/>
  <c r="R61" i="59" s="1"/>
  <c r="U61" i="59" s="1"/>
  <c r="M61" i="59"/>
  <c r="Q61" i="59" s="1"/>
  <c r="T61" i="59" s="1"/>
  <c r="L61" i="59"/>
  <c r="P61" i="59" s="1"/>
  <c r="S61" i="59" s="1"/>
  <c r="E61" i="59"/>
  <c r="AE60" i="59"/>
  <c r="AG60" i="59" s="1"/>
  <c r="AD60" i="59"/>
  <c r="AB60" i="59"/>
  <c r="AA60" i="59"/>
  <c r="Y60" i="59"/>
  <c r="T60" i="59"/>
  <c r="Q60" i="59"/>
  <c r="P60" i="59"/>
  <c r="S60" i="59" s="1"/>
  <c r="O60" i="59"/>
  <c r="N60" i="59"/>
  <c r="R60" i="59" s="1"/>
  <c r="U60" i="59" s="1"/>
  <c r="X63" i="59" s="1"/>
  <c r="M60" i="59"/>
  <c r="L60" i="59"/>
  <c r="E60" i="59"/>
  <c r="Y61" i="59" s="1"/>
  <c r="AD59" i="59"/>
  <c r="AE59" i="59" s="1"/>
  <c r="AG59" i="59" s="1"/>
  <c r="AB59" i="59"/>
  <c r="AA59" i="59"/>
  <c r="Y59" i="59"/>
  <c r="P59" i="59"/>
  <c r="O59" i="59"/>
  <c r="N59" i="59"/>
  <c r="R59" i="59" s="1"/>
  <c r="U59" i="59" s="1"/>
  <c r="M59" i="59"/>
  <c r="Q59" i="59" s="1"/>
  <c r="T59" i="59" s="1"/>
  <c r="L59" i="59"/>
  <c r="E59" i="59"/>
  <c r="AD58" i="59"/>
  <c r="AE58" i="59" s="1"/>
  <c r="AG58" i="59" s="1"/>
  <c r="AB58" i="59"/>
  <c r="AA58" i="59"/>
  <c r="U58" i="59"/>
  <c r="R58" i="59"/>
  <c r="Q58" i="59"/>
  <c r="T58" i="59" s="1"/>
  <c r="O58" i="59"/>
  <c r="P58" i="59" s="1"/>
  <c r="S58" i="59" s="1"/>
  <c r="N58" i="59"/>
  <c r="M58" i="59"/>
  <c r="L58" i="59"/>
  <c r="E58" i="59"/>
  <c r="AD57" i="59"/>
  <c r="AE57" i="59" s="1"/>
  <c r="AG57" i="59" s="1"/>
  <c r="AB57" i="59"/>
  <c r="AA57" i="59"/>
  <c r="Q57" i="59"/>
  <c r="T57" i="59" s="1"/>
  <c r="W60" i="59" s="1"/>
  <c r="O57" i="59"/>
  <c r="N57" i="59"/>
  <c r="R57" i="59" s="1"/>
  <c r="U57" i="59" s="1"/>
  <c r="M57" i="59"/>
  <c r="L57" i="59"/>
  <c r="P57" i="59" s="1"/>
  <c r="E57" i="59"/>
  <c r="Y58" i="59" s="1"/>
  <c r="AD56" i="59"/>
  <c r="AE56" i="59" s="1"/>
  <c r="AG56" i="59" s="1"/>
  <c r="AB56" i="59"/>
  <c r="AA56" i="59"/>
  <c r="Y56" i="59"/>
  <c r="Z59" i="59" s="1"/>
  <c r="AF59" i="59" s="1"/>
  <c r="S56" i="59"/>
  <c r="R56" i="59"/>
  <c r="U56" i="59" s="1"/>
  <c r="X59" i="59" s="1"/>
  <c r="O56" i="59"/>
  <c r="P56" i="59" s="1"/>
  <c r="N56" i="59"/>
  <c r="M56" i="59"/>
  <c r="Q56" i="59" s="1"/>
  <c r="T56" i="59" s="1"/>
  <c r="L56" i="59"/>
  <c r="E56" i="59"/>
  <c r="Y57" i="59" s="1"/>
  <c r="AE55" i="59"/>
  <c r="AG55" i="59" s="1"/>
  <c r="AD55" i="59"/>
  <c r="AB55" i="59"/>
  <c r="AA55" i="59"/>
  <c r="O55" i="59"/>
  <c r="N55" i="59"/>
  <c r="R55" i="59" s="1"/>
  <c r="U55" i="59" s="1"/>
  <c r="M55" i="59"/>
  <c r="Q55" i="59" s="1"/>
  <c r="T55" i="59" s="1"/>
  <c r="L55" i="59"/>
  <c r="P55" i="59" s="1"/>
  <c r="S55" i="59" s="1"/>
  <c r="E55" i="59"/>
  <c r="AD54" i="59"/>
  <c r="AB54" i="59"/>
  <c r="AA54" i="59"/>
  <c r="U54" i="59"/>
  <c r="X57" i="59" s="1"/>
  <c r="R54" i="59"/>
  <c r="P54" i="59"/>
  <c r="S54" i="59" s="1"/>
  <c r="O54" i="59"/>
  <c r="N54" i="59"/>
  <c r="M54" i="59"/>
  <c r="Q54" i="59" s="1"/>
  <c r="T54" i="59" s="1"/>
  <c r="L54" i="59"/>
  <c r="E54" i="59"/>
  <c r="Y55" i="59" s="1"/>
  <c r="AD53" i="59"/>
  <c r="AB53" i="59"/>
  <c r="AA53" i="59"/>
  <c r="Y53" i="59"/>
  <c r="U53" i="59"/>
  <c r="Q53" i="59"/>
  <c r="T53" i="59" s="1"/>
  <c r="O53" i="59"/>
  <c r="N53" i="59"/>
  <c r="R53" i="59" s="1"/>
  <c r="M53" i="59"/>
  <c r="L53" i="59"/>
  <c r="P53" i="59" s="1"/>
  <c r="E53" i="59"/>
  <c r="Y54" i="59" s="1"/>
  <c r="AD52" i="59"/>
  <c r="AB52" i="59"/>
  <c r="AA52" i="59"/>
  <c r="Y52" i="59"/>
  <c r="U52" i="59"/>
  <c r="S52" i="59"/>
  <c r="V55" i="59" s="1"/>
  <c r="Q52" i="59"/>
  <c r="T52" i="59" s="1"/>
  <c r="P52" i="59"/>
  <c r="O52" i="59"/>
  <c r="N52" i="59"/>
  <c r="R52" i="59" s="1"/>
  <c r="M52" i="59"/>
  <c r="L52" i="59"/>
  <c r="E52" i="59"/>
  <c r="AD51" i="59"/>
  <c r="AE52" i="59" s="1"/>
  <c r="AG52" i="59" s="1"/>
  <c r="AB51" i="59"/>
  <c r="AA51" i="59"/>
  <c r="Z51" i="59"/>
  <c r="Y51" i="59"/>
  <c r="Z53" i="59" s="1"/>
  <c r="O51" i="59"/>
  <c r="N51" i="59"/>
  <c r="R51" i="59" s="1"/>
  <c r="U51" i="59" s="1"/>
  <c r="M51" i="59"/>
  <c r="Q51" i="59" s="1"/>
  <c r="T51" i="59" s="1"/>
  <c r="L51" i="59"/>
  <c r="P51" i="59" s="1"/>
  <c r="S51" i="59" s="1"/>
  <c r="E51" i="59"/>
  <c r="AD50" i="59"/>
  <c r="AB50" i="59"/>
  <c r="AA50" i="59"/>
  <c r="Y50" i="59"/>
  <c r="U50" i="59"/>
  <c r="R50" i="59"/>
  <c r="P50" i="59"/>
  <c r="S50" i="59" s="1"/>
  <c r="O50" i="59"/>
  <c r="N50" i="59"/>
  <c r="M50" i="59"/>
  <c r="Q50" i="59" s="1"/>
  <c r="T50" i="59" s="1"/>
  <c r="L50" i="59"/>
  <c r="E50" i="59"/>
  <c r="AB49" i="59"/>
  <c r="AA49" i="59"/>
  <c r="Q49" i="59"/>
  <c r="T49" i="59" s="1"/>
  <c r="O49" i="59"/>
  <c r="N49" i="59"/>
  <c r="R49" i="59" s="1"/>
  <c r="U49" i="59" s="1"/>
  <c r="M49" i="59"/>
  <c r="L49" i="59"/>
  <c r="P49" i="59" s="1"/>
  <c r="S49" i="59" s="1"/>
  <c r="E49" i="59"/>
  <c r="AB48" i="59"/>
  <c r="AA48" i="59"/>
  <c r="Y48" i="59"/>
  <c r="R48" i="59"/>
  <c r="U48" i="59" s="1"/>
  <c r="O48" i="59"/>
  <c r="N48" i="59"/>
  <c r="M48" i="59"/>
  <c r="Q48" i="59" s="1"/>
  <c r="T48" i="59" s="1"/>
  <c r="L48" i="59"/>
  <c r="P48" i="59" s="1"/>
  <c r="S48" i="59" s="1"/>
  <c r="V51" i="59" s="1"/>
  <c r="E48" i="59"/>
  <c r="Y49" i="59" s="1"/>
  <c r="AB47" i="59"/>
  <c r="AA47" i="59"/>
  <c r="Q47" i="59"/>
  <c r="T47" i="59" s="1"/>
  <c r="O47" i="59"/>
  <c r="N47" i="59"/>
  <c r="R47" i="59" s="1"/>
  <c r="U47" i="59" s="1"/>
  <c r="M47" i="59"/>
  <c r="L47" i="59"/>
  <c r="P47" i="59" s="1"/>
  <c r="S47" i="59" s="1"/>
  <c r="V50" i="59" s="1"/>
  <c r="E47" i="59"/>
  <c r="AB46" i="59"/>
  <c r="AA46" i="59"/>
  <c r="Y46" i="59"/>
  <c r="O46" i="59"/>
  <c r="N46" i="59"/>
  <c r="R46" i="59" s="1"/>
  <c r="U46" i="59" s="1"/>
  <c r="M46" i="59"/>
  <c r="Q46" i="59" s="1"/>
  <c r="T46" i="59" s="1"/>
  <c r="L46" i="59"/>
  <c r="P46" i="59" s="1"/>
  <c r="S46" i="59" s="1"/>
  <c r="E46" i="59"/>
  <c r="Y47" i="59" s="1"/>
  <c r="AB45" i="59"/>
  <c r="AA45" i="59"/>
  <c r="Y45" i="59"/>
  <c r="Z48" i="59" s="1"/>
  <c r="O45" i="59"/>
  <c r="P45" i="59" s="1"/>
  <c r="N45" i="59"/>
  <c r="M45" i="59"/>
  <c r="Q45" i="59" s="1"/>
  <c r="T45" i="59" s="1"/>
  <c r="W48" i="59" s="1"/>
  <c r="L45" i="59"/>
  <c r="E45" i="59"/>
  <c r="AB44" i="59"/>
  <c r="AA44" i="59"/>
  <c r="O44" i="59"/>
  <c r="N44" i="59"/>
  <c r="R44" i="59" s="1"/>
  <c r="U44" i="59" s="1"/>
  <c r="M44" i="59"/>
  <c r="Q44" i="59" s="1"/>
  <c r="T44" i="59" s="1"/>
  <c r="L44" i="59"/>
  <c r="P44" i="59" s="1"/>
  <c r="S44" i="59" s="1"/>
  <c r="E44" i="59"/>
  <c r="AB43" i="59"/>
  <c r="AA43" i="59"/>
  <c r="Z43" i="59"/>
  <c r="O43" i="59"/>
  <c r="R43" i="59" s="1"/>
  <c r="U43" i="59" s="1"/>
  <c r="N43" i="59"/>
  <c r="M43" i="59"/>
  <c r="Q43" i="59" s="1"/>
  <c r="T43" i="59" s="1"/>
  <c r="L43" i="59"/>
  <c r="P43" i="59" s="1"/>
  <c r="S43" i="59" s="1"/>
  <c r="E43" i="59"/>
  <c r="Y44" i="59" s="1"/>
  <c r="AB42" i="59"/>
  <c r="AA42" i="59"/>
  <c r="O42" i="59"/>
  <c r="R42" i="59" s="1"/>
  <c r="U42" i="59" s="1"/>
  <c r="N42" i="59"/>
  <c r="M42" i="59"/>
  <c r="L42" i="59"/>
  <c r="E42" i="59"/>
  <c r="Y43" i="59" s="1"/>
  <c r="AB41" i="59"/>
  <c r="AA41" i="59"/>
  <c r="Y41" i="59"/>
  <c r="O41" i="59"/>
  <c r="N41" i="59"/>
  <c r="R41" i="59" s="1"/>
  <c r="U41" i="59" s="1"/>
  <c r="M41" i="59"/>
  <c r="Q41" i="59" s="1"/>
  <c r="T41" i="59" s="1"/>
  <c r="L41" i="59"/>
  <c r="P41" i="59" s="1"/>
  <c r="S41" i="59" s="1"/>
  <c r="E41" i="59"/>
  <c r="Y42" i="59" s="1"/>
  <c r="Z45" i="59" s="1"/>
  <c r="AE40" i="59"/>
  <c r="AG40" i="59" s="1"/>
  <c r="AD40" i="59"/>
  <c r="AD41" i="59" s="1"/>
  <c r="AB40" i="59"/>
  <c r="AA40" i="59"/>
  <c r="O40" i="59"/>
  <c r="Q40" i="59" s="1"/>
  <c r="T40" i="59" s="1"/>
  <c r="N40" i="59"/>
  <c r="R40" i="59" s="1"/>
  <c r="U40" i="59" s="1"/>
  <c r="M40" i="59"/>
  <c r="L40" i="59"/>
  <c r="E40" i="59"/>
  <c r="AE39" i="59"/>
  <c r="AG39" i="59" s="1"/>
  <c r="AB39" i="59"/>
  <c r="AA39" i="59"/>
  <c r="Y39" i="59"/>
  <c r="Z42" i="59" s="1"/>
  <c r="O39" i="59"/>
  <c r="N39" i="59"/>
  <c r="R39" i="59" s="1"/>
  <c r="U39" i="59" s="1"/>
  <c r="M39" i="59"/>
  <c r="Q39" i="59" s="1"/>
  <c r="T39" i="59" s="1"/>
  <c r="L39" i="59"/>
  <c r="P39" i="59" s="1"/>
  <c r="S39" i="59" s="1"/>
  <c r="E39" i="59"/>
  <c r="Y40" i="59" s="1"/>
  <c r="AG38" i="59"/>
  <c r="AB38" i="59"/>
  <c r="AA38" i="59"/>
  <c r="O38" i="59"/>
  <c r="N38" i="59"/>
  <c r="R38" i="59" s="1"/>
  <c r="U38" i="59" s="1"/>
  <c r="M38" i="59"/>
  <c r="Q38" i="59" s="1"/>
  <c r="T38" i="59" s="1"/>
  <c r="L38" i="59"/>
  <c r="P38" i="59" s="1"/>
  <c r="S38" i="59" s="1"/>
  <c r="E38" i="59"/>
  <c r="AG37" i="59"/>
  <c r="AB37" i="59"/>
  <c r="AA37" i="59"/>
  <c r="R37" i="59"/>
  <c r="U37" i="59" s="1"/>
  <c r="P37" i="59"/>
  <c r="S37" i="59" s="1"/>
  <c r="O37" i="59"/>
  <c r="N37" i="59"/>
  <c r="M37" i="59"/>
  <c r="L37" i="59"/>
  <c r="E37" i="59"/>
  <c r="Y38" i="59" s="1"/>
  <c r="AG36" i="59"/>
  <c r="AB36" i="59"/>
  <c r="AA36" i="59"/>
  <c r="Y36" i="59"/>
  <c r="O36" i="59"/>
  <c r="N36" i="59"/>
  <c r="R36" i="59" s="1"/>
  <c r="U36" i="59" s="1"/>
  <c r="M36" i="59"/>
  <c r="Q36" i="59" s="1"/>
  <c r="T36" i="59" s="1"/>
  <c r="L36" i="59"/>
  <c r="P36" i="59" s="1"/>
  <c r="S36" i="59" s="1"/>
  <c r="E36" i="59"/>
  <c r="Y37" i="59" s="1"/>
  <c r="AG35" i="59"/>
  <c r="AB35" i="59"/>
  <c r="AA35" i="59"/>
  <c r="O35" i="59"/>
  <c r="P35" i="59" s="1"/>
  <c r="S35" i="59" s="1"/>
  <c r="N35" i="59"/>
  <c r="R35" i="59" s="1"/>
  <c r="U35" i="59" s="1"/>
  <c r="M35" i="59"/>
  <c r="Q35" i="59" s="1"/>
  <c r="T35" i="59" s="1"/>
  <c r="L35" i="59"/>
  <c r="E35" i="59"/>
  <c r="AG34" i="59"/>
  <c r="AB34" i="59"/>
  <c r="AA34" i="59"/>
  <c r="T34" i="59"/>
  <c r="S34" i="59"/>
  <c r="O34" i="59"/>
  <c r="N34" i="59"/>
  <c r="R34" i="59" s="1"/>
  <c r="U34" i="59" s="1"/>
  <c r="X37" i="59" s="1"/>
  <c r="M34" i="59"/>
  <c r="Q34" i="59" s="1"/>
  <c r="L34" i="59"/>
  <c r="P34" i="59" s="1"/>
  <c r="E34" i="59"/>
  <c r="Y35" i="59" s="1"/>
  <c r="AG33" i="59"/>
  <c r="AB33" i="59"/>
  <c r="AA33" i="59"/>
  <c r="Y33" i="59"/>
  <c r="O33" i="59"/>
  <c r="N33" i="59"/>
  <c r="R33" i="59" s="1"/>
  <c r="U33" i="59" s="1"/>
  <c r="M33" i="59"/>
  <c r="Q33" i="59" s="1"/>
  <c r="T33" i="59" s="1"/>
  <c r="L33" i="59"/>
  <c r="P33" i="59" s="1"/>
  <c r="S33" i="59" s="1"/>
  <c r="E33" i="59"/>
  <c r="Y34" i="59" s="1"/>
  <c r="Z37" i="59" s="1"/>
  <c r="AF37" i="59" s="1"/>
  <c r="AG32" i="59"/>
  <c r="AB32" i="59"/>
  <c r="AA32" i="59"/>
  <c r="R32" i="59"/>
  <c r="U32" i="59" s="1"/>
  <c r="Q32" i="59"/>
  <c r="T32" i="59" s="1"/>
  <c r="O32" i="59"/>
  <c r="N32" i="59"/>
  <c r="M32" i="59"/>
  <c r="L32" i="59"/>
  <c r="P32" i="59" s="1"/>
  <c r="S32" i="59" s="1"/>
  <c r="E32" i="59"/>
  <c r="U31" i="59"/>
  <c r="T31" i="59"/>
  <c r="S31" i="59"/>
  <c r="O31" i="59"/>
  <c r="N31" i="59"/>
  <c r="R31" i="59" s="1"/>
  <c r="M31" i="59"/>
  <c r="Q31" i="59" s="1"/>
  <c r="L31" i="59"/>
  <c r="P31" i="59" s="1"/>
  <c r="E31" i="59"/>
  <c r="Y32" i="59" s="1"/>
  <c r="O30" i="59"/>
  <c r="N30" i="59"/>
  <c r="R30" i="59" s="1"/>
  <c r="U30" i="59" s="1"/>
  <c r="M30" i="59"/>
  <c r="Q30" i="59" s="1"/>
  <c r="T30" i="59" s="1"/>
  <c r="L30" i="59"/>
  <c r="P30" i="59" s="1"/>
  <c r="S30" i="59" s="1"/>
  <c r="E30" i="59"/>
  <c r="Y31" i="59" s="1"/>
  <c r="Z33" i="59" s="1"/>
  <c r="AF33" i="59" s="1"/>
  <c r="O29" i="59"/>
  <c r="N29" i="59"/>
  <c r="R29" i="59" s="1"/>
  <c r="U29" i="59" s="1"/>
  <c r="M29" i="59"/>
  <c r="Q29" i="59" s="1"/>
  <c r="T29" i="59" s="1"/>
  <c r="L29" i="59"/>
  <c r="P29" i="59" s="1"/>
  <c r="S29" i="59" s="1"/>
  <c r="E29" i="59"/>
  <c r="Y30" i="59" s="1"/>
  <c r="O28" i="59"/>
  <c r="N28" i="59"/>
  <c r="R28" i="59" s="1"/>
  <c r="U28" i="59" s="1"/>
  <c r="X31" i="59" s="1"/>
  <c r="M28" i="59"/>
  <c r="Q28" i="59" s="1"/>
  <c r="T28" i="59" s="1"/>
  <c r="W31" i="59" s="1"/>
  <c r="L28" i="59"/>
  <c r="P28" i="59" s="1"/>
  <c r="S28" i="59" s="1"/>
  <c r="E28" i="59"/>
  <c r="O27" i="59"/>
  <c r="N27" i="59"/>
  <c r="R27" i="59" s="1"/>
  <c r="U27" i="59" s="1"/>
  <c r="M27" i="59"/>
  <c r="Q27" i="59" s="1"/>
  <c r="T27" i="59" s="1"/>
  <c r="W30" i="59" s="1"/>
  <c r="L27" i="59"/>
  <c r="P27" i="59" s="1"/>
  <c r="S27" i="59" s="1"/>
  <c r="V30" i="59" s="1"/>
  <c r="E27" i="59"/>
  <c r="O26" i="59"/>
  <c r="N26" i="59"/>
  <c r="R26" i="59" s="1"/>
  <c r="U26" i="59" s="1"/>
  <c r="M26" i="59"/>
  <c r="Q26" i="59" s="1"/>
  <c r="T26" i="59" s="1"/>
  <c r="W29" i="59" s="1"/>
  <c r="L26" i="59"/>
  <c r="P26" i="59" s="1"/>
  <c r="S26" i="59" s="1"/>
  <c r="E26" i="59"/>
  <c r="O25" i="59"/>
  <c r="N25" i="59"/>
  <c r="R25" i="59" s="1"/>
  <c r="U25" i="59" s="1"/>
  <c r="X28" i="59" s="1"/>
  <c r="M25" i="59"/>
  <c r="Q25" i="59" s="1"/>
  <c r="T25" i="59" s="1"/>
  <c r="W28" i="59" s="1"/>
  <c r="L25" i="59"/>
  <c r="P25" i="59" s="1"/>
  <c r="S25" i="59" s="1"/>
  <c r="V28" i="59" s="1"/>
  <c r="E25" i="59"/>
  <c r="U24" i="59"/>
  <c r="O24" i="59"/>
  <c r="N24" i="59"/>
  <c r="R24" i="59" s="1"/>
  <c r="M24" i="59"/>
  <c r="Q24" i="59" s="1"/>
  <c r="T24" i="59" s="1"/>
  <c r="W27" i="59" s="1"/>
  <c r="L24" i="59"/>
  <c r="P24" i="59" s="1"/>
  <c r="S24" i="59" s="1"/>
  <c r="V27" i="59" s="1"/>
  <c r="E24" i="59"/>
  <c r="O23" i="59"/>
  <c r="N23" i="59"/>
  <c r="R23" i="59" s="1"/>
  <c r="U23" i="59" s="1"/>
  <c r="M23" i="59"/>
  <c r="Q23" i="59" s="1"/>
  <c r="T23" i="59" s="1"/>
  <c r="W26" i="59" s="1"/>
  <c r="L23" i="59"/>
  <c r="P23" i="59" s="1"/>
  <c r="S23" i="59" s="1"/>
  <c r="V26" i="59" s="1"/>
  <c r="E23" i="59"/>
  <c r="V22" i="59"/>
  <c r="O22" i="59"/>
  <c r="N22" i="59"/>
  <c r="R22" i="59" s="1"/>
  <c r="U22" i="59" s="1"/>
  <c r="M22" i="59"/>
  <c r="Q22" i="59" s="1"/>
  <c r="T22" i="59" s="1"/>
  <c r="W25" i="59" s="1"/>
  <c r="L22" i="59"/>
  <c r="P22" i="59" s="1"/>
  <c r="S22" i="59" s="1"/>
  <c r="V25" i="59" s="1"/>
  <c r="E22" i="59"/>
  <c r="O21" i="59"/>
  <c r="N21" i="59"/>
  <c r="R21" i="59" s="1"/>
  <c r="U21" i="59" s="1"/>
  <c r="M21" i="59"/>
  <c r="Q21" i="59" s="1"/>
  <c r="T21" i="59" s="1"/>
  <c r="W24" i="59" s="1"/>
  <c r="L21" i="59"/>
  <c r="P21" i="59" s="1"/>
  <c r="S21" i="59" s="1"/>
  <c r="V24" i="59" s="1"/>
  <c r="E21" i="59"/>
  <c r="O20" i="59"/>
  <c r="N20" i="59"/>
  <c r="R20" i="59" s="1"/>
  <c r="U20" i="59" s="1"/>
  <c r="M20" i="59"/>
  <c r="Q20" i="59" s="1"/>
  <c r="T20" i="59" s="1"/>
  <c r="W23" i="59" s="1"/>
  <c r="L20" i="59"/>
  <c r="P20" i="59" s="1"/>
  <c r="S20" i="59" s="1"/>
  <c r="V23" i="59" s="1"/>
  <c r="E20" i="59"/>
  <c r="O19" i="59"/>
  <c r="N19" i="59"/>
  <c r="R19" i="59" s="1"/>
  <c r="U19" i="59" s="1"/>
  <c r="M19" i="59"/>
  <c r="Q19" i="59" s="1"/>
  <c r="T19" i="59" s="1"/>
  <c r="W22" i="59" s="1"/>
  <c r="L19" i="59"/>
  <c r="P19" i="59" s="1"/>
  <c r="S19" i="59" s="1"/>
  <c r="E19" i="59"/>
  <c r="O18" i="59"/>
  <c r="N18" i="59"/>
  <c r="R18" i="59" s="1"/>
  <c r="U18" i="59" s="1"/>
  <c r="M18" i="59"/>
  <c r="Q18" i="59" s="1"/>
  <c r="T18" i="59" s="1"/>
  <c r="W21" i="59" s="1"/>
  <c r="L18" i="59"/>
  <c r="P18" i="59" s="1"/>
  <c r="S18" i="59" s="1"/>
  <c r="V21" i="59" s="1"/>
  <c r="E18" i="59"/>
  <c r="U17" i="59"/>
  <c r="O17" i="59"/>
  <c r="N17" i="59"/>
  <c r="R17" i="59" s="1"/>
  <c r="M17" i="59"/>
  <c r="Q17" i="59" s="1"/>
  <c r="T17" i="59" s="1"/>
  <c r="W20" i="59" s="1"/>
  <c r="L17" i="59"/>
  <c r="P17" i="59" s="1"/>
  <c r="S17" i="59" s="1"/>
  <c r="V20" i="59" s="1"/>
  <c r="E17" i="59"/>
  <c r="O16" i="59"/>
  <c r="N16" i="59"/>
  <c r="R16" i="59" s="1"/>
  <c r="U16" i="59" s="1"/>
  <c r="M16" i="59"/>
  <c r="Q16" i="59" s="1"/>
  <c r="T16" i="59" s="1"/>
  <c r="W19" i="59" s="1"/>
  <c r="L16" i="59"/>
  <c r="P16" i="59" s="1"/>
  <c r="S16" i="59" s="1"/>
  <c r="V19" i="59" s="1"/>
  <c r="E16" i="59"/>
  <c r="V15" i="59"/>
  <c r="O15" i="59"/>
  <c r="N15" i="59"/>
  <c r="R15" i="59" s="1"/>
  <c r="U15" i="59" s="1"/>
  <c r="M15" i="59"/>
  <c r="Q15" i="59" s="1"/>
  <c r="T15" i="59" s="1"/>
  <c r="W18" i="59" s="1"/>
  <c r="L15" i="59"/>
  <c r="P15" i="59" s="1"/>
  <c r="S15" i="59" s="1"/>
  <c r="V18" i="59" s="1"/>
  <c r="E15" i="59"/>
  <c r="O14" i="59"/>
  <c r="N14" i="59"/>
  <c r="R14" i="59" s="1"/>
  <c r="U14" i="59" s="1"/>
  <c r="M14" i="59"/>
  <c r="Q14" i="59" s="1"/>
  <c r="T14" i="59" s="1"/>
  <c r="W17" i="59" s="1"/>
  <c r="L14" i="59"/>
  <c r="P14" i="59" s="1"/>
  <c r="S14" i="59" s="1"/>
  <c r="V17" i="59" s="1"/>
  <c r="E14" i="59"/>
  <c r="O13" i="59"/>
  <c r="N13" i="59"/>
  <c r="R13" i="59" s="1"/>
  <c r="U13" i="59" s="1"/>
  <c r="M13" i="59"/>
  <c r="Q13" i="59" s="1"/>
  <c r="T13" i="59" s="1"/>
  <c r="W16" i="59" s="1"/>
  <c r="L13" i="59"/>
  <c r="P13" i="59" s="1"/>
  <c r="S13" i="59" s="1"/>
  <c r="V16" i="59" s="1"/>
  <c r="E13" i="59"/>
  <c r="O12" i="59"/>
  <c r="N12" i="59"/>
  <c r="R12" i="59" s="1"/>
  <c r="U12" i="59" s="1"/>
  <c r="X15" i="59" s="1"/>
  <c r="M12" i="59"/>
  <c r="Q12" i="59" s="1"/>
  <c r="T12" i="59" s="1"/>
  <c r="W15" i="59" s="1"/>
  <c r="L12" i="59"/>
  <c r="P12" i="59" s="1"/>
  <c r="S12" i="59" s="1"/>
  <c r="E12" i="59"/>
  <c r="O11" i="59"/>
  <c r="N11" i="59"/>
  <c r="R11" i="59" s="1"/>
  <c r="U11" i="59" s="1"/>
  <c r="M11" i="59"/>
  <c r="Q11" i="59" s="1"/>
  <c r="T11" i="59" s="1"/>
  <c r="W14" i="59" s="1"/>
  <c r="L11" i="59"/>
  <c r="P11" i="59" s="1"/>
  <c r="S11" i="59" s="1"/>
  <c r="V14" i="59" s="1"/>
  <c r="E11" i="59"/>
  <c r="U10" i="59"/>
  <c r="O10" i="59"/>
  <c r="N10" i="59"/>
  <c r="R10" i="59" s="1"/>
  <c r="M10" i="59"/>
  <c r="Q10" i="59" s="1"/>
  <c r="T10" i="59" s="1"/>
  <c r="W13" i="59" s="1"/>
  <c r="L10" i="59"/>
  <c r="P10" i="59" s="1"/>
  <c r="S10" i="59" s="1"/>
  <c r="V13" i="59" s="1"/>
  <c r="E10" i="59"/>
  <c r="O9" i="59"/>
  <c r="N9" i="59"/>
  <c r="R9" i="59" s="1"/>
  <c r="U9" i="59" s="1"/>
  <c r="X12" i="59" s="1"/>
  <c r="M9" i="59"/>
  <c r="Q9" i="59" s="1"/>
  <c r="T9" i="59" s="1"/>
  <c r="W12" i="59" s="1"/>
  <c r="L9" i="59"/>
  <c r="P9" i="59" s="1"/>
  <c r="S9" i="59" s="1"/>
  <c r="V12" i="59" s="1"/>
  <c r="E9" i="59"/>
  <c r="T8" i="59"/>
  <c r="W11" i="59" s="1"/>
  <c r="R8" i="59"/>
  <c r="U8" i="59" s="1"/>
  <c r="O8" i="59"/>
  <c r="N8" i="59"/>
  <c r="M8" i="59"/>
  <c r="Q8" i="59" s="1"/>
  <c r="L8" i="59"/>
  <c r="P8" i="59" s="1"/>
  <c r="S8" i="59" s="1"/>
  <c r="V11" i="59" s="1"/>
  <c r="E8" i="59"/>
  <c r="O7" i="59"/>
  <c r="R7" i="59" s="1"/>
  <c r="U7" i="59" s="1"/>
  <c r="N7" i="59"/>
  <c r="M7" i="59"/>
  <c r="L7" i="59"/>
  <c r="E7" i="59"/>
  <c r="O6" i="59"/>
  <c r="N6" i="59"/>
  <c r="R6" i="59" s="1"/>
  <c r="U6" i="59" s="1"/>
  <c r="M6" i="59"/>
  <c r="Q6" i="59" s="1"/>
  <c r="T6" i="59" s="1"/>
  <c r="L6" i="59"/>
  <c r="P6" i="59" s="1"/>
  <c r="S6" i="59" s="1"/>
  <c r="E6" i="59"/>
  <c r="E5" i="59"/>
  <c r="E4" i="59"/>
  <c r="E3" i="59"/>
  <c r="S52" i="58"/>
  <c r="T52" i="58" s="1"/>
  <c r="N52" i="58"/>
  <c r="M52" i="58"/>
  <c r="E71" i="58"/>
  <c r="D71" i="58"/>
  <c r="D72" i="58" s="1"/>
  <c r="N53" i="58"/>
  <c r="M53" i="58"/>
  <c r="E48" i="58"/>
  <c r="F48" i="58"/>
  <c r="G48" i="58"/>
  <c r="H48" i="58"/>
  <c r="I48" i="58"/>
  <c r="J48" i="58"/>
  <c r="K48" i="58"/>
  <c r="N51" i="58" s="1"/>
  <c r="O51" i="58" s="1"/>
  <c r="L48" i="58"/>
  <c r="M48" i="58"/>
  <c r="N48" i="58"/>
  <c r="O48" i="58"/>
  <c r="P48" i="58"/>
  <c r="Q48" i="58"/>
  <c r="R48" i="58"/>
  <c r="S48" i="58"/>
  <c r="D48" i="58"/>
  <c r="X18" i="59" l="1"/>
  <c r="X26" i="59"/>
  <c r="V36" i="59"/>
  <c r="X29" i="59"/>
  <c r="X39" i="59"/>
  <c r="X16" i="59"/>
  <c r="X32" i="59"/>
  <c r="X36" i="59"/>
  <c r="V35" i="59"/>
  <c r="V29" i="59"/>
  <c r="X14" i="59"/>
  <c r="X22" i="59"/>
  <c r="X30" i="59"/>
  <c r="X41" i="59"/>
  <c r="X21" i="59"/>
  <c r="X24" i="59"/>
  <c r="X17" i="59"/>
  <c r="X25" i="59"/>
  <c r="X33" i="59"/>
  <c r="X23" i="59"/>
  <c r="X19" i="59"/>
  <c r="W57" i="59"/>
  <c r="W55" i="59"/>
  <c r="V31" i="59"/>
  <c r="V34" i="59"/>
  <c r="X55" i="59"/>
  <c r="X54" i="59"/>
  <c r="Z40" i="59"/>
  <c r="AF40" i="59" s="1"/>
  <c r="V81" i="59"/>
  <c r="X84" i="59"/>
  <c r="P42" i="59"/>
  <c r="S42" i="59" s="1"/>
  <c r="V45" i="59" s="1"/>
  <c r="X87" i="59"/>
  <c r="V108" i="59"/>
  <c r="V79" i="59"/>
  <c r="X27" i="59"/>
  <c r="V33" i="59"/>
  <c r="X13" i="59"/>
  <c r="V58" i="59"/>
  <c r="V56" i="59"/>
  <c r="X88" i="59"/>
  <c r="P7" i="59"/>
  <c r="S7" i="59" s="1"/>
  <c r="W53" i="59"/>
  <c r="X77" i="59"/>
  <c r="X45" i="59"/>
  <c r="X52" i="59"/>
  <c r="X50" i="59"/>
  <c r="Z55" i="59"/>
  <c r="AF55" i="59" s="1"/>
  <c r="V76" i="59"/>
  <c r="W36" i="59"/>
  <c r="Z38" i="59"/>
  <c r="AF38" i="59" s="1"/>
  <c r="W50" i="59"/>
  <c r="Z57" i="59"/>
  <c r="AF57" i="59" s="1"/>
  <c r="V65" i="59"/>
  <c r="Z104" i="59"/>
  <c r="W49" i="59"/>
  <c r="V57" i="59"/>
  <c r="Z99" i="59"/>
  <c r="X20" i="59"/>
  <c r="Z34" i="59"/>
  <c r="AF34" i="59" s="1"/>
  <c r="X34" i="59"/>
  <c r="W37" i="59"/>
  <c r="AF51" i="59"/>
  <c r="X44" i="59"/>
  <c r="Q42" i="59"/>
  <c r="T42" i="59" s="1"/>
  <c r="W45" i="59" s="1"/>
  <c r="AF106" i="59"/>
  <c r="Q7" i="59"/>
  <c r="T7" i="59" s="1"/>
  <c r="W47" i="59"/>
  <c r="W70" i="59"/>
  <c r="X40" i="59"/>
  <c r="Z44" i="59"/>
  <c r="X49" i="59"/>
  <c r="Z61" i="59"/>
  <c r="AF61" i="59" s="1"/>
  <c r="W61" i="59"/>
  <c r="X66" i="59"/>
  <c r="X75" i="59"/>
  <c r="W83" i="59"/>
  <c r="W82" i="59"/>
  <c r="W67" i="59"/>
  <c r="Z35" i="59"/>
  <c r="AF35" i="59" s="1"/>
  <c r="X35" i="59"/>
  <c r="W38" i="59"/>
  <c r="P40" i="59"/>
  <c r="S40" i="59" s="1"/>
  <c r="Z47" i="59"/>
  <c r="X10" i="59"/>
  <c r="W33" i="59"/>
  <c r="X9" i="59"/>
  <c r="V32" i="59"/>
  <c r="X38" i="59"/>
  <c r="Z39" i="59"/>
  <c r="AF39" i="59" s="1"/>
  <c r="V46" i="59"/>
  <c r="W68" i="59"/>
  <c r="W75" i="59"/>
  <c r="X85" i="59"/>
  <c r="X92" i="59"/>
  <c r="Z36" i="59"/>
  <c r="AF36" i="59" s="1"/>
  <c r="W32" i="59"/>
  <c r="X11" i="59"/>
  <c r="V38" i="59"/>
  <c r="W46" i="59"/>
  <c r="V54" i="59"/>
  <c r="V52" i="59"/>
  <c r="X56" i="59"/>
  <c r="Z60" i="59"/>
  <c r="AF60" i="59" s="1"/>
  <c r="Z64" i="59"/>
  <c r="AF64" i="59" s="1"/>
  <c r="X68" i="59"/>
  <c r="Z83" i="59"/>
  <c r="AF83" i="59" s="1"/>
  <c r="Z82" i="59"/>
  <c r="AF82" i="59" s="1"/>
  <c r="Z32" i="59"/>
  <c r="AF32" i="59" s="1"/>
  <c r="Z31" i="59"/>
  <c r="Z30" i="59"/>
  <c r="W35" i="59"/>
  <c r="AD42" i="59"/>
  <c r="AE41" i="59"/>
  <c r="AG41" i="59" s="1"/>
  <c r="Z56" i="59"/>
  <c r="AF56" i="59" s="1"/>
  <c r="V95" i="59"/>
  <c r="AF69" i="59"/>
  <c r="V77" i="59"/>
  <c r="V87" i="59"/>
  <c r="V103" i="59"/>
  <c r="V105" i="59"/>
  <c r="V116" i="59"/>
  <c r="V120" i="59"/>
  <c r="W65" i="59"/>
  <c r="V73" i="59"/>
  <c r="Z80" i="59"/>
  <c r="AF80" i="59" s="1"/>
  <c r="AF88" i="59"/>
  <c r="Z93" i="59"/>
  <c r="AF93" i="59" s="1"/>
  <c r="Z96" i="59"/>
  <c r="AF96" i="59" s="1"/>
  <c r="W104" i="59"/>
  <c r="V106" i="59"/>
  <c r="X107" i="59"/>
  <c r="W119" i="59"/>
  <c r="Z67" i="59"/>
  <c r="AF67" i="59" s="1"/>
  <c r="W74" i="59"/>
  <c r="V85" i="59"/>
  <c r="Z41" i="59"/>
  <c r="AF41" i="59" s="1"/>
  <c r="Z52" i="59"/>
  <c r="AF52" i="59" s="1"/>
  <c r="AE53" i="59"/>
  <c r="AG53" i="59" s="1"/>
  <c r="AE54" i="59"/>
  <c r="AG54" i="59" s="1"/>
  <c r="V64" i="59"/>
  <c r="Z76" i="59"/>
  <c r="AF76" i="59" s="1"/>
  <c r="Z79" i="59"/>
  <c r="AF79" i="59" s="1"/>
  <c r="Z84" i="59"/>
  <c r="AF84" i="59" s="1"/>
  <c r="W84" i="59"/>
  <c r="X86" i="59"/>
  <c r="Z92" i="59"/>
  <c r="AF92" i="59" s="1"/>
  <c r="Z101" i="59"/>
  <c r="AF101" i="59" s="1"/>
  <c r="W107" i="59"/>
  <c r="W112" i="59"/>
  <c r="E115" i="59"/>
  <c r="Y116" i="59"/>
  <c r="Z119" i="59" s="1"/>
  <c r="AF119" i="59" s="1"/>
  <c r="V118" i="59"/>
  <c r="Z50" i="59"/>
  <c r="AE51" i="59"/>
  <c r="AG51" i="59" s="1"/>
  <c r="W64" i="59"/>
  <c r="W72" i="59"/>
  <c r="X73" i="59"/>
  <c r="X83" i="59"/>
  <c r="X100" i="59"/>
  <c r="X104" i="59"/>
  <c r="Z108" i="59"/>
  <c r="R107" i="59"/>
  <c r="U107" i="59" s="1"/>
  <c r="P107" i="59"/>
  <c r="S107" i="59" s="1"/>
  <c r="V110" i="59" s="1"/>
  <c r="V47" i="59"/>
  <c r="V49" i="59"/>
  <c r="W51" i="59"/>
  <c r="Z58" i="59"/>
  <c r="AF58" i="59" s="1"/>
  <c r="W62" i="59"/>
  <c r="X64" i="59"/>
  <c r="Z86" i="59"/>
  <c r="AF86" i="59" s="1"/>
  <c r="W90" i="59"/>
  <c r="R89" i="59"/>
  <c r="U89" i="59" s="1"/>
  <c r="X91" i="59" s="1"/>
  <c r="P89" i="59"/>
  <c r="S89" i="59" s="1"/>
  <c r="V86" i="59" s="1"/>
  <c r="W99" i="59"/>
  <c r="Z105" i="59"/>
  <c r="AF105" i="59" s="1"/>
  <c r="X111" i="59"/>
  <c r="V115" i="59"/>
  <c r="W116" i="59"/>
  <c r="Z120" i="59"/>
  <c r="AF120" i="59" s="1"/>
  <c r="X62" i="59"/>
  <c r="V63" i="59"/>
  <c r="V62" i="59"/>
  <c r="Z65" i="59"/>
  <c r="AF65" i="59" s="1"/>
  <c r="V71" i="59"/>
  <c r="Z74" i="59"/>
  <c r="AF74" i="59" s="1"/>
  <c r="Z75" i="59"/>
  <c r="AF75" i="59" s="1"/>
  <c r="X82" i="59"/>
  <c r="V84" i="59"/>
  <c r="X90" i="59"/>
  <c r="W94" i="59"/>
  <c r="Z103" i="59"/>
  <c r="AF103" i="59" s="1"/>
  <c r="Z102" i="59"/>
  <c r="AF102" i="59" s="1"/>
  <c r="W106" i="59"/>
  <c r="Z110" i="59"/>
  <c r="AF110" i="59" s="1"/>
  <c r="X114" i="59"/>
  <c r="W54" i="59"/>
  <c r="W59" i="59"/>
  <c r="X60" i="59"/>
  <c r="V60" i="59"/>
  <c r="V61" i="59"/>
  <c r="Z70" i="59"/>
  <c r="W71" i="59"/>
  <c r="X72" i="59"/>
  <c r="AE74" i="59"/>
  <c r="AG74" i="59" s="1"/>
  <c r="AE73" i="59"/>
  <c r="AG73" i="59" s="1"/>
  <c r="V83" i="59"/>
  <c r="Z90" i="59"/>
  <c r="W93" i="59"/>
  <c r="W96" i="59"/>
  <c r="V104" i="59"/>
  <c r="X106" i="59"/>
  <c r="V109" i="59"/>
  <c r="V114" i="59"/>
  <c r="X116" i="59"/>
  <c r="W118" i="59"/>
  <c r="W120" i="59"/>
  <c r="W52" i="59"/>
  <c r="W63" i="59"/>
  <c r="Z81" i="59"/>
  <c r="AF81" i="59" s="1"/>
  <c r="W80" i="59"/>
  <c r="V91" i="59"/>
  <c r="Z95" i="59"/>
  <c r="AF95" i="59" s="1"/>
  <c r="X96" i="59"/>
  <c r="W101" i="59"/>
  <c r="W113" i="59"/>
  <c r="X118" i="59"/>
  <c r="X51" i="59"/>
  <c r="V53" i="59"/>
  <c r="W58" i="59"/>
  <c r="Z46" i="59"/>
  <c r="V48" i="59"/>
  <c r="AE62" i="59"/>
  <c r="AG62" i="59" s="1"/>
  <c r="Z72" i="59"/>
  <c r="AF72" i="59" s="1"/>
  <c r="V80" i="59"/>
  <c r="X81" i="59"/>
  <c r="X89" i="59"/>
  <c r="AE90" i="59"/>
  <c r="AG90" i="59" s="1"/>
  <c r="AE89" i="59"/>
  <c r="AG89" i="59" s="1"/>
  <c r="V94" i="59"/>
  <c r="V99" i="59"/>
  <c r="Z100" i="59"/>
  <c r="W110" i="59"/>
  <c r="V117" i="59"/>
  <c r="Z98" i="59"/>
  <c r="AF98" i="59" s="1"/>
  <c r="Q37" i="59"/>
  <c r="T37" i="59" s="1"/>
  <c r="R45" i="59"/>
  <c r="U45" i="59" s="1"/>
  <c r="X48" i="59" s="1"/>
  <c r="X61" i="59"/>
  <c r="Z62" i="59"/>
  <c r="AF62" i="59" s="1"/>
  <c r="Z63" i="59"/>
  <c r="AF63" i="59" s="1"/>
  <c r="X69" i="59"/>
  <c r="V70" i="59"/>
  <c r="W79" i="59"/>
  <c r="W87" i="59"/>
  <c r="V90" i="59"/>
  <c r="Z91" i="59"/>
  <c r="X93" i="59"/>
  <c r="X101" i="59"/>
  <c r="X103" i="59"/>
  <c r="Z107" i="59"/>
  <c r="AF107" i="59" s="1"/>
  <c r="X110" i="59"/>
  <c r="X113" i="59"/>
  <c r="W115" i="59"/>
  <c r="X120" i="59"/>
  <c r="X99" i="59"/>
  <c r="X53" i="59"/>
  <c r="V59" i="59"/>
  <c r="X58" i="59"/>
  <c r="Z77" i="59"/>
  <c r="AF77" i="59" s="1"/>
  <c r="Q76" i="59"/>
  <c r="T76" i="59" s="1"/>
  <c r="W78" i="59" s="1"/>
  <c r="W89" i="59"/>
  <c r="V93" i="59"/>
  <c r="Z94" i="59"/>
  <c r="X98" i="59"/>
  <c r="W103" i="59"/>
  <c r="W105" i="59"/>
  <c r="X115" i="59"/>
  <c r="V119" i="59"/>
  <c r="Z49" i="59"/>
  <c r="W56" i="59"/>
  <c r="X67" i="59"/>
  <c r="W69" i="59"/>
  <c r="AE69" i="59"/>
  <c r="AG69" i="59" s="1"/>
  <c r="AE70" i="59"/>
  <c r="AG70" i="59" s="1"/>
  <c r="W77" i="59"/>
  <c r="R76" i="59"/>
  <c r="U76" i="59" s="1"/>
  <c r="X78" i="59" s="1"/>
  <c r="Z87" i="59"/>
  <c r="AF87" i="59" s="1"/>
  <c r="W92" i="59"/>
  <c r="AE100" i="59"/>
  <c r="AE99" i="59"/>
  <c r="Z109" i="59"/>
  <c r="AF109" i="59" s="1"/>
  <c r="V111" i="59"/>
  <c r="V113" i="59"/>
  <c r="W117" i="59"/>
  <c r="AE104" i="59"/>
  <c r="Z54" i="59"/>
  <c r="AE91" i="59"/>
  <c r="AG91" i="59" s="1"/>
  <c r="Z97" i="59"/>
  <c r="AF97" i="59" s="1"/>
  <c r="P99" i="59"/>
  <c r="S99" i="59" s="1"/>
  <c r="V102" i="59" s="1"/>
  <c r="AE94" i="59"/>
  <c r="AE108" i="59"/>
  <c r="E114" i="59"/>
  <c r="Y115" i="59" s="1"/>
  <c r="Z118" i="59" s="1"/>
  <c r="AF118" i="59" s="1"/>
  <c r="Y114" i="59"/>
  <c r="AE116" i="59"/>
  <c r="P65" i="59"/>
  <c r="S65" i="59" s="1"/>
  <c r="V68" i="59" s="1"/>
  <c r="P72" i="59"/>
  <c r="S72" i="59" s="1"/>
  <c r="V75" i="59" s="1"/>
  <c r="P79" i="59"/>
  <c r="S79" i="59" s="1"/>
  <c r="V82" i="59" s="1"/>
  <c r="D73" i="58"/>
  <c r="P53" i="58" s="1"/>
  <c r="P52" i="58"/>
  <c r="O52" i="58"/>
  <c r="O53" i="58"/>
  <c r="A3" i="57"/>
  <c r="A2" i="57"/>
  <c r="BC118" i="2"/>
  <c r="BC119" i="2"/>
  <c r="BC120" i="2"/>
  <c r="BC121" i="2"/>
  <c r="BC122" i="2"/>
  <c r="BC123" i="2"/>
  <c r="BC124" i="2"/>
  <c r="BC125" i="2"/>
  <c r="BC126" i="2"/>
  <c r="BC127" i="2"/>
  <c r="BC128" i="2"/>
  <c r="BC129" i="2"/>
  <c r="BC130" i="2"/>
  <c r="BC131" i="2"/>
  <c r="BC132" i="2"/>
  <c r="BC133" i="2"/>
  <c r="BC134" i="2"/>
  <c r="BC135" i="2"/>
  <c r="BC136" i="2"/>
  <c r="BC137" i="2"/>
  <c r="BC138" i="2"/>
  <c r="BC139" i="2"/>
  <c r="BC140" i="2"/>
  <c r="BC141" i="2"/>
  <c r="BC142" i="2"/>
  <c r="BC143" i="2"/>
  <c r="BC144" i="2"/>
  <c r="BC145" i="2"/>
  <c r="BC146" i="2"/>
  <c r="BC147" i="2"/>
  <c r="BC148" i="2"/>
  <c r="BC149" i="2"/>
  <c r="BC150" i="2"/>
  <c r="BC151" i="2"/>
  <c r="BC152" i="2"/>
  <c r="BC153" i="2"/>
  <c r="BC154" i="2"/>
  <c r="BC155" i="2"/>
  <c r="BC156" i="2"/>
  <c r="BC157" i="2"/>
  <c r="BC158" i="2"/>
  <c r="BC159" i="2"/>
  <c r="BC160" i="2"/>
  <c r="BC161" i="2"/>
  <c r="BC162" i="2"/>
  <c r="BC163" i="2"/>
  <c r="BC164" i="2"/>
  <c r="BC165" i="2"/>
  <c r="BC166" i="2"/>
  <c r="BC167" i="2"/>
  <c r="BC168" i="2"/>
  <c r="BC169" i="2"/>
  <c r="BC170" i="2"/>
  <c r="BC171" i="2"/>
  <c r="BC172" i="2"/>
  <c r="BC173" i="2"/>
  <c r="BC174" i="2"/>
  <c r="BC175" i="2"/>
  <c r="BC176" i="2"/>
  <c r="BC177" i="2"/>
  <c r="BC178" i="2"/>
  <c r="BC179" i="2"/>
  <c r="BC180" i="2"/>
  <c r="BC181" i="2"/>
  <c r="BC182" i="2"/>
  <c r="BC183" i="2"/>
  <c r="BC184" i="2"/>
  <c r="BC185" i="2"/>
  <c r="BC186" i="2"/>
  <c r="BC187" i="2"/>
  <c r="BC188" i="2"/>
  <c r="BC189" i="2"/>
  <c r="BC190" i="2"/>
  <c r="BC191" i="2"/>
  <c r="BC192" i="2"/>
  <c r="BC193" i="2"/>
  <c r="BC194" i="2"/>
  <c r="BC195" i="2"/>
  <c r="BC196" i="2"/>
  <c r="BC197" i="2"/>
  <c r="BC198" i="2"/>
  <c r="BC199" i="2"/>
  <c r="BC200" i="2"/>
  <c r="BC201" i="2"/>
  <c r="BC202" i="2"/>
  <c r="BC203" i="2"/>
  <c r="BC204" i="2"/>
  <c r="BC205" i="2"/>
  <c r="BC206" i="2"/>
  <c r="BC207" i="2"/>
  <c r="BC208" i="2"/>
  <c r="BC209" i="2"/>
  <c r="BC210" i="2"/>
  <c r="BC211" i="2"/>
  <c r="BC212" i="2"/>
  <c r="BC213" i="2"/>
  <c r="BC214" i="2"/>
  <c r="BC215" i="2"/>
  <c r="BC216" i="2"/>
  <c r="BC217" i="2"/>
  <c r="BC218" i="2"/>
  <c r="BC219" i="2"/>
  <c r="BC220" i="2"/>
  <c r="BC221" i="2"/>
  <c r="BC222" i="2"/>
  <c r="BC223" i="2"/>
  <c r="BC224" i="2"/>
  <c r="BC225" i="2"/>
  <c r="BC226" i="2"/>
  <c r="BC227" i="2"/>
  <c r="BC228" i="2"/>
  <c r="BC229" i="2"/>
  <c r="BC230" i="2"/>
  <c r="BC231" i="2"/>
  <c r="BC232" i="2"/>
  <c r="BC233" i="2"/>
  <c r="BC234" i="2"/>
  <c r="BC235" i="2"/>
  <c r="BC236" i="2"/>
  <c r="BC237" i="2"/>
  <c r="BC238" i="2"/>
  <c r="BC239" i="2"/>
  <c r="BC240" i="2"/>
  <c r="BC241" i="2"/>
  <c r="BC242" i="2"/>
  <c r="BC243" i="2"/>
  <c r="BC244" i="2"/>
  <c r="BC245" i="2"/>
  <c r="BC246" i="2"/>
  <c r="BC247" i="2"/>
  <c r="BC248" i="2"/>
  <c r="BC249" i="2"/>
  <c r="BC250" i="2"/>
  <c r="BC251" i="2"/>
  <c r="BC252" i="2"/>
  <c r="BC253" i="2"/>
  <c r="BC254" i="2"/>
  <c r="BC255" i="2"/>
  <c r="BC256" i="2"/>
  <c r="BC257" i="2"/>
  <c r="BC258" i="2"/>
  <c r="BC259" i="2"/>
  <c r="BC260" i="2"/>
  <c r="BC261" i="2"/>
  <c r="BC262" i="2"/>
  <c r="BC263" i="2"/>
  <c r="BC264" i="2"/>
  <c r="BC265" i="2"/>
  <c r="BC266" i="2"/>
  <c r="BC267" i="2"/>
  <c r="BC268" i="2"/>
  <c r="BC269" i="2"/>
  <c r="BC270" i="2"/>
  <c r="BC271" i="2"/>
  <c r="BC272" i="2"/>
  <c r="BC273" i="2"/>
  <c r="BC274" i="2"/>
  <c r="BC275" i="2"/>
  <c r="BC276" i="2"/>
  <c r="BC277" i="2"/>
  <c r="BC278" i="2"/>
  <c r="BC279" i="2"/>
  <c r="BC280" i="2"/>
  <c r="BC281" i="2"/>
  <c r="BC282" i="2"/>
  <c r="BC283" i="2"/>
  <c r="BC284" i="2"/>
  <c r="BC285" i="2"/>
  <c r="BC286" i="2"/>
  <c r="BC287" i="2"/>
  <c r="BC288" i="2"/>
  <c r="BC289" i="2"/>
  <c r="BC290" i="2"/>
  <c r="BC291" i="2"/>
  <c r="BC292" i="2"/>
  <c r="BC293" i="2"/>
  <c r="BC294" i="2"/>
  <c r="BC295" i="2"/>
  <c r="BC296" i="2"/>
  <c r="BC297" i="2"/>
  <c r="BC298" i="2"/>
  <c r="BC299" i="2"/>
  <c r="BC300" i="2"/>
  <c r="BC301" i="2"/>
  <c r="BC302" i="2"/>
  <c r="BC303" i="2"/>
  <c r="BC304" i="2"/>
  <c r="BC305" i="2"/>
  <c r="BC306" i="2"/>
  <c r="BC307" i="2"/>
  <c r="BC308" i="2"/>
  <c r="BC309" i="2"/>
  <c r="BC310" i="2"/>
  <c r="BC311" i="2"/>
  <c r="BC312" i="2"/>
  <c r="BC313" i="2"/>
  <c r="BC314" i="2"/>
  <c r="BC315" i="2"/>
  <c r="BC316" i="2"/>
  <c r="BC317" i="2"/>
  <c r="BC318" i="2"/>
  <c r="BC319" i="2"/>
  <c r="BC320" i="2"/>
  <c r="BC321" i="2"/>
  <c r="BC322" i="2"/>
  <c r="BC323" i="2"/>
  <c r="BC324" i="2"/>
  <c r="BC325" i="2"/>
  <c r="BC326" i="2"/>
  <c r="BC327" i="2"/>
  <c r="BC328" i="2"/>
  <c r="BC329" i="2"/>
  <c r="BC330" i="2"/>
  <c r="BC331" i="2"/>
  <c r="BC332" i="2"/>
  <c r="BC333" i="2"/>
  <c r="BC334" i="2"/>
  <c r="BC335" i="2"/>
  <c r="BC336" i="2"/>
  <c r="BC337" i="2"/>
  <c r="BC338" i="2"/>
  <c r="BC339" i="2"/>
  <c r="BC340" i="2"/>
  <c r="BC341" i="2"/>
  <c r="BC342" i="2"/>
  <c r="BC343" i="2"/>
  <c r="BC344" i="2"/>
  <c r="BC345" i="2"/>
  <c r="BC346" i="2"/>
  <c r="BC347" i="2"/>
  <c r="BC348" i="2"/>
  <c r="BC349" i="2"/>
  <c r="BC350" i="2"/>
  <c r="BC351" i="2"/>
  <c r="BC352" i="2"/>
  <c r="BC353" i="2"/>
  <c r="BC354" i="2"/>
  <c r="BC355" i="2"/>
  <c r="BC356" i="2"/>
  <c r="BC357" i="2"/>
  <c r="BC358" i="2"/>
  <c r="BC359" i="2"/>
  <c r="BC360" i="2"/>
  <c r="BC361" i="2"/>
  <c r="BC362" i="2"/>
  <c r="BC363" i="2"/>
  <c r="BC364" i="2"/>
  <c r="BC365" i="2"/>
  <c r="BC366" i="2"/>
  <c r="BC367" i="2"/>
  <c r="BC368" i="2"/>
  <c r="BC369" i="2"/>
  <c r="BC370" i="2"/>
  <c r="BC371" i="2"/>
  <c r="BC372" i="2"/>
  <c r="BC373" i="2"/>
  <c r="BC374" i="2"/>
  <c r="BC375" i="2"/>
  <c r="BC376" i="2"/>
  <c r="BC377" i="2"/>
  <c r="BC378" i="2"/>
  <c r="BC379" i="2"/>
  <c r="BC380" i="2"/>
  <c r="BC381" i="2"/>
  <c r="BC382" i="2"/>
  <c r="BC383" i="2"/>
  <c r="BC384" i="2"/>
  <c r="BC385" i="2"/>
  <c r="BC386" i="2"/>
  <c r="BC387" i="2"/>
  <c r="BC388" i="2"/>
  <c r="BC389" i="2"/>
  <c r="BC390" i="2"/>
  <c r="BC391" i="2"/>
  <c r="BC392" i="2"/>
  <c r="BC393" i="2"/>
  <c r="BC394" i="2"/>
  <c r="BC395" i="2"/>
  <c r="BC396" i="2"/>
  <c r="BC397" i="2"/>
  <c r="BC398" i="2"/>
  <c r="BC399" i="2"/>
  <c r="BC400" i="2"/>
  <c r="BC401" i="2"/>
  <c r="BC402" i="2"/>
  <c r="BC403" i="2"/>
  <c r="BC404" i="2"/>
  <c r="BC405" i="2"/>
  <c r="BC406" i="2"/>
  <c r="BC407" i="2"/>
  <c r="BC408" i="2"/>
  <c r="BC409" i="2"/>
  <c r="BC410" i="2"/>
  <c r="BC411" i="2"/>
  <c r="BC412" i="2"/>
  <c r="BC413" i="2"/>
  <c r="BC414" i="2"/>
  <c r="BC415" i="2"/>
  <c r="BC416" i="2"/>
  <c r="BC417" i="2"/>
  <c r="BC418" i="2"/>
  <c r="BC419" i="2"/>
  <c r="BC420" i="2"/>
  <c r="BC421" i="2"/>
  <c r="BC422" i="2"/>
  <c r="BC423" i="2"/>
  <c r="BC424" i="2"/>
  <c r="BC117" i="2"/>
  <c r="BB5" i="2"/>
  <c r="BB6" i="2"/>
  <c r="BB7" i="2"/>
  <c r="BB8" i="2"/>
  <c r="BB9" i="2"/>
  <c r="BB10" i="2"/>
  <c r="BB11" i="2"/>
  <c r="BB12" i="2"/>
  <c r="BB13" i="2"/>
  <c r="BB14" i="2"/>
  <c r="BB15" i="2"/>
  <c r="BB16" i="2"/>
  <c r="BB17" i="2"/>
  <c r="BB18" i="2"/>
  <c r="BB19" i="2"/>
  <c r="BB20" i="2"/>
  <c r="BB21" i="2"/>
  <c r="BB22" i="2"/>
  <c r="BB23" i="2"/>
  <c r="BB24" i="2"/>
  <c r="BB25" i="2"/>
  <c r="BB26" i="2"/>
  <c r="BB27" i="2"/>
  <c r="BB28" i="2"/>
  <c r="BB29" i="2"/>
  <c r="BB30" i="2"/>
  <c r="BB31" i="2"/>
  <c r="BB32" i="2"/>
  <c r="BB33" i="2"/>
  <c r="BB34" i="2"/>
  <c r="BB35" i="2"/>
  <c r="BB36" i="2"/>
  <c r="BB37" i="2"/>
  <c r="BB38" i="2"/>
  <c r="BB39" i="2"/>
  <c r="BB40" i="2"/>
  <c r="BB41" i="2"/>
  <c r="BB42" i="2"/>
  <c r="BB43" i="2"/>
  <c r="BB44" i="2"/>
  <c r="BB45" i="2"/>
  <c r="BB46" i="2"/>
  <c r="BB47" i="2"/>
  <c r="BB48" i="2"/>
  <c r="BB49" i="2"/>
  <c r="BB50" i="2"/>
  <c r="BB51" i="2"/>
  <c r="BB52" i="2"/>
  <c r="BB53" i="2"/>
  <c r="BB54" i="2"/>
  <c r="BB55" i="2"/>
  <c r="BB56" i="2"/>
  <c r="BB57" i="2"/>
  <c r="BB58" i="2"/>
  <c r="BB59" i="2"/>
  <c r="BB60" i="2"/>
  <c r="BB61" i="2"/>
  <c r="BB62" i="2"/>
  <c r="BB63" i="2"/>
  <c r="BB64" i="2"/>
  <c r="BB65" i="2"/>
  <c r="BB66" i="2"/>
  <c r="BB67" i="2"/>
  <c r="BB68" i="2"/>
  <c r="BB69" i="2"/>
  <c r="BB70" i="2"/>
  <c r="BB71" i="2"/>
  <c r="BB72" i="2"/>
  <c r="BB73" i="2"/>
  <c r="BB74" i="2"/>
  <c r="BB75" i="2"/>
  <c r="BB76" i="2"/>
  <c r="BB77" i="2"/>
  <c r="BB78" i="2"/>
  <c r="BB79" i="2"/>
  <c r="BB80" i="2"/>
  <c r="BB81" i="2"/>
  <c r="BB82" i="2"/>
  <c r="BB83" i="2"/>
  <c r="BB84" i="2"/>
  <c r="BB85" i="2"/>
  <c r="BB86" i="2"/>
  <c r="BB87" i="2"/>
  <c r="BB88" i="2"/>
  <c r="BB89" i="2"/>
  <c r="BB90" i="2"/>
  <c r="BB91" i="2"/>
  <c r="BB92" i="2"/>
  <c r="BB93" i="2"/>
  <c r="BB94" i="2"/>
  <c r="BB95" i="2"/>
  <c r="BB96" i="2"/>
  <c r="BB97" i="2"/>
  <c r="BB98" i="2"/>
  <c r="BB99" i="2"/>
  <c r="BB100" i="2"/>
  <c r="BB101" i="2"/>
  <c r="BB102" i="2"/>
  <c r="BB103" i="2"/>
  <c r="BB104" i="2"/>
  <c r="BB105" i="2"/>
  <c r="BB106" i="2"/>
  <c r="BB107" i="2"/>
  <c r="BB108" i="2"/>
  <c r="BB109" i="2"/>
  <c r="BB110" i="2"/>
  <c r="BB111" i="2"/>
  <c r="BB112" i="2"/>
  <c r="BB113" i="2"/>
  <c r="BB114" i="2"/>
  <c r="BB115" i="2"/>
  <c r="BB116" i="2"/>
  <c r="BB117" i="2"/>
  <c r="BB118" i="2"/>
  <c r="BB119" i="2"/>
  <c r="BB120" i="2"/>
  <c r="BB121" i="2"/>
  <c r="BB122" i="2"/>
  <c r="BB123" i="2"/>
  <c r="BB124" i="2"/>
  <c r="BB125" i="2"/>
  <c r="BB126" i="2"/>
  <c r="BB127" i="2"/>
  <c r="BB128" i="2"/>
  <c r="BB129" i="2"/>
  <c r="BB130" i="2"/>
  <c r="BB131" i="2"/>
  <c r="BB132" i="2"/>
  <c r="BB133" i="2"/>
  <c r="BB134" i="2"/>
  <c r="BB135" i="2"/>
  <c r="BB136" i="2"/>
  <c r="BB137" i="2"/>
  <c r="BB138" i="2"/>
  <c r="BB139" i="2"/>
  <c r="BB140" i="2"/>
  <c r="BB141" i="2"/>
  <c r="BB142" i="2"/>
  <c r="BB143" i="2"/>
  <c r="BB144" i="2"/>
  <c r="BB145" i="2"/>
  <c r="BB146" i="2"/>
  <c r="BB147" i="2"/>
  <c r="BB148" i="2"/>
  <c r="BB149" i="2"/>
  <c r="BB150" i="2"/>
  <c r="BB151" i="2"/>
  <c r="BB152" i="2"/>
  <c r="BB153" i="2"/>
  <c r="BB154" i="2"/>
  <c r="BB155" i="2"/>
  <c r="BB156" i="2"/>
  <c r="BB157" i="2"/>
  <c r="BB158" i="2"/>
  <c r="BB159" i="2"/>
  <c r="BB160" i="2"/>
  <c r="BB161" i="2"/>
  <c r="BB162" i="2"/>
  <c r="BB163" i="2"/>
  <c r="BB164" i="2"/>
  <c r="BB165" i="2"/>
  <c r="BB166" i="2"/>
  <c r="BB167" i="2"/>
  <c r="BB168" i="2"/>
  <c r="BB169" i="2"/>
  <c r="BB170" i="2"/>
  <c r="BB171" i="2"/>
  <c r="BB172" i="2"/>
  <c r="BB173" i="2"/>
  <c r="BB174" i="2"/>
  <c r="BB175" i="2"/>
  <c r="BB176" i="2"/>
  <c r="BB177" i="2"/>
  <c r="BB178" i="2"/>
  <c r="BB179" i="2"/>
  <c r="BB180" i="2"/>
  <c r="BB181" i="2"/>
  <c r="BB182" i="2"/>
  <c r="BB183" i="2"/>
  <c r="BB184" i="2"/>
  <c r="BB185" i="2"/>
  <c r="BB186" i="2"/>
  <c r="BB187" i="2"/>
  <c r="BB188" i="2"/>
  <c r="BB189" i="2"/>
  <c r="BB190" i="2"/>
  <c r="BB191" i="2"/>
  <c r="BB192" i="2"/>
  <c r="BB193" i="2"/>
  <c r="BB194" i="2"/>
  <c r="BB195" i="2"/>
  <c r="BB196" i="2"/>
  <c r="BB197" i="2"/>
  <c r="BB198" i="2"/>
  <c r="BB199" i="2"/>
  <c r="BB200" i="2"/>
  <c r="BB201" i="2"/>
  <c r="BB202" i="2"/>
  <c r="BB203" i="2"/>
  <c r="BB204" i="2"/>
  <c r="BB205" i="2"/>
  <c r="BB206" i="2"/>
  <c r="BB207" i="2"/>
  <c r="BB208" i="2"/>
  <c r="BB209" i="2"/>
  <c r="BB210" i="2"/>
  <c r="BB211" i="2"/>
  <c r="BB212" i="2"/>
  <c r="BB213" i="2"/>
  <c r="BB214" i="2"/>
  <c r="BB215" i="2"/>
  <c r="BB216" i="2"/>
  <c r="BB217" i="2"/>
  <c r="BB218" i="2"/>
  <c r="BB219" i="2"/>
  <c r="BB220" i="2"/>
  <c r="BB221" i="2"/>
  <c r="BB222" i="2"/>
  <c r="BB223" i="2"/>
  <c r="BB224" i="2"/>
  <c r="BB225" i="2"/>
  <c r="BB226" i="2"/>
  <c r="BB227" i="2"/>
  <c r="BB228" i="2"/>
  <c r="BB229" i="2"/>
  <c r="BB230" i="2"/>
  <c r="BB231" i="2"/>
  <c r="BB232" i="2"/>
  <c r="BB233" i="2"/>
  <c r="BB234" i="2"/>
  <c r="BB235" i="2"/>
  <c r="BB236" i="2"/>
  <c r="BB237" i="2"/>
  <c r="BB238" i="2"/>
  <c r="BB239" i="2"/>
  <c r="BB240" i="2"/>
  <c r="BB241" i="2"/>
  <c r="BB242" i="2"/>
  <c r="BB243" i="2"/>
  <c r="BB244" i="2"/>
  <c r="BB245" i="2"/>
  <c r="BB246" i="2"/>
  <c r="BB247" i="2"/>
  <c r="BB248" i="2"/>
  <c r="BB249" i="2"/>
  <c r="BB250" i="2"/>
  <c r="BB251" i="2"/>
  <c r="BB252" i="2"/>
  <c r="BB253" i="2"/>
  <c r="BB254" i="2"/>
  <c r="BB255" i="2"/>
  <c r="BB256" i="2"/>
  <c r="BB257" i="2"/>
  <c r="BB258" i="2"/>
  <c r="BB259" i="2"/>
  <c r="BB260" i="2"/>
  <c r="BB261" i="2"/>
  <c r="BB262" i="2"/>
  <c r="BB263" i="2"/>
  <c r="BB264" i="2"/>
  <c r="BB265" i="2"/>
  <c r="BB266" i="2"/>
  <c r="BB267" i="2"/>
  <c r="BB268" i="2"/>
  <c r="BB269" i="2"/>
  <c r="BB270" i="2"/>
  <c r="BB271" i="2"/>
  <c r="BB272" i="2"/>
  <c r="BB273" i="2"/>
  <c r="BB274" i="2"/>
  <c r="BB275" i="2"/>
  <c r="BB276" i="2"/>
  <c r="BB277" i="2"/>
  <c r="BB278" i="2"/>
  <c r="BB279" i="2"/>
  <c r="BB280" i="2"/>
  <c r="BB281" i="2"/>
  <c r="BB282" i="2"/>
  <c r="BB283" i="2"/>
  <c r="BB284" i="2"/>
  <c r="BB285" i="2"/>
  <c r="BB286" i="2"/>
  <c r="BB287" i="2"/>
  <c r="BB288" i="2"/>
  <c r="BB289" i="2"/>
  <c r="BB290" i="2"/>
  <c r="BB291" i="2"/>
  <c r="BB292" i="2"/>
  <c r="BB293" i="2"/>
  <c r="BB294" i="2"/>
  <c r="BB295" i="2"/>
  <c r="BB296" i="2"/>
  <c r="BB297" i="2"/>
  <c r="BB298" i="2"/>
  <c r="BB299" i="2"/>
  <c r="BB300" i="2"/>
  <c r="BB301" i="2"/>
  <c r="BB302" i="2"/>
  <c r="BB303" i="2"/>
  <c r="BB304" i="2"/>
  <c r="BB305" i="2"/>
  <c r="BB306" i="2"/>
  <c r="BB307" i="2"/>
  <c r="BB308" i="2"/>
  <c r="BB309" i="2"/>
  <c r="BB310" i="2"/>
  <c r="BB311" i="2"/>
  <c r="BB312" i="2"/>
  <c r="BB313" i="2"/>
  <c r="BB314" i="2"/>
  <c r="BB315" i="2"/>
  <c r="BB316" i="2"/>
  <c r="BB317" i="2"/>
  <c r="BB318" i="2"/>
  <c r="BB319" i="2"/>
  <c r="BB320" i="2"/>
  <c r="BB321" i="2"/>
  <c r="BB322" i="2"/>
  <c r="BB323" i="2"/>
  <c r="BB324" i="2"/>
  <c r="BB325" i="2"/>
  <c r="BB326" i="2"/>
  <c r="BB327" i="2"/>
  <c r="BB328" i="2"/>
  <c r="BB329" i="2"/>
  <c r="BB330" i="2"/>
  <c r="BB331" i="2"/>
  <c r="BB332" i="2"/>
  <c r="BB333" i="2"/>
  <c r="BB334" i="2"/>
  <c r="BB335" i="2"/>
  <c r="BB336" i="2"/>
  <c r="BB337" i="2"/>
  <c r="BB338" i="2"/>
  <c r="BB339" i="2"/>
  <c r="BB340" i="2"/>
  <c r="BB341" i="2"/>
  <c r="BB342" i="2"/>
  <c r="BB343" i="2"/>
  <c r="BB344" i="2"/>
  <c r="BB345" i="2"/>
  <c r="BB346" i="2"/>
  <c r="BB347" i="2"/>
  <c r="BB348" i="2"/>
  <c r="BB349" i="2"/>
  <c r="BB350" i="2"/>
  <c r="BB351" i="2"/>
  <c r="BB352" i="2"/>
  <c r="BB353" i="2"/>
  <c r="BB354" i="2"/>
  <c r="BB355" i="2"/>
  <c r="BB356" i="2"/>
  <c r="BB357" i="2"/>
  <c r="BB358" i="2"/>
  <c r="BB359" i="2"/>
  <c r="BB360" i="2"/>
  <c r="BB361" i="2"/>
  <c r="BB362" i="2"/>
  <c r="BB363" i="2"/>
  <c r="BB364" i="2"/>
  <c r="BB365" i="2"/>
  <c r="BB366" i="2"/>
  <c r="BB367" i="2"/>
  <c r="BB368" i="2"/>
  <c r="BB369" i="2"/>
  <c r="BB370" i="2"/>
  <c r="BB371" i="2"/>
  <c r="BB372" i="2"/>
  <c r="BB373" i="2"/>
  <c r="BB374" i="2"/>
  <c r="BB375" i="2"/>
  <c r="BB376" i="2"/>
  <c r="BB377" i="2"/>
  <c r="BB378" i="2"/>
  <c r="BB379" i="2"/>
  <c r="BB380" i="2"/>
  <c r="BB381" i="2"/>
  <c r="BB382" i="2"/>
  <c r="BB383" i="2"/>
  <c r="BB384" i="2"/>
  <c r="BB385" i="2"/>
  <c r="BB386" i="2"/>
  <c r="BB387" i="2"/>
  <c r="BB388" i="2"/>
  <c r="BB389" i="2"/>
  <c r="BB390" i="2"/>
  <c r="BB391" i="2"/>
  <c r="BB392" i="2"/>
  <c r="BB393" i="2"/>
  <c r="BB394" i="2"/>
  <c r="BB395" i="2"/>
  <c r="BB396" i="2"/>
  <c r="BB397" i="2"/>
  <c r="BB398" i="2"/>
  <c r="BB399" i="2"/>
  <c r="BB400" i="2"/>
  <c r="BB401" i="2"/>
  <c r="BB402" i="2"/>
  <c r="BB403" i="2"/>
  <c r="BB404" i="2"/>
  <c r="BB405" i="2"/>
  <c r="BB406" i="2"/>
  <c r="BB407" i="2"/>
  <c r="BB408" i="2"/>
  <c r="BB409" i="2"/>
  <c r="BB410" i="2"/>
  <c r="BB411" i="2"/>
  <c r="BB412" i="2"/>
  <c r="BB413" i="2"/>
  <c r="BB414" i="2"/>
  <c r="BB415" i="2"/>
  <c r="BB416" i="2"/>
  <c r="BB417" i="2"/>
  <c r="BB418" i="2"/>
  <c r="BB419" i="2"/>
  <c r="BB420" i="2"/>
  <c r="BB421" i="2"/>
  <c r="BB422" i="2"/>
  <c r="BB423" i="2"/>
  <c r="BB424" i="2"/>
  <c r="BB3" i="2"/>
  <c r="BB4" i="2"/>
  <c r="C54" i="54"/>
  <c r="D7" i="54"/>
  <c r="E7" i="54"/>
  <c r="C7" i="54"/>
  <c r="C52" i="54"/>
  <c r="D52" i="54" s="1"/>
  <c r="C53" i="54"/>
  <c r="D54" i="54" s="1"/>
  <c r="F11" i="54"/>
  <c r="F9" i="54"/>
  <c r="K7" i="1"/>
  <c r="K6" i="1"/>
  <c r="K5" i="1"/>
  <c r="M7" i="1"/>
  <c r="M6" i="1"/>
  <c r="M5" i="1"/>
  <c r="M3" i="1"/>
  <c r="K3" i="1"/>
  <c r="Q3" i="1" s="1"/>
  <c r="Q5" i="1"/>
  <c r="Z117" i="59" l="1"/>
  <c r="AF117" i="59" s="1"/>
  <c r="W41" i="59"/>
  <c r="Z116" i="59"/>
  <c r="AF116" i="59" s="1"/>
  <c r="V43" i="59"/>
  <c r="V41" i="59"/>
  <c r="Z115" i="59"/>
  <c r="V100" i="59"/>
  <c r="V9" i="59"/>
  <c r="V10" i="59"/>
  <c r="Z111" i="59"/>
  <c r="AF111" i="59" s="1"/>
  <c r="AF90" i="59"/>
  <c r="V96" i="59"/>
  <c r="W43" i="59"/>
  <c r="V44" i="59"/>
  <c r="AF94" i="59"/>
  <c r="W40" i="59"/>
  <c r="W39" i="59"/>
  <c r="W42" i="59"/>
  <c r="X46" i="59"/>
  <c r="V37" i="59"/>
  <c r="AE115" i="59"/>
  <c r="V97" i="59"/>
  <c r="AF99" i="59"/>
  <c r="AF53" i="59"/>
  <c r="V67" i="59"/>
  <c r="X42" i="59"/>
  <c r="AF54" i="59"/>
  <c r="AF89" i="59"/>
  <c r="V98" i="59"/>
  <c r="V72" i="59"/>
  <c r="W34" i="59"/>
  <c r="Z112" i="59"/>
  <c r="AF112" i="59" s="1"/>
  <c r="X109" i="59"/>
  <c r="X108" i="59"/>
  <c r="V74" i="59"/>
  <c r="V39" i="59"/>
  <c r="AF91" i="59"/>
  <c r="AF70" i="59"/>
  <c r="AF108" i="59"/>
  <c r="Z113" i="59"/>
  <c r="AF113" i="59" s="1"/>
  <c r="W9" i="59"/>
  <c r="W10" i="59"/>
  <c r="X43" i="59"/>
  <c r="X47" i="59"/>
  <c r="W44" i="59"/>
  <c r="Z114" i="59"/>
  <c r="AF114" i="59" s="1"/>
  <c r="V66" i="59"/>
  <c r="V69" i="59"/>
  <c r="V107" i="59"/>
  <c r="V92" i="59"/>
  <c r="V89" i="59"/>
  <c r="V101" i="59"/>
  <c r="X105" i="59"/>
  <c r="V78" i="59"/>
  <c r="AF104" i="59"/>
  <c r="V40" i="59"/>
  <c r="AF100" i="59"/>
  <c r="W76" i="59"/>
  <c r="AE42" i="59"/>
  <c r="AD43" i="59"/>
  <c r="V42" i="59"/>
  <c r="X76" i="59"/>
  <c r="V88" i="59"/>
  <c r="AF73" i="59"/>
  <c r="X74" i="59"/>
  <c r="D53" i="54"/>
  <c r="K24" i="1"/>
  <c r="AF115" i="59" l="1"/>
  <c r="AE43" i="59"/>
  <c r="AD44" i="59"/>
  <c r="AG42" i="59"/>
  <c r="AF42" i="59"/>
  <c r="F4" i="54"/>
  <c r="F5" i="54"/>
  <c r="F6" i="54"/>
  <c r="F7" i="54"/>
  <c r="F10" i="54"/>
  <c r="F12" i="54"/>
  <c r="I43" i="19"/>
  <c r="I33" i="19"/>
  <c r="I34" i="19"/>
  <c r="I35" i="19"/>
  <c r="I36" i="19"/>
  <c r="I37" i="19"/>
  <c r="I38" i="19"/>
  <c r="I39" i="19"/>
  <c r="I40" i="19"/>
  <c r="I41" i="19"/>
  <c r="I42" i="19"/>
  <c r="I32" i="19"/>
  <c r="E52" i="1"/>
  <c r="I53" i="52"/>
  <c r="I52" i="52"/>
  <c r="I51" i="52"/>
  <c r="I50" i="52"/>
  <c r="I49" i="52"/>
  <c r="I48" i="52"/>
  <c r="I47" i="52"/>
  <c r="I46" i="52"/>
  <c r="I45" i="52"/>
  <c r="I44" i="52"/>
  <c r="I43" i="52"/>
  <c r="I42" i="52"/>
  <c r="I41" i="52"/>
  <c r="I40" i="52"/>
  <c r="I39" i="52"/>
  <c r="I38" i="52"/>
  <c r="I37" i="52"/>
  <c r="I36" i="52"/>
  <c r="I35" i="52"/>
  <c r="I34" i="52"/>
  <c r="I33" i="52"/>
  <c r="I32" i="52"/>
  <c r="I31" i="52"/>
  <c r="I30" i="52"/>
  <c r="I29" i="52"/>
  <c r="I28" i="52"/>
  <c r="I27" i="52"/>
  <c r="I26" i="52"/>
  <c r="I25" i="52"/>
  <c r="I24" i="52"/>
  <c r="I23" i="52"/>
  <c r="I22" i="52"/>
  <c r="I21" i="52"/>
  <c r="I20" i="52"/>
  <c r="I19" i="52"/>
  <c r="I18" i="52"/>
  <c r="I17" i="52"/>
  <c r="I16" i="52"/>
  <c r="I15" i="52"/>
  <c r="I14" i="52"/>
  <c r="I13" i="52"/>
  <c r="I12" i="52"/>
  <c r="I11" i="52"/>
  <c r="I10" i="52"/>
  <c r="I9" i="52"/>
  <c r="I8" i="52"/>
  <c r="I7" i="52"/>
  <c r="I6" i="52"/>
  <c r="I5" i="52"/>
  <c r="I4" i="52"/>
  <c r="I3" i="52"/>
  <c r="K62" i="51"/>
  <c r="E62" i="51"/>
  <c r="D62" i="51"/>
  <c r="K61" i="51"/>
  <c r="E61" i="51"/>
  <c r="K60" i="51"/>
  <c r="E60" i="51"/>
  <c r="D60" i="51"/>
  <c r="K59" i="51"/>
  <c r="L61" i="51" s="1"/>
  <c r="E59" i="51"/>
  <c r="D59" i="51"/>
  <c r="K58" i="51"/>
  <c r="E58" i="51"/>
  <c r="K57" i="51"/>
  <c r="E57" i="51"/>
  <c r="K56" i="51"/>
  <c r="E56" i="51"/>
  <c r="K55" i="51"/>
  <c r="E55" i="51"/>
  <c r="D55" i="51"/>
  <c r="K54" i="51"/>
  <c r="E54" i="51"/>
  <c r="K53" i="51"/>
  <c r="E53" i="51"/>
  <c r="K52" i="51"/>
  <c r="E52" i="51"/>
  <c r="D52" i="51"/>
  <c r="K51" i="51"/>
  <c r="E51" i="51"/>
  <c r="K50" i="51"/>
  <c r="E50" i="51"/>
  <c r="K49" i="51"/>
  <c r="E49" i="51"/>
  <c r="K48" i="51"/>
  <c r="E48" i="51"/>
  <c r="D48" i="51"/>
  <c r="K47" i="51"/>
  <c r="E47" i="51"/>
  <c r="K46" i="51"/>
  <c r="E46" i="51"/>
  <c r="K45" i="51"/>
  <c r="E45" i="51"/>
  <c r="D45" i="51"/>
  <c r="K44" i="51"/>
  <c r="L46" i="51" s="1"/>
  <c r="E44" i="51"/>
  <c r="K43" i="51"/>
  <c r="E43" i="51"/>
  <c r="K42" i="51"/>
  <c r="E42" i="51"/>
  <c r="K41" i="51"/>
  <c r="E41" i="51"/>
  <c r="D41" i="51"/>
  <c r="K40" i="51"/>
  <c r="E40" i="51"/>
  <c r="K39" i="51"/>
  <c r="E39" i="51"/>
  <c r="K38" i="51"/>
  <c r="L40" i="51" s="1"/>
  <c r="E38" i="51"/>
  <c r="D38" i="51"/>
  <c r="K37" i="51"/>
  <c r="E37" i="51"/>
  <c r="K36" i="51"/>
  <c r="E36" i="51"/>
  <c r="K35" i="51"/>
  <c r="E35" i="51"/>
  <c r="K34" i="51"/>
  <c r="E34" i="51"/>
  <c r="D34" i="51"/>
  <c r="K33" i="51"/>
  <c r="E33" i="51"/>
  <c r="K32" i="51"/>
  <c r="E32" i="51"/>
  <c r="K31" i="51"/>
  <c r="E31" i="51"/>
  <c r="D31" i="51"/>
  <c r="K30" i="51"/>
  <c r="E30" i="51"/>
  <c r="K29" i="51"/>
  <c r="E29" i="51"/>
  <c r="K28" i="51"/>
  <c r="E28" i="51"/>
  <c r="K27" i="51"/>
  <c r="L27" i="51" s="1"/>
  <c r="E27" i="51"/>
  <c r="D27" i="51"/>
  <c r="K26" i="51"/>
  <c r="E26" i="51"/>
  <c r="K25" i="51"/>
  <c r="E25" i="51"/>
  <c r="K24" i="51"/>
  <c r="E24" i="51"/>
  <c r="D24" i="51"/>
  <c r="K23" i="51"/>
  <c r="E23" i="51"/>
  <c r="K22" i="51"/>
  <c r="E22" i="51"/>
  <c r="K21" i="51"/>
  <c r="E21" i="51"/>
  <c r="K20" i="51"/>
  <c r="E20" i="51"/>
  <c r="D20" i="51"/>
  <c r="K19" i="51"/>
  <c r="E19" i="51"/>
  <c r="K18" i="51"/>
  <c r="E18" i="51"/>
  <c r="K17" i="51"/>
  <c r="E17" i="51"/>
  <c r="D17" i="51"/>
  <c r="K16" i="51"/>
  <c r="E16" i="51"/>
  <c r="K15" i="51"/>
  <c r="E15" i="51"/>
  <c r="K14" i="51"/>
  <c r="E14" i="51"/>
  <c r="K13" i="51"/>
  <c r="E13" i="51"/>
  <c r="D13" i="51"/>
  <c r="K12" i="51"/>
  <c r="E12" i="51"/>
  <c r="K11" i="51"/>
  <c r="E11" i="51"/>
  <c r="K10" i="51"/>
  <c r="L12" i="51" s="1"/>
  <c r="E10" i="51"/>
  <c r="D10" i="51"/>
  <c r="K9" i="51"/>
  <c r="E9" i="51"/>
  <c r="K8" i="51"/>
  <c r="E8" i="51"/>
  <c r="K7" i="51"/>
  <c r="E7" i="51"/>
  <c r="K6" i="51"/>
  <c r="E6" i="51"/>
  <c r="D6" i="51"/>
  <c r="K5" i="51"/>
  <c r="E5" i="51"/>
  <c r="K4" i="51"/>
  <c r="L5" i="51" s="1"/>
  <c r="E4" i="51"/>
  <c r="K3" i="51"/>
  <c r="E3" i="51"/>
  <c r="D58" i="51" s="1"/>
  <c r="D3" i="51"/>
  <c r="I53" i="49"/>
  <c r="I52" i="49"/>
  <c r="I51" i="49"/>
  <c r="I50" i="49"/>
  <c r="I49" i="49"/>
  <c r="I48" i="49"/>
  <c r="I47" i="49"/>
  <c r="I46" i="49"/>
  <c r="I45" i="49"/>
  <c r="I44" i="49"/>
  <c r="I43" i="49"/>
  <c r="I42" i="49"/>
  <c r="I41" i="49"/>
  <c r="I40" i="49"/>
  <c r="I39" i="49"/>
  <c r="I38" i="49"/>
  <c r="I37" i="49"/>
  <c r="I36" i="49"/>
  <c r="I35" i="49"/>
  <c r="I34" i="49"/>
  <c r="I33" i="49"/>
  <c r="I32" i="49"/>
  <c r="I31" i="49"/>
  <c r="I30" i="49"/>
  <c r="I29" i="49"/>
  <c r="I28" i="49"/>
  <c r="I27" i="49"/>
  <c r="I26" i="49"/>
  <c r="I25" i="49"/>
  <c r="I24" i="49"/>
  <c r="I23" i="49"/>
  <c r="I22" i="49"/>
  <c r="I21" i="49"/>
  <c r="I20" i="49"/>
  <c r="I19" i="49"/>
  <c r="I18" i="49"/>
  <c r="I17" i="49"/>
  <c r="I16" i="49"/>
  <c r="I15" i="49"/>
  <c r="I14" i="49"/>
  <c r="I13" i="49"/>
  <c r="I12" i="49"/>
  <c r="I11" i="49"/>
  <c r="I10" i="49"/>
  <c r="I9" i="49"/>
  <c r="I8" i="49"/>
  <c r="I7" i="49"/>
  <c r="I6" i="49"/>
  <c r="I5" i="49"/>
  <c r="I4" i="49"/>
  <c r="I3" i="49"/>
  <c r="K62" i="48"/>
  <c r="E62" i="48"/>
  <c r="K61" i="48"/>
  <c r="E61" i="48"/>
  <c r="K60" i="48"/>
  <c r="E60" i="48"/>
  <c r="K59" i="48"/>
  <c r="E59" i="48"/>
  <c r="D59" i="48"/>
  <c r="K58" i="48"/>
  <c r="E58" i="48"/>
  <c r="K57" i="48"/>
  <c r="E57" i="48"/>
  <c r="K56" i="48"/>
  <c r="E56" i="48"/>
  <c r="K55" i="48"/>
  <c r="E55" i="48"/>
  <c r="K54" i="48"/>
  <c r="E54" i="48"/>
  <c r="K53" i="48"/>
  <c r="E53" i="48"/>
  <c r="K52" i="48"/>
  <c r="E52" i="48"/>
  <c r="D52" i="48"/>
  <c r="K51" i="48"/>
  <c r="E51" i="48"/>
  <c r="K50" i="48"/>
  <c r="E50" i="48"/>
  <c r="K49" i="48"/>
  <c r="E49" i="48"/>
  <c r="K48" i="48"/>
  <c r="E48" i="48"/>
  <c r="K47" i="48"/>
  <c r="E47" i="48"/>
  <c r="K46" i="48"/>
  <c r="E46" i="48"/>
  <c r="K45" i="48"/>
  <c r="E45" i="48"/>
  <c r="D45" i="48"/>
  <c r="K44" i="48"/>
  <c r="E44" i="48"/>
  <c r="K43" i="48"/>
  <c r="E43" i="48"/>
  <c r="K42" i="48"/>
  <c r="E42" i="48"/>
  <c r="K41" i="48"/>
  <c r="L43" i="48" s="1"/>
  <c r="E41" i="48"/>
  <c r="K40" i="48"/>
  <c r="E40" i="48"/>
  <c r="K39" i="48"/>
  <c r="E39" i="48"/>
  <c r="K38" i="48"/>
  <c r="E38" i="48"/>
  <c r="D38" i="48"/>
  <c r="K37" i="48"/>
  <c r="E37" i="48"/>
  <c r="K36" i="48"/>
  <c r="E36" i="48"/>
  <c r="K35" i="48"/>
  <c r="E35" i="48"/>
  <c r="K34" i="48"/>
  <c r="L36" i="48" s="1"/>
  <c r="E34" i="48"/>
  <c r="K33" i="48"/>
  <c r="E33" i="48"/>
  <c r="K32" i="48"/>
  <c r="E32" i="48"/>
  <c r="K31" i="48"/>
  <c r="E31" i="48"/>
  <c r="D31" i="48"/>
  <c r="K30" i="48"/>
  <c r="E30" i="48"/>
  <c r="K29" i="48"/>
  <c r="E29" i="48"/>
  <c r="K28" i="48"/>
  <c r="E28" i="48"/>
  <c r="K27" i="48"/>
  <c r="E27" i="48"/>
  <c r="K26" i="48"/>
  <c r="E26" i="48"/>
  <c r="K25" i="48"/>
  <c r="E25" i="48"/>
  <c r="K24" i="48"/>
  <c r="E24" i="48"/>
  <c r="D24" i="48"/>
  <c r="K23" i="48"/>
  <c r="E23" i="48"/>
  <c r="K22" i="48"/>
  <c r="E22" i="48"/>
  <c r="K21" i="48"/>
  <c r="E21" i="48"/>
  <c r="K20" i="48"/>
  <c r="E20" i="48"/>
  <c r="K19" i="48"/>
  <c r="E19" i="48"/>
  <c r="K18" i="48"/>
  <c r="E18" i="48"/>
  <c r="K17" i="48"/>
  <c r="E17" i="48"/>
  <c r="D17" i="48"/>
  <c r="K16" i="48"/>
  <c r="E16" i="48"/>
  <c r="K15" i="48"/>
  <c r="E15" i="48"/>
  <c r="K14" i="48"/>
  <c r="E14" i="48"/>
  <c r="K13" i="48"/>
  <c r="E13" i="48"/>
  <c r="K12" i="48"/>
  <c r="E12" i="48"/>
  <c r="K11" i="48"/>
  <c r="E11" i="48"/>
  <c r="K10" i="48"/>
  <c r="E10" i="48"/>
  <c r="D10" i="48"/>
  <c r="K9" i="48"/>
  <c r="E9" i="48"/>
  <c r="K8" i="48"/>
  <c r="E8" i="48"/>
  <c r="K7" i="48"/>
  <c r="E7" i="48"/>
  <c r="K6" i="48"/>
  <c r="E6" i="48"/>
  <c r="K5" i="48"/>
  <c r="E5" i="48"/>
  <c r="K4" i="48"/>
  <c r="E4" i="48"/>
  <c r="K3" i="48"/>
  <c r="L3" i="48" s="1"/>
  <c r="E3" i="48"/>
  <c r="D58" i="48" s="1"/>
  <c r="D3" i="48"/>
  <c r="I53" i="46"/>
  <c r="I52" i="46"/>
  <c r="I51" i="46"/>
  <c r="I50" i="46"/>
  <c r="I49" i="46"/>
  <c r="I48" i="46"/>
  <c r="I47" i="46"/>
  <c r="I46" i="46"/>
  <c r="I45" i="46"/>
  <c r="I44" i="46"/>
  <c r="I43" i="46"/>
  <c r="I42" i="46"/>
  <c r="I41" i="46"/>
  <c r="I40" i="46"/>
  <c r="I39" i="46"/>
  <c r="I38" i="46"/>
  <c r="I37" i="46"/>
  <c r="I36" i="46"/>
  <c r="I35" i="46"/>
  <c r="I34" i="46"/>
  <c r="I33" i="46"/>
  <c r="I32" i="46"/>
  <c r="I31" i="46"/>
  <c r="I30" i="46"/>
  <c r="I29" i="46"/>
  <c r="I28" i="46"/>
  <c r="I27" i="46"/>
  <c r="I26" i="46"/>
  <c r="I25" i="46"/>
  <c r="I24" i="46"/>
  <c r="I23" i="46"/>
  <c r="I22" i="46"/>
  <c r="I21" i="46"/>
  <c r="I20" i="46"/>
  <c r="I19" i="46"/>
  <c r="I18" i="46"/>
  <c r="I17" i="46"/>
  <c r="I16" i="46"/>
  <c r="I15" i="46"/>
  <c r="I14" i="46"/>
  <c r="I13" i="46"/>
  <c r="I12" i="46"/>
  <c r="I11" i="46"/>
  <c r="I10" i="46"/>
  <c r="I9" i="46"/>
  <c r="I8" i="46"/>
  <c r="I7" i="46"/>
  <c r="I6" i="46"/>
  <c r="I5" i="46"/>
  <c r="I4" i="46"/>
  <c r="I3" i="46"/>
  <c r="K62" i="45"/>
  <c r="E62" i="45"/>
  <c r="D62" i="45"/>
  <c r="K61" i="45"/>
  <c r="E61" i="45"/>
  <c r="K60" i="45"/>
  <c r="E60" i="45"/>
  <c r="K59" i="45"/>
  <c r="E59" i="45"/>
  <c r="D59" i="45"/>
  <c r="K58" i="45"/>
  <c r="E58" i="45"/>
  <c r="K57" i="45"/>
  <c r="E57" i="45"/>
  <c r="K56" i="45"/>
  <c r="E56" i="45"/>
  <c r="K55" i="45"/>
  <c r="E55" i="45"/>
  <c r="D55" i="45"/>
  <c r="K54" i="45"/>
  <c r="E54" i="45"/>
  <c r="K53" i="45"/>
  <c r="E53" i="45"/>
  <c r="K52" i="45"/>
  <c r="E52" i="45"/>
  <c r="D52" i="45"/>
  <c r="K51" i="45"/>
  <c r="E51" i="45"/>
  <c r="K50" i="45"/>
  <c r="E50" i="45"/>
  <c r="K49" i="45"/>
  <c r="E49" i="45"/>
  <c r="K48" i="45"/>
  <c r="L50" i="45" s="1"/>
  <c r="E48" i="45"/>
  <c r="D48" i="45"/>
  <c r="K47" i="45"/>
  <c r="E47" i="45"/>
  <c r="K46" i="45"/>
  <c r="E46" i="45"/>
  <c r="K45" i="45"/>
  <c r="E45" i="45"/>
  <c r="D45" i="45"/>
  <c r="K44" i="45"/>
  <c r="E44" i="45"/>
  <c r="K43" i="45"/>
  <c r="E43" i="45"/>
  <c r="K42" i="45"/>
  <c r="E42" i="45"/>
  <c r="K41" i="45"/>
  <c r="E41" i="45"/>
  <c r="D41" i="45"/>
  <c r="K40" i="45"/>
  <c r="E40" i="45"/>
  <c r="K39" i="45"/>
  <c r="E39" i="45"/>
  <c r="K38" i="45"/>
  <c r="E38" i="45"/>
  <c r="D38" i="45"/>
  <c r="K37" i="45"/>
  <c r="E37" i="45"/>
  <c r="K36" i="45"/>
  <c r="E36" i="45"/>
  <c r="K35" i="45"/>
  <c r="E35" i="45"/>
  <c r="K34" i="45"/>
  <c r="E34" i="45"/>
  <c r="D34" i="45"/>
  <c r="K33" i="45"/>
  <c r="E33" i="45"/>
  <c r="K32" i="45"/>
  <c r="E32" i="45"/>
  <c r="K31" i="45"/>
  <c r="E31" i="45"/>
  <c r="D31" i="45"/>
  <c r="K30" i="45"/>
  <c r="L31" i="45" s="1"/>
  <c r="E30" i="45"/>
  <c r="K29" i="45"/>
  <c r="E29" i="45"/>
  <c r="K28" i="45"/>
  <c r="E28" i="45"/>
  <c r="K27" i="45"/>
  <c r="E27" i="45"/>
  <c r="D27" i="45"/>
  <c r="K26" i="45"/>
  <c r="E26" i="45"/>
  <c r="K25" i="45"/>
  <c r="E25" i="45"/>
  <c r="K24" i="45"/>
  <c r="E24" i="45"/>
  <c r="D24" i="45"/>
  <c r="K23" i="45"/>
  <c r="E23" i="45"/>
  <c r="K22" i="45"/>
  <c r="E22" i="45"/>
  <c r="K21" i="45"/>
  <c r="E21" i="45"/>
  <c r="K20" i="45"/>
  <c r="E20" i="45"/>
  <c r="D20" i="45"/>
  <c r="K19" i="45"/>
  <c r="E19" i="45"/>
  <c r="K18" i="45"/>
  <c r="E18" i="45"/>
  <c r="K17" i="45"/>
  <c r="E17" i="45"/>
  <c r="D17" i="45"/>
  <c r="K16" i="45"/>
  <c r="E16" i="45"/>
  <c r="K15" i="45"/>
  <c r="E15" i="45"/>
  <c r="K14" i="45"/>
  <c r="E14" i="45"/>
  <c r="K13" i="45"/>
  <c r="E13" i="45"/>
  <c r="D13" i="45"/>
  <c r="K12" i="45"/>
  <c r="E12" i="45"/>
  <c r="K11" i="45"/>
  <c r="E11" i="45"/>
  <c r="K10" i="45"/>
  <c r="E10" i="45"/>
  <c r="D10" i="45"/>
  <c r="K9" i="45"/>
  <c r="E9" i="45"/>
  <c r="K8" i="45"/>
  <c r="E8" i="45"/>
  <c r="K7" i="45"/>
  <c r="E7" i="45"/>
  <c r="K6" i="45"/>
  <c r="E6" i="45"/>
  <c r="D6" i="45"/>
  <c r="K5" i="45"/>
  <c r="E5" i="45"/>
  <c r="K4" i="45"/>
  <c r="E4" i="45"/>
  <c r="K3" i="45"/>
  <c r="E3" i="45"/>
  <c r="D58" i="45" s="1"/>
  <c r="D3" i="45"/>
  <c r="I53" i="43"/>
  <c r="I52" i="43"/>
  <c r="I51" i="43"/>
  <c r="I50" i="43"/>
  <c r="I49" i="43"/>
  <c r="I48" i="43"/>
  <c r="I47" i="43"/>
  <c r="I46" i="43"/>
  <c r="I45" i="43"/>
  <c r="I44" i="43"/>
  <c r="I43" i="43"/>
  <c r="I42" i="43"/>
  <c r="I41" i="43"/>
  <c r="I40" i="43"/>
  <c r="I39" i="43"/>
  <c r="I38" i="43"/>
  <c r="I37" i="43"/>
  <c r="I36" i="43"/>
  <c r="I35" i="43"/>
  <c r="I34" i="43"/>
  <c r="I33" i="43"/>
  <c r="I32" i="43"/>
  <c r="I31" i="43"/>
  <c r="I30" i="43"/>
  <c r="I29" i="43"/>
  <c r="I28" i="43"/>
  <c r="I27" i="43"/>
  <c r="I26" i="43"/>
  <c r="I25" i="43"/>
  <c r="I24" i="43"/>
  <c r="I23" i="43"/>
  <c r="I22" i="43"/>
  <c r="I21" i="43"/>
  <c r="I20" i="43"/>
  <c r="I19" i="43"/>
  <c r="I18" i="43"/>
  <c r="I17" i="43"/>
  <c r="I16" i="43"/>
  <c r="I15" i="43"/>
  <c r="I14" i="43"/>
  <c r="I13" i="43"/>
  <c r="I12" i="43"/>
  <c r="I11" i="43"/>
  <c r="I10" i="43"/>
  <c r="I9" i="43"/>
  <c r="I8" i="43"/>
  <c r="I7" i="43"/>
  <c r="I6" i="43"/>
  <c r="I5" i="43"/>
  <c r="I4" i="43"/>
  <c r="I3" i="43"/>
  <c r="K62" i="42"/>
  <c r="L62" i="42" s="1"/>
  <c r="E62" i="42"/>
  <c r="D62" i="42"/>
  <c r="K61" i="42"/>
  <c r="E61" i="42"/>
  <c r="K60" i="42"/>
  <c r="E60" i="42"/>
  <c r="K59" i="42"/>
  <c r="E59" i="42"/>
  <c r="D59" i="42"/>
  <c r="K58" i="42"/>
  <c r="L58" i="42" s="1"/>
  <c r="E58" i="42"/>
  <c r="K57" i="42"/>
  <c r="E57" i="42"/>
  <c r="K56" i="42"/>
  <c r="L59" i="42" s="1"/>
  <c r="E56" i="42"/>
  <c r="K55" i="42"/>
  <c r="E55" i="42"/>
  <c r="D55" i="42"/>
  <c r="K54" i="42"/>
  <c r="E54" i="42"/>
  <c r="K53" i="42"/>
  <c r="E53" i="42"/>
  <c r="K52" i="42"/>
  <c r="E52" i="42"/>
  <c r="D52" i="42"/>
  <c r="K51" i="42"/>
  <c r="L54" i="42" s="1"/>
  <c r="E51" i="42"/>
  <c r="K50" i="42"/>
  <c r="E50" i="42"/>
  <c r="K49" i="42"/>
  <c r="E49" i="42"/>
  <c r="K48" i="42"/>
  <c r="E48" i="42"/>
  <c r="D48" i="42"/>
  <c r="K47" i="42"/>
  <c r="E47" i="42"/>
  <c r="K46" i="42"/>
  <c r="E46" i="42"/>
  <c r="K45" i="42"/>
  <c r="E45" i="42"/>
  <c r="D45" i="42"/>
  <c r="K44" i="42"/>
  <c r="L47" i="42" s="1"/>
  <c r="E44" i="42"/>
  <c r="K43" i="42"/>
  <c r="E43" i="42"/>
  <c r="K42" i="42"/>
  <c r="E42" i="42"/>
  <c r="K41" i="42"/>
  <c r="E41" i="42"/>
  <c r="D41" i="42"/>
  <c r="K40" i="42"/>
  <c r="E40" i="42"/>
  <c r="K39" i="42"/>
  <c r="E39" i="42"/>
  <c r="K38" i="42"/>
  <c r="L40" i="42" s="1"/>
  <c r="E38" i="42"/>
  <c r="D38" i="42"/>
  <c r="K37" i="42"/>
  <c r="E37" i="42"/>
  <c r="K36" i="42"/>
  <c r="E36" i="42"/>
  <c r="K35" i="42"/>
  <c r="E35" i="42"/>
  <c r="K34" i="42"/>
  <c r="E34" i="42"/>
  <c r="D34" i="42"/>
  <c r="K33" i="42"/>
  <c r="L33" i="42" s="1"/>
  <c r="E33" i="42"/>
  <c r="K32" i="42"/>
  <c r="E32" i="42"/>
  <c r="K31" i="42"/>
  <c r="E31" i="42"/>
  <c r="D31" i="42"/>
  <c r="K30" i="42"/>
  <c r="E30" i="42"/>
  <c r="K29" i="42"/>
  <c r="E29" i="42"/>
  <c r="K28" i="42"/>
  <c r="E28" i="42"/>
  <c r="K27" i="42"/>
  <c r="L27" i="42" s="1"/>
  <c r="E27" i="42"/>
  <c r="D27" i="42"/>
  <c r="K26" i="42"/>
  <c r="E26" i="42"/>
  <c r="K25" i="42"/>
  <c r="E25" i="42"/>
  <c r="K24" i="42"/>
  <c r="E24" i="42"/>
  <c r="D24" i="42"/>
  <c r="K23" i="42"/>
  <c r="E23" i="42"/>
  <c r="K22" i="42"/>
  <c r="E22" i="42"/>
  <c r="K21" i="42"/>
  <c r="E21" i="42"/>
  <c r="K20" i="42"/>
  <c r="E20" i="42"/>
  <c r="D20" i="42"/>
  <c r="K19" i="42"/>
  <c r="E19" i="42"/>
  <c r="K18" i="42"/>
  <c r="E18" i="42"/>
  <c r="K17" i="42"/>
  <c r="E17" i="42"/>
  <c r="D17" i="42"/>
  <c r="K16" i="42"/>
  <c r="L19" i="42" s="1"/>
  <c r="E16" i="42"/>
  <c r="K15" i="42"/>
  <c r="E15" i="42"/>
  <c r="K14" i="42"/>
  <c r="E14" i="42"/>
  <c r="K13" i="42"/>
  <c r="E13" i="42"/>
  <c r="D13" i="42"/>
  <c r="K12" i="42"/>
  <c r="E12" i="42"/>
  <c r="K11" i="42"/>
  <c r="E11" i="42"/>
  <c r="K10" i="42"/>
  <c r="L12" i="42" s="1"/>
  <c r="E10" i="42"/>
  <c r="D10" i="42"/>
  <c r="K9" i="42"/>
  <c r="E9" i="42"/>
  <c r="K8" i="42"/>
  <c r="E8" i="42"/>
  <c r="K7" i="42"/>
  <c r="E7" i="42"/>
  <c r="K6" i="42"/>
  <c r="E6" i="42"/>
  <c r="D6" i="42"/>
  <c r="K5" i="42"/>
  <c r="E5" i="42"/>
  <c r="K4" i="42"/>
  <c r="L5" i="42" s="1"/>
  <c r="E4" i="42"/>
  <c r="K3" i="42"/>
  <c r="E3" i="42"/>
  <c r="D58" i="42" s="1"/>
  <c r="D3" i="42"/>
  <c r="F60" i="40"/>
  <c r="F43" i="40"/>
  <c r="F52" i="40" s="1"/>
  <c r="F12" i="40"/>
  <c r="F11" i="40"/>
  <c r="AE44" i="59" l="1"/>
  <c r="AD45" i="59"/>
  <c r="AG43" i="59"/>
  <c r="AF43" i="59"/>
  <c r="L53" i="51"/>
  <c r="L14" i="51"/>
  <c r="L43" i="51"/>
  <c r="L62" i="51"/>
  <c r="L18" i="51"/>
  <c r="L25" i="51"/>
  <c r="L34" i="51"/>
  <c r="L49" i="51"/>
  <c r="L15" i="51"/>
  <c r="L60" i="51"/>
  <c r="L36" i="51"/>
  <c r="L50" i="51"/>
  <c r="L56" i="51"/>
  <c r="L57" i="51"/>
  <c r="L33" i="51"/>
  <c r="L8" i="51"/>
  <c r="L41" i="51"/>
  <c r="L22" i="51"/>
  <c r="L13" i="51"/>
  <c r="L19" i="51"/>
  <c r="L28" i="51"/>
  <c r="L39" i="51"/>
  <c r="L48" i="51"/>
  <c r="L54" i="51"/>
  <c r="L55" i="51"/>
  <c r="L42" i="51"/>
  <c r="L21" i="51"/>
  <c r="L32" i="51"/>
  <c r="L47" i="51"/>
  <c r="L29" i="51"/>
  <c r="L4" i="51"/>
  <c r="L11" i="51"/>
  <c r="L20" i="51"/>
  <c r="L26" i="51"/>
  <c r="L35" i="51"/>
  <c r="D18" i="51"/>
  <c r="L7" i="51"/>
  <c r="L52" i="51"/>
  <c r="L10" i="51"/>
  <c r="L45" i="51"/>
  <c r="D53" i="51"/>
  <c r="L9" i="51"/>
  <c r="L16" i="51"/>
  <c r="L23" i="51"/>
  <c r="L30" i="51"/>
  <c r="L37" i="51"/>
  <c r="L44" i="51"/>
  <c r="L51" i="51"/>
  <c r="L58" i="51"/>
  <c r="L6" i="51"/>
  <c r="D7" i="51"/>
  <c r="D14" i="51"/>
  <c r="D21" i="51"/>
  <c r="D28" i="51"/>
  <c r="D35" i="51"/>
  <c r="D42" i="51"/>
  <c r="D49" i="51"/>
  <c r="D56" i="51"/>
  <c r="L3" i="51"/>
  <c r="L17" i="51"/>
  <c r="L24" i="51"/>
  <c r="L31" i="51"/>
  <c r="L38" i="51"/>
  <c r="L59" i="51"/>
  <c r="D4" i="51"/>
  <c r="D11" i="51"/>
  <c r="D25" i="51"/>
  <c r="D39" i="51"/>
  <c r="D46" i="51"/>
  <c r="D8" i="51"/>
  <c r="D15" i="51"/>
  <c r="D22" i="51"/>
  <c r="D29" i="51"/>
  <c r="D36" i="51"/>
  <c r="D43" i="51"/>
  <c r="D50" i="51"/>
  <c r="D57" i="51"/>
  <c r="D5" i="51"/>
  <c r="D33" i="51"/>
  <c r="D40" i="51"/>
  <c r="D47" i="51"/>
  <c r="D61" i="51"/>
  <c r="D32" i="51"/>
  <c r="D12" i="51"/>
  <c r="D19" i="51"/>
  <c r="D26" i="51"/>
  <c r="D54" i="51"/>
  <c r="D9" i="51"/>
  <c r="D16" i="51"/>
  <c r="D23" i="51"/>
  <c r="D30" i="51"/>
  <c r="D37" i="51"/>
  <c r="D44" i="51"/>
  <c r="D51" i="51"/>
  <c r="L17" i="48"/>
  <c r="L24" i="48"/>
  <c r="L59" i="48"/>
  <c r="L8" i="48"/>
  <c r="L10" i="48"/>
  <c r="L62" i="48"/>
  <c r="L31" i="48"/>
  <c r="L38" i="48"/>
  <c r="L15" i="48"/>
  <c r="L50" i="48"/>
  <c r="L45" i="48"/>
  <c r="L22" i="48"/>
  <c r="L57" i="48"/>
  <c r="L56" i="48"/>
  <c r="L60" i="48"/>
  <c r="L52" i="48"/>
  <c r="L29" i="48"/>
  <c r="L26" i="48"/>
  <c r="L33" i="48"/>
  <c r="L40" i="48"/>
  <c r="L47" i="48"/>
  <c r="L54" i="48"/>
  <c r="L61" i="48"/>
  <c r="L5" i="48"/>
  <c r="L12" i="48"/>
  <c r="L19" i="48"/>
  <c r="D6" i="48"/>
  <c r="D13" i="48"/>
  <c r="D20" i="48"/>
  <c r="D27" i="48"/>
  <c r="D34" i="48"/>
  <c r="D41" i="48"/>
  <c r="D48" i="48"/>
  <c r="D55" i="48"/>
  <c r="D62" i="48"/>
  <c r="L9" i="48"/>
  <c r="L16" i="48"/>
  <c r="L23" i="48"/>
  <c r="L30" i="48"/>
  <c r="L37" i="48"/>
  <c r="L44" i="48"/>
  <c r="L51" i="48"/>
  <c r="L58" i="48"/>
  <c r="L13" i="48"/>
  <c r="L20" i="48"/>
  <c r="L27" i="48"/>
  <c r="L34" i="48"/>
  <c r="L21" i="48"/>
  <c r="D14" i="48"/>
  <c r="D18" i="48"/>
  <c r="D25" i="48"/>
  <c r="D39" i="48"/>
  <c r="D46" i="48"/>
  <c r="D53" i="48"/>
  <c r="D60" i="48"/>
  <c r="L14" i="48"/>
  <c r="L28" i="48"/>
  <c r="L35" i="48"/>
  <c r="L42" i="48"/>
  <c r="L49" i="48"/>
  <c r="D15" i="48"/>
  <c r="D36" i="48"/>
  <c r="D43" i="48"/>
  <c r="D50" i="48"/>
  <c r="L4" i="48"/>
  <c r="L11" i="48"/>
  <c r="L18" i="48"/>
  <c r="L25" i="48"/>
  <c r="L32" i="48"/>
  <c r="L39" i="48"/>
  <c r="L46" i="48"/>
  <c r="L53" i="48"/>
  <c r="L6" i="48"/>
  <c r="L41" i="48"/>
  <c r="L48" i="48"/>
  <c r="L55" i="48"/>
  <c r="D7" i="48"/>
  <c r="D21" i="48"/>
  <c r="D28" i="48"/>
  <c r="D35" i="48"/>
  <c r="D42" i="48"/>
  <c r="D49" i="48"/>
  <c r="D56" i="48"/>
  <c r="D4" i="48"/>
  <c r="D11" i="48"/>
  <c r="D32" i="48"/>
  <c r="L7" i="48"/>
  <c r="D8" i="48"/>
  <c r="D29" i="48"/>
  <c r="D5" i="48"/>
  <c r="D12" i="48"/>
  <c r="D19" i="48"/>
  <c r="D26" i="48"/>
  <c r="D33" i="48"/>
  <c r="D40" i="48"/>
  <c r="D47" i="48"/>
  <c r="D54" i="48"/>
  <c r="D61" i="48"/>
  <c r="D22" i="48"/>
  <c r="D57" i="48"/>
  <c r="D9" i="48"/>
  <c r="D16" i="48"/>
  <c r="D23" i="48"/>
  <c r="D30" i="48"/>
  <c r="D37" i="48"/>
  <c r="D44" i="48"/>
  <c r="D51" i="48"/>
  <c r="L57" i="45"/>
  <c r="L56" i="45"/>
  <c r="L15" i="45"/>
  <c r="L59" i="45"/>
  <c r="L39" i="45"/>
  <c r="L36" i="45"/>
  <c r="L62" i="45"/>
  <c r="L8" i="45"/>
  <c r="L45" i="45"/>
  <c r="L22" i="45"/>
  <c r="L52" i="45"/>
  <c r="L10" i="45"/>
  <c r="L29" i="45"/>
  <c r="L3" i="45"/>
  <c r="L17" i="45"/>
  <c r="L24" i="45"/>
  <c r="L43" i="45"/>
  <c r="L6" i="45"/>
  <c r="L13" i="45"/>
  <c r="L20" i="45"/>
  <c r="L27" i="45"/>
  <c r="L34" i="45"/>
  <c r="L41" i="45"/>
  <c r="L48" i="45"/>
  <c r="L55" i="45"/>
  <c r="L5" i="45"/>
  <c r="L12" i="45"/>
  <c r="L19" i="45"/>
  <c r="L26" i="45"/>
  <c r="L33" i="45"/>
  <c r="L40" i="45"/>
  <c r="L47" i="45"/>
  <c r="L54" i="45"/>
  <c r="L61" i="45"/>
  <c r="L9" i="45"/>
  <c r="L16" i="45"/>
  <c r="L23" i="45"/>
  <c r="L30" i="45"/>
  <c r="L37" i="45"/>
  <c r="L44" i="45"/>
  <c r="L51" i="45"/>
  <c r="L58" i="45"/>
  <c r="D7" i="45"/>
  <c r="D14" i="45"/>
  <c r="D21" i="45"/>
  <c r="D28" i="45"/>
  <c r="D35" i="45"/>
  <c r="D42" i="45"/>
  <c r="D49" i="45"/>
  <c r="D56" i="45"/>
  <c r="D4" i="45"/>
  <c r="D11" i="45"/>
  <c r="D18" i="45"/>
  <c r="D39" i="45"/>
  <c r="D46" i="45"/>
  <c r="D53" i="45"/>
  <c r="L7" i="45"/>
  <c r="L14" i="45"/>
  <c r="L35" i="45"/>
  <c r="L42" i="45"/>
  <c r="D43" i="45"/>
  <c r="D57" i="45"/>
  <c r="L4" i="45"/>
  <c r="L11" i="45"/>
  <c r="L18" i="45"/>
  <c r="L32" i="45"/>
  <c r="L46" i="45"/>
  <c r="L53" i="45"/>
  <c r="L60" i="45"/>
  <c r="L38" i="45"/>
  <c r="D60" i="45"/>
  <c r="L21" i="45"/>
  <c r="L28" i="45"/>
  <c r="L49" i="45"/>
  <c r="D15" i="45"/>
  <c r="L25" i="45"/>
  <c r="D5" i="45"/>
  <c r="D12" i="45"/>
  <c r="D19" i="45"/>
  <c r="D26" i="45"/>
  <c r="D33" i="45"/>
  <c r="D40" i="45"/>
  <c r="D47" i="45"/>
  <c r="D54" i="45"/>
  <c r="D61" i="45"/>
  <c r="D25" i="45"/>
  <c r="D29" i="45"/>
  <c r="D50" i="45"/>
  <c r="D32" i="45"/>
  <c r="D8" i="45"/>
  <c r="D22" i="45"/>
  <c r="D36" i="45"/>
  <c r="D9" i="45"/>
  <c r="D16" i="45"/>
  <c r="D23" i="45"/>
  <c r="D30" i="45"/>
  <c r="D37" i="45"/>
  <c r="D44" i="45"/>
  <c r="D51" i="45"/>
  <c r="L55" i="42"/>
  <c r="L61" i="42"/>
  <c r="L6" i="42"/>
  <c r="L15" i="42"/>
  <c r="L57" i="42"/>
  <c r="L37" i="42"/>
  <c r="L48" i="42"/>
  <c r="L53" i="42"/>
  <c r="L34" i="42"/>
  <c r="L41" i="42"/>
  <c r="L46" i="42"/>
  <c r="L18" i="42"/>
  <c r="L23" i="42"/>
  <c r="L32" i="42"/>
  <c r="L4" i="42"/>
  <c r="L11" i="42"/>
  <c r="L22" i="42"/>
  <c r="L26" i="42"/>
  <c r="L51" i="42"/>
  <c r="L17" i="42"/>
  <c r="L45" i="42"/>
  <c r="D32" i="42"/>
  <c r="L14" i="42"/>
  <c r="L21" i="42"/>
  <c r="L28" i="42"/>
  <c r="L35" i="42"/>
  <c r="L42" i="42"/>
  <c r="L49" i="42"/>
  <c r="L56" i="42"/>
  <c r="D8" i="42"/>
  <c r="D15" i="42"/>
  <c r="D22" i="42"/>
  <c r="D29" i="42"/>
  <c r="D36" i="42"/>
  <c r="D43" i="42"/>
  <c r="D50" i="42"/>
  <c r="D57" i="42"/>
  <c r="D7" i="42"/>
  <c r="D35" i="42"/>
  <c r="D42" i="42"/>
  <c r="D49" i="42"/>
  <c r="D56" i="42"/>
  <c r="L3" i="42"/>
  <c r="L38" i="42"/>
  <c r="L7" i="42"/>
  <c r="L25" i="42"/>
  <c r="L60" i="42"/>
  <c r="D5" i="42"/>
  <c r="D12" i="42"/>
  <c r="D19" i="42"/>
  <c r="D26" i="42"/>
  <c r="D33" i="42"/>
  <c r="D40" i="42"/>
  <c r="D47" i="42"/>
  <c r="D54" i="42"/>
  <c r="D61" i="42"/>
  <c r="L44" i="42"/>
  <c r="L10" i="42"/>
  <c r="L24" i="42"/>
  <c r="L31" i="42"/>
  <c r="L52" i="42"/>
  <c r="D11" i="42"/>
  <c r="D39" i="42"/>
  <c r="L39" i="42"/>
  <c r="L8" i="42"/>
  <c r="L29" i="42"/>
  <c r="L36" i="42"/>
  <c r="L43" i="42"/>
  <c r="L50" i="42"/>
  <c r="L9" i="42"/>
  <c r="L16" i="42"/>
  <c r="L30" i="42"/>
  <c r="L13" i="42"/>
  <c r="L20" i="42"/>
  <c r="D14" i="42"/>
  <c r="D21" i="42"/>
  <c r="D28" i="42"/>
  <c r="D4" i="42"/>
  <c r="D18" i="42"/>
  <c r="D25" i="42"/>
  <c r="D46" i="42"/>
  <c r="D53" i="42"/>
  <c r="D60" i="42"/>
  <c r="D9" i="42"/>
  <c r="D16" i="42"/>
  <c r="D23" i="42"/>
  <c r="D30" i="42"/>
  <c r="D37" i="42"/>
  <c r="D44" i="42"/>
  <c r="D51" i="42"/>
  <c r="AD49" i="33"/>
  <c r="AD40" i="33"/>
  <c r="AD41" i="33" s="1"/>
  <c r="AD42" i="33" s="1"/>
  <c r="AD43" i="33" s="1"/>
  <c r="AD44" i="33" s="1"/>
  <c r="AD45" i="33" s="1"/>
  <c r="AD46" i="33" s="1"/>
  <c r="AD47" i="33" s="1"/>
  <c r="AD48" i="33" s="1"/>
  <c r="AD50" i="33"/>
  <c r="AD51" i="33"/>
  <c r="AD52" i="33"/>
  <c r="AD53" i="33"/>
  <c r="AD54" i="33"/>
  <c r="AD55" i="33"/>
  <c r="AD56" i="33"/>
  <c r="AD57" i="33"/>
  <c r="AD58" i="33"/>
  <c r="AD59" i="33"/>
  <c r="AD60" i="33"/>
  <c r="AD61" i="33"/>
  <c r="AD62" i="33"/>
  <c r="AD63" i="33"/>
  <c r="AD64" i="33"/>
  <c r="AD65" i="33"/>
  <c r="AD66" i="33"/>
  <c r="AD67" i="33"/>
  <c r="AD68" i="33"/>
  <c r="AD69" i="33"/>
  <c r="AD70" i="33"/>
  <c r="AD71" i="33"/>
  <c r="AD72" i="33"/>
  <c r="AD73" i="33"/>
  <c r="AD74" i="33"/>
  <c r="AD75" i="33"/>
  <c r="AD76" i="33"/>
  <c r="AD77" i="33"/>
  <c r="AD78" i="33"/>
  <c r="AD79" i="33"/>
  <c r="AD80" i="33"/>
  <c r="AD81" i="33"/>
  <c r="AD82" i="33"/>
  <c r="AD83" i="33"/>
  <c r="AD84" i="33"/>
  <c r="AD85" i="33"/>
  <c r="AD86" i="33"/>
  <c r="AD87" i="33"/>
  <c r="AD88" i="33"/>
  <c r="AD89" i="33"/>
  <c r="AD90" i="33"/>
  <c r="AD91" i="33"/>
  <c r="AD92" i="33"/>
  <c r="AD93" i="33"/>
  <c r="AD94" i="33"/>
  <c r="AD95" i="33"/>
  <c r="AD96" i="33"/>
  <c r="AD97" i="33"/>
  <c r="AD98" i="33"/>
  <c r="AD99" i="33"/>
  <c r="AD100" i="33"/>
  <c r="AD101" i="33"/>
  <c r="AD102" i="33"/>
  <c r="AD103" i="33"/>
  <c r="AD104" i="33"/>
  <c r="AD105" i="33"/>
  <c r="AD106" i="33"/>
  <c r="AD107" i="33"/>
  <c r="AD108" i="33"/>
  <c r="AD109" i="33"/>
  <c r="AD110" i="33"/>
  <c r="AD111" i="33"/>
  <c r="AD112" i="33"/>
  <c r="AD113" i="33"/>
  <c r="AD114" i="33"/>
  <c r="AD115" i="33"/>
  <c r="AD116" i="33"/>
  <c r="AD117" i="33"/>
  <c r="AD118" i="33"/>
  <c r="AD119" i="33"/>
  <c r="AD120" i="33"/>
  <c r="AC77" i="33"/>
  <c r="AA62" i="33"/>
  <c r="AB62" i="33"/>
  <c r="AA63" i="33"/>
  <c r="AB63" i="33"/>
  <c r="AA64" i="33"/>
  <c r="AB64" i="33"/>
  <c r="AA65" i="33"/>
  <c r="AB65" i="33"/>
  <c r="AA66" i="33"/>
  <c r="AB66" i="33"/>
  <c r="AA67" i="33"/>
  <c r="AB67" i="33"/>
  <c r="AA68" i="33"/>
  <c r="AB68" i="33"/>
  <c r="AA69" i="33"/>
  <c r="AB69" i="33"/>
  <c r="AA70" i="33"/>
  <c r="AB70" i="33"/>
  <c r="AA71" i="33"/>
  <c r="AB71" i="33"/>
  <c r="AA72" i="33"/>
  <c r="AB72" i="33"/>
  <c r="AA73" i="33"/>
  <c r="AB73" i="33"/>
  <c r="AA74" i="33"/>
  <c r="AB74" i="33"/>
  <c r="AA75" i="33"/>
  <c r="AB75" i="33"/>
  <c r="AA76" i="33"/>
  <c r="AB76" i="33"/>
  <c r="AA77" i="33"/>
  <c r="AB77" i="33"/>
  <c r="AA78" i="33"/>
  <c r="AB78" i="33"/>
  <c r="AA79" i="33"/>
  <c r="AB79" i="33"/>
  <c r="AA80" i="33"/>
  <c r="AB80" i="33"/>
  <c r="AA81" i="33"/>
  <c r="AB81" i="33"/>
  <c r="AA82" i="33"/>
  <c r="AB82" i="33"/>
  <c r="AA83" i="33"/>
  <c r="AB83" i="33"/>
  <c r="AA84" i="33"/>
  <c r="AB84" i="33"/>
  <c r="AA85" i="33"/>
  <c r="AB85" i="33"/>
  <c r="AA86" i="33"/>
  <c r="AB86" i="33"/>
  <c r="AA87" i="33"/>
  <c r="AB87" i="33"/>
  <c r="AA88" i="33"/>
  <c r="AB88" i="33"/>
  <c r="AA89" i="33"/>
  <c r="AB89" i="33"/>
  <c r="AA90" i="33"/>
  <c r="AB90" i="33"/>
  <c r="AA91" i="33"/>
  <c r="AB91" i="33"/>
  <c r="AB33" i="33"/>
  <c r="AB34" i="33"/>
  <c r="AB35" i="33"/>
  <c r="AB36" i="33"/>
  <c r="AB37" i="33"/>
  <c r="AB38" i="33"/>
  <c r="AB39" i="33"/>
  <c r="AB40" i="33"/>
  <c r="AB41" i="33"/>
  <c r="AB42" i="33"/>
  <c r="AB43" i="33"/>
  <c r="AB44" i="33"/>
  <c r="AB45" i="33"/>
  <c r="AB46" i="33"/>
  <c r="AB47" i="33"/>
  <c r="AB48" i="33"/>
  <c r="AB49" i="33"/>
  <c r="AB50" i="33"/>
  <c r="AB51" i="33"/>
  <c r="AB52" i="33"/>
  <c r="AB53" i="33"/>
  <c r="AB54" i="33"/>
  <c r="AB55" i="33"/>
  <c r="AB56" i="33"/>
  <c r="AB57" i="33"/>
  <c r="AB58" i="33"/>
  <c r="AB59" i="33"/>
  <c r="AB60" i="33"/>
  <c r="AB61" i="33"/>
  <c r="AA33" i="33"/>
  <c r="AA34" i="33"/>
  <c r="AA35" i="33"/>
  <c r="AA36" i="33"/>
  <c r="AA37" i="33"/>
  <c r="AA38" i="33"/>
  <c r="AA39" i="33"/>
  <c r="AA40" i="33"/>
  <c r="AA41" i="33"/>
  <c r="AA42" i="33"/>
  <c r="AA43" i="33"/>
  <c r="AA44" i="33"/>
  <c r="AA45" i="33"/>
  <c r="AA46" i="33"/>
  <c r="AA47" i="33"/>
  <c r="AA48" i="33"/>
  <c r="AA49" i="33"/>
  <c r="AA50" i="33"/>
  <c r="AA51" i="33"/>
  <c r="AA52" i="33"/>
  <c r="AA53" i="33"/>
  <c r="AA54" i="33"/>
  <c r="AA55" i="33"/>
  <c r="AA56" i="33"/>
  <c r="AA57" i="33"/>
  <c r="AA58" i="33"/>
  <c r="AA59" i="33"/>
  <c r="AA60" i="33"/>
  <c r="AA61" i="33"/>
  <c r="AB32" i="33"/>
  <c r="AA32" i="33"/>
  <c r="AD46" i="59" l="1"/>
  <c r="AE45" i="59"/>
  <c r="AG44" i="59"/>
  <c r="AF44" i="59"/>
  <c r="K6" i="16"/>
  <c r="K3" i="24"/>
  <c r="K4" i="24"/>
  <c r="I3" i="14"/>
  <c r="I4" i="14"/>
  <c r="I5" i="14"/>
  <c r="I6" i="14"/>
  <c r="I7" i="14"/>
  <c r="I8" i="14"/>
  <c r="I9" i="14"/>
  <c r="I10" i="14"/>
  <c r="I11" i="14"/>
  <c r="I12" i="14"/>
  <c r="I13" i="14"/>
  <c r="I14" i="14"/>
  <c r="I15" i="14"/>
  <c r="I16" i="14"/>
  <c r="I17" i="14"/>
  <c r="I18" i="14"/>
  <c r="I19" i="14"/>
  <c r="I20" i="14"/>
  <c r="I21" i="14"/>
  <c r="I22" i="14"/>
  <c r="I23" i="14"/>
  <c r="I24" i="14"/>
  <c r="I25" i="14"/>
  <c r="I26" i="14"/>
  <c r="I27" i="14"/>
  <c r="I28" i="14"/>
  <c r="I29" i="14"/>
  <c r="I30" i="14"/>
  <c r="I31" i="14"/>
  <c r="I32" i="14"/>
  <c r="I33" i="14"/>
  <c r="I34" i="14"/>
  <c r="I35" i="14"/>
  <c r="I36" i="14"/>
  <c r="I37" i="14"/>
  <c r="I38" i="14"/>
  <c r="I39" i="14"/>
  <c r="I40" i="14"/>
  <c r="I41" i="14"/>
  <c r="I42" i="14"/>
  <c r="I43" i="14"/>
  <c r="I44" i="14"/>
  <c r="I45" i="14"/>
  <c r="I46" i="14"/>
  <c r="I47" i="14"/>
  <c r="I48" i="14"/>
  <c r="I49" i="14"/>
  <c r="I50" i="14"/>
  <c r="I51" i="14"/>
  <c r="I52" i="14"/>
  <c r="I53" i="14"/>
  <c r="AG45" i="59" l="1"/>
  <c r="AF45" i="59"/>
  <c r="AE46" i="59"/>
  <c r="AD47" i="59"/>
  <c r="K3" i="16"/>
  <c r="L6" i="33"/>
  <c r="O6" i="33"/>
  <c r="I3" i="8"/>
  <c r="K3" i="13"/>
  <c r="K4" i="13"/>
  <c r="K5" i="13"/>
  <c r="K6" i="13"/>
  <c r="K7" i="13"/>
  <c r="K8" i="13"/>
  <c r="AI119" i="2"/>
  <c r="AL119" i="2" s="1"/>
  <c r="AY117" i="2"/>
  <c r="AY118" i="2"/>
  <c r="AY119" i="2"/>
  <c r="AX118" i="2"/>
  <c r="AX119" i="2"/>
  <c r="AX120" i="2"/>
  <c r="AX121" i="2"/>
  <c r="AX122" i="2"/>
  <c r="AX123" i="2"/>
  <c r="AY120" i="2" s="1"/>
  <c r="AX124" i="2"/>
  <c r="AX125" i="2"/>
  <c r="AX126" i="2"/>
  <c r="AX127" i="2"/>
  <c r="AX128" i="2"/>
  <c r="AX129" i="2"/>
  <c r="AX130" i="2"/>
  <c r="AX131" i="2"/>
  <c r="AX132" i="2"/>
  <c r="AX133" i="2"/>
  <c r="AX134" i="2"/>
  <c r="AX135" i="2"/>
  <c r="AX136" i="2"/>
  <c r="AX137" i="2"/>
  <c r="AX138" i="2"/>
  <c r="AX139" i="2"/>
  <c r="AX140" i="2"/>
  <c r="AX141" i="2"/>
  <c r="AX142" i="2"/>
  <c r="AX143" i="2"/>
  <c r="AX144" i="2"/>
  <c r="AX145" i="2"/>
  <c r="AX146" i="2"/>
  <c r="AX147" i="2"/>
  <c r="AX148" i="2"/>
  <c r="AX149" i="2"/>
  <c r="AX150" i="2"/>
  <c r="AX151" i="2"/>
  <c r="AX152" i="2"/>
  <c r="AX153" i="2"/>
  <c r="AX154" i="2"/>
  <c r="AX155" i="2"/>
  <c r="AX156" i="2"/>
  <c r="AX157" i="2"/>
  <c r="AX158" i="2"/>
  <c r="AX159" i="2"/>
  <c r="AX160" i="2"/>
  <c r="AX161" i="2"/>
  <c r="AX162" i="2"/>
  <c r="AX163" i="2"/>
  <c r="AX164" i="2"/>
  <c r="AX165" i="2"/>
  <c r="AX166" i="2"/>
  <c r="AX167" i="2"/>
  <c r="AX168" i="2"/>
  <c r="AX169" i="2"/>
  <c r="AX170" i="2"/>
  <c r="AX171" i="2"/>
  <c r="AX172" i="2"/>
  <c r="AX173" i="2"/>
  <c r="AX174" i="2"/>
  <c r="AX175" i="2"/>
  <c r="AX176" i="2"/>
  <c r="AX177" i="2"/>
  <c r="AX178" i="2"/>
  <c r="AX179" i="2"/>
  <c r="AX180" i="2"/>
  <c r="AX181" i="2"/>
  <c r="AX182" i="2"/>
  <c r="AX183" i="2"/>
  <c r="AX184" i="2"/>
  <c r="AX185" i="2"/>
  <c r="AX186" i="2"/>
  <c r="AX187" i="2"/>
  <c r="AX188" i="2"/>
  <c r="AX189" i="2"/>
  <c r="AX190" i="2"/>
  <c r="AX191" i="2"/>
  <c r="AX192" i="2"/>
  <c r="AX193" i="2"/>
  <c r="AX194" i="2"/>
  <c r="AX195" i="2"/>
  <c r="AX196" i="2"/>
  <c r="AX197" i="2"/>
  <c r="AX198" i="2"/>
  <c r="AX199" i="2"/>
  <c r="AX200" i="2"/>
  <c r="AX201" i="2"/>
  <c r="AX202" i="2"/>
  <c r="AX203" i="2"/>
  <c r="AX204" i="2"/>
  <c r="AX205" i="2"/>
  <c r="AX206" i="2"/>
  <c r="AX207" i="2"/>
  <c r="AX208" i="2"/>
  <c r="AX209" i="2"/>
  <c r="AX210" i="2"/>
  <c r="AX211" i="2"/>
  <c r="AX212" i="2"/>
  <c r="AX213" i="2"/>
  <c r="AX214" i="2"/>
  <c r="AX215" i="2"/>
  <c r="AX216" i="2"/>
  <c r="AX217" i="2"/>
  <c r="AX218" i="2"/>
  <c r="AX219" i="2"/>
  <c r="AX220" i="2"/>
  <c r="AX221" i="2"/>
  <c r="AX222" i="2"/>
  <c r="AX223" i="2"/>
  <c r="AX224" i="2"/>
  <c r="AX225" i="2"/>
  <c r="AX226" i="2"/>
  <c r="AX227" i="2"/>
  <c r="AX228" i="2"/>
  <c r="AX229" i="2"/>
  <c r="AX230" i="2"/>
  <c r="AX231" i="2"/>
  <c r="AX232" i="2"/>
  <c r="AX233" i="2"/>
  <c r="AX234" i="2"/>
  <c r="AX235" i="2"/>
  <c r="AX236" i="2"/>
  <c r="AX237" i="2"/>
  <c r="AX238" i="2"/>
  <c r="AX239" i="2"/>
  <c r="AX240" i="2"/>
  <c r="AX241" i="2"/>
  <c r="AX242" i="2"/>
  <c r="AX243" i="2"/>
  <c r="AX244" i="2"/>
  <c r="AX245" i="2"/>
  <c r="AX246" i="2"/>
  <c r="AX247" i="2"/>
  <c r="AX248" i="2"/>
  <c r="AX249" i="2"/>
  <c r="AX250" i="2"/>
  <c r="AX251" i="2"/>
  <c r="AX252" i="2"/>
  <c r="AX253" i="2"/>
  <c r="AX254" i="2"/>
  <c r="AX255" i="2"/>
  <c r="AX256" i="2"/>
  <c r="AX257" i="2"/>
  <c r="AX258" i="2"/>
  <c r="AX259" i="2"/>
  <c r="AX260" i="2"/>
  <c r="AX261" i="2"/>
  <c r="AX262" i="2"/>
  <c r="AX263" i="2"/>
  <c r="AX264" i="2"/>
  <c r="AX265" i="2"/>
  <c r="AX266" i="2"/>
  <c r="AX267" i="2"/>
  <c r="AX268" i="2"/>
  <c r="AX269" i="2"/>
  <c r="AX270" i="2"/>
  <c r="AX271" i="2"/>
  <c r="AX272" i="2"/>
  <c r="AX273" i="2"/>
  <c r="AX274" i="2"/>
  <c r="AX275" i="2"/>
  <c r="AX276" i="2"/>
  <c r="AX277" i="2"/>
  <c r="AX278" i="2"/>
  <c r="AX279" i="2"/>
  <c r="AX280" i="2"/>
  <c r="AX281" i="2"/>
  <c r="AX282" i="2"/>
  <c r="AX283" i="2"/>
  <c r="AX284" i="2"/>
  <c r="AX285" i="2"/>
  <c r="AX286" i="2"/>
  <c r="AX287" i="2"/>
  <c r="AX288" i="2"/>
  <c r="AX289" i="2"/>
  <c r="AX290" i="2"/>
  <c r="AX291" i="2"/>
  <c r="AX292" i="2"/>
  <c r="AX293" i="2"/>
  <c r="AX294" i="2"/>
  <c r="AX295" i="2"/>
  <c r="AX296" i="2"/>
  <c r="AX297" i="2"/>
  <c r="AX298" i="2"/>
  <c r="AX299" i="2"/>
  <c r="AX300" i="2"/>
  <c r="AX301" i="2"/>
  <c r="AX302" i="2"/>
  <c r="AX303" i="2"/>
  <c r="AX304" i="2"/>
  <c r="AX305" i="2"/>
  <c r="AX306" i="2"/>
  <c r="AX307" i="2"/>
  <c r="AX308" i="2"/>
  <c r="AX309" i="2"/>
  <c r="AX310" i="2"/>
  <c r="AX311" i="2"/>
  <c r="AX312" i="2"/>
  <c r="AX313" i="2"/>
  <c r="AX314" i="2"/>
  <c r="AX315" i="2"/>
  <c r="AX316" i="2"/>
  <c r="AX317" i="2"/>
  <c r="AX318" i="2"/>
  <c r="AX319" i="2"/>
  <c r="AX320" i="2"/>
  <c r="AX321" i="2"/>
  <c r="AX322" i="2"/>
  <c r="AX323" i="2"/>
  <c r="AX324" i="2"/>
  <c r="AX325" i="2"/>
  <c r="AX326" i="2"/>
  <c r="AX327" i="2"/>
  <c r="AX328" i="2"/>
  <c r="AX329" i="2"/>
  <c r="AX330" i="2"/>
  <c r="AX331" i="2"/>
  <c r="AX332" i="2"/>
  <c r="AX333" i="2"/>
  <c r="AX334" i="2"/>
  <c r="AX335" i="2"/>
  <c r="AX336" i="2"/>
  <c r="AX337" i="2"/>
  <c r="AX338" i="2"/>
  <c r="AX339" i="2"/>
  <c r="AX340" i="2"/>
  <c r="AX341" i="2"/>
  <c r="AX342" i="2"/>
  <c r="AX343" i="2"/>
  <c r="AX344" i="2"/>
  <c r="AX345" i="2"/>
  <c r="AX346" i="2"/>
  <c r="AX347" i="2"/>
  <c r="AX348" i="2"/>
  <c r="AX349" i="2"/>
  <c r="AX350" i="2"/>
  <c r="AX351" i="2"/>
  <c r="AX352" i="2"/>
  <c r="AX353" i="2"/>
  <c r="AX354" i="2"/>
  <c r="AX355" i="2"/>
  <c r="AX356" i="2"/>
  <c r="AX357" i="2"/>
  <c r="AX358" i="2"/>
  <c r="AX359" i="2"/>
  <c r="AX360" i="2"/>
  <c r="AX361" i="2"/>
  <c r="AX362" i="2"/>
  <c r="AX363" i="2"/>
  <c r="AX364" i="2"/>
  <c r="AX365" i="2"/>
  <c r="AX366" i="2"/>
  <c r="AX367" i="2"/>
  <c r="AX368" i="2"/>
  <c r="AX369" i="2"/>
  <c r="AX370" i="2"/>
  <c r="AX371" i="2"/>
  <c r="AX372" i="2"/>
  <c r="AX373" i="2"/>
  <c r="AX374" i="2"/>
  <c r="AX375" i="2"/>
  <c r="AX376" i="2"/>
  <c r="AX377" i="2"/>
  <c r="AX378" i="2"/>
  <c r="AX379" i="2"/>
  <c r="AX380" i="2"/>
  <c r="AX381" i="2"/>
  <c r="AX382" i="2"/>
  <c r="AX383" i="2"/>
  <c r="AX384" i="2"/>
  <c r="AX385" i="2"/>
  <c r="AX386" i="2"/>
  <c r="AX387" i="2"/>
  <c r="AX388" i="2"/>
  <c r="AX389" i="2"/>
  <c r="AX390" i="2"/>
  <c r="AX391" i="2"/>
  <c r="AX392" i="2"/>
  <c r="AX393" i="2"/>
  <c r="AX394" i="2"/>
  <c r="AX395" i="2"/>
  <c r="AX396" i="2"/>
  <c r="AX397" i="2"/>
  <c r="AX398" i="2"/>
  <c r="AX399" i="2"/>
  <c r="AX400" i="2"/>
  <c r="AX401" i="2"/>
  <c r="AX402" i="2"/>
  <c r="AX403" i="2"/>
  <c r="AX404" i="2"/>
  <c r="AX405" i="2"/>
  <c r="AX406" i="2"/>
  <c r="AX407" i="2"/>
  <c r="AX408" i="2"/>
  <c r="AX409" i="2"/>
  <c r="AX410" i="2"/>
  <c r="AX411" i="2"/>
  <c r="AX412" i="2"/>
  <c r="AX413" i="2"/>
  <c r="AX414" i="2"/>
  <c r="AX415" i="2"/>
  <c r="AX416" i="2"/>
  <c r="AX417" i="2"/>
  <c r="AX418" i="2"/>
  <c r="AX419" i="2"/>
  <c r="AX420" i="2"/>
  <c r="AX421" i="2"/>
  <c r="AX422" i="2"/>
  <c r="AX423" i="2"/>
  <c r="AX424" i="2"/>
  <c r="AX117" i="2"/>
  <c r="O120" i="33"/>
  <c r="N120" i="33"/>
  <c r="M120" i="33"/>
  <c r="L120" i="33"/>
  <c r="E120" i="33"/>
  <c r="O119" i="33"/>
  <c r="N119" i="33"/>
  <c r="M119" i="33"/>
  <c r="L119" i="33"/>
  <c r="E119" i="33"/>
  <c r="O118" i="33"/>
  <c r="N118" i="33"/>
  <c r="M118" i="33"/>
  <c r="L118" i="33"/>
  <c r="E118" i="33"/>
  <c r="O117" i="33"/>
  <c r="N117" i="33"/>
  <c r="M117" i="33"/>
  <c r="L117" i="33"/>
  <c r="E117" i="33"/>
  <c r="O116" i="33"/>
  <c r="N116" i="33"/>
  <c r="M116" i="33"/>
  <c r="L116" i="33"/>
  <c r="E116" i="33"/>
  <c r="O115" i="33"/>
  <c r="N115" i="33"/>
  <c r="M115" i="33"/>
  <c r="Q115" i="33" s="1"/>
  <c r="T115" i="33" s="1"/>
  <c r="L115" i="33"/>
  <c r="O114" i="33"/>
  <c r="N114" i="33"/>
  <c r="M114" i="33"/>
  <c r="L114" i="33"/>
  <c r="C114" i="33"/>
  <c r="C115" i="33" s="1"/>
  <c r="E115" i="33" s="1"/>
  <c r="AE116" i="33" s="1"/>
  <c r="O113" i="33"/>
  <c r="N113" i="33"/>
  <c r="M113" i="33"/>
  <c r="L113" i="33"/>
  <c r="E113" i="33"/>
  <c r="AE114" i="33" s="1"/>
  <c r="O112" i="33"/>
  <c r="N112" i="33"/>
  <c r="M112" i="33"/>
  <c r="L112" i="33"/>
  <c r="E112" i="33"/>
  <c r="O111" i="33"/>
  <c r="N111" i="33"/>
  <c r="M111" i="33"/>
  <c r="L111" i="33"/>
  <c r="E111" i="33"/>
  <c r="AE112" i="33" s="1"/>
  <c r="O110" i="33"/>
  <c r="N110" i="33"/>
  <c r="M110" i="33"/>
  <c r="L110" i="33"/>
  <c r="E110" i="33"/>
  <c r="AE111" i="33" s="1"/>
  <c r="O109" i="33"/>
  <c r="N109" i="33"/>
  <c r="M109" i="33"/>
  <c r="L109" i="33"/>
  <c r="E109" i="33"/>
  <c r="AE110" i="33" s="1"/>
  <c r="O108" i="33"/>
  <c r="N108" i="33"/>
  <c r="M108" i="33"/>
  <c r="L108" i="33"/>
  <c r="E108" i="33"/>
  <c r="AE109" i="33" s="1"/>
  <c r="O107" i="33"/>
  <c r="N107" i="33"/>
  <c r="M107" i="33"/>
  <c r="L107" i="33"/>
  <c r="E107" i="33"/>
  <c r="AE108" i="33" s="1"/>
  <c r="O106" i="33"/>
  <c r="N106" i="33"/>
  <c r="M106" i="33"/>
  <c r="L106" i="33"/>
  <c r="E106" i="33"/>
  <c r="AE107" i="33" s="1"/>
  <c r="O105" i="33"/>
  <c r="N105" i="33"/>
  <c r="M105" i="33"/>
  <c r="L105" i="33"/>
  <c r="E105" i="33"/>
  <c r="AE106" i="33" s="1"/>
  <c r="O104" i="33"/>
  <c r="N104" i="33"/>
  <c r="M104" i="33"/>
  <c r="L104" i="33"/>
  <c r="E104" i="33"/>
  <c r="AE105" i="33" s="1"/>
  <c r="O103" i="33"/>
  <c r="N103" i="33"/>
  <c r="M103" i="33"/>
  <c r="L103" i="33"/>
  <c r="E103" i="33"/>
  <c r="AE104" i="33" s="1"/>
  <c r="O102" i="33"/>
  <c r="N102" i="33"/>
  <c r="M102" i="33"/>
  <c r="L102" i="33"/>
  <c r="E102" i="33"/>
  <c r="AE103" i="33" s="1"/>
  <c r="O101" i="33"/>
  <c r="N101" i="33"/>
  <c r="M101" i="33"/>
  <c r="L101" i="33"/>
  <c r="E101" i="33"/>
  <c r="AE102" i="33" s="1"/>
  <c r="O100" i="33"/>
  <c r="N100" i="33"/>
  <c r="M100" i="33"/>
  <c r="L100" i="33"/>
  <c r="E100" i="33"/>
  <c r="AE101" i="33" s="1"/>
  <c r="O99" i="33"/>
  <c r="N99" i="33"/>
  <c r="M99" i="33"/>
  <c r="L99" i="33"/>
  <c r="E99" i="33"/>
  <c r="AE100" i="33" s="1"/>
  <c r="O98" i="33"/>
  <c r="N98" i="33"/>
  <c r="M98" i="33"/>
  <c r="L98" i="33"/>
  <c r="E98" i="33"/>
  <c r="AE99" i="33" s="1"/>
  <c r="O97" i="33"/>
  <c r="N97" i="33"/>
  <c r="M97" i="33"/>
  <c r="L97" i="33"/>
  <c r="E97" i="33"/>
  <c r="AE98" i="33" s="1"/>
  <c r="O96" i="33"/>
  <c r="N96" i="33"/>
  <c r="M96" i="33"/>
  <c r="L96" i="33"/>
  <c r="E96" i="33"/>
  <c r="AE97" i="33" s="1"/>
  <c r="O95" i="33"/>
  <c r="N95" i="33"/>
  <c r="M95" i="33"/>
  <c r="L95" i="33"/>
  <c r="E95" i="33"/>
  <c r="AE96" i="33" s="1"/>
  <c r="O94" i="33"/>
  <c r="N94" i="33"/>
  <c r="M94" i="33"/>
  <c r="L94" i="33"/>
  <c r="E94" i="33"/>
  <c r="AE95" i="33" s="1"/>
  <c r="O93" i="33"/>
  <c r="N93" i="33"/>
  <c r="M93" i="33"/>
  <c r="L93" i="33"/>
  <c r="E93" i="33"/>
  <c r="AE94" i="33" s="1"/>
  <c r="O92" i="33"/>
  <c r="N92" i="33"/>
  <c r="M92" i="33"/>
  <c r="L92" i="33"/>
  <c r="E92" i="33"/>
  <c r="AE93" i="33" s="1"/>
  <c r="O91" i="33"/>
  <c r="N91" i="33"/>
  <c r="M91" i="33"/>
  <c r="L91" i="33"/>
  <c r="E91" i="33"/>
  <c r="AE92" i="33" s="1"/>
  <c r="O90" i="33"/>
  <c r="N90" i="33"/>
  <c r="M90" i="33"/>
  <c r="L90" i="33"/>
  <c r="E90" i="33"/>
  <c r="AE91" i="33" s="1"/>
  <c r="O89" i="33"/>
  <c r="N89" i="33"/>
  <c r="M89" i="33"/>
  <c r="L89" i="33"/>
  <c r="E89" i="33"/>
  <c r="AE90" i="33" s="1"/>
  <c r="O88" i="33"/>
  <c r="N88" i="33"/>
  <c r="M88" i="33"/>
  <c r="L88" i="33"/>
  <c r="E88" i="33"/>
  <c r="AE89" i="33" s="1"/>
  <c r="O87" i="33"/>
  <c r="N87" i="33"/>
  <c r="M87" i="33"/>
  <c r="L87" i="33"/>
  <c r="E87" i="33"/>
  <c r="AE88" i="33" s="1"/>
  <c r="O86" i="33"/>
  <c r="N86" i="33"/>
  <c r="M86" i="33"/>
  <c r="L86" i="33"/>
  <c r="E86" i="33"/>
  <c r="AE87" i="33" s="1"/>
  <c r="O85" i="33"/>
  <c r="N85" i="33"/>
  <c r="M85" i="33"/>
  <c r="L85" i="33"/>
  <c r="E85" i="33"/>
  <c r="AE86" i="33" s="1"/>
  <c r="O84" i="33"/>
  <c r="N84" i="33"/>
  <c r="M84" i="33"/>
  <c r="L84" i="33"/>
  <c r="E84" i="33"/>
  <c r="AE85" i="33" s="1"/>
  <c r="O83" i="33"/>
  <c r="N83" i="33"/>
  <c r="M83" i="33"/>
  <c r="L83" i="33"/>
  <c r="E83" i="33"/>
  <c r="AE84" i="33" s="1"/>
  <c r="O82" i="33"/>
  <c r="N82" i="33"/>
  <c r="M82" i="33"/>
  <c r="L82" i="33"/>
  <c r="E82" i="33"/>
  <c r="AE83" i="33" s="1"/>
  <c r="O81" i="33"/>
  <c r="N81" i="33"/>
  <c r="M81" i="33"/>
  <c r="L81" i="33"/>
  <c r="E81" i="33"/>
  <c r="AE82" i="33" s="1"/>
  <c r="O80" i="33"/>
  <c r="N80" i="33"/>
  <c r="R80" i="33" s="1"/>
  <c r="U80" i="33" s="1"/>
  <c r="M80" i="33"/>
  <c r="L80" i="33"/>
  <c r="E80" i="33"/>
  <c r="AE81" i="33" s="1"/>
  <c r="O79" i="33"/>
  <c r="N79" i="33"/>
  <c r="M79" i="33"/>
  <c r="L79" i="33"/>
  <c r="E79" i="33"/>
  <c r="AE80" i="33" s="1"/>
  <c r="O78" i="33"/>
  <c r="N78" i="33"/>
  <c r="M78" i="33"/>
  <c r="L78" i="33"/>
  <c r="E78" i="33"/>
  <c r="AE79" i="33" s="1"/>
  <c r="O77" i="33"/>
  <c r="N77" i="33"/>
  <c r="M77" i="33"/>
  <c r="L77" i="33"/>
  <c r="E77" i="33"/>
  <c r="AE78" i="33" s="1"/>
  <c r="O76" i="33"/>
  <c r="N76" i="33"/>
  <c r="M76" i="33"/>
  <c r="L76" i="33"/>
  <c r="E76" i="33"/>
  <c r="AE77" i="33" s="1"/>
  <c r="O75" i="33"/>
  <c r="N75" i="33"/>
  <c r="M75" i="33"/>
  <c r="L75" i="33"/>
  <c r="E75" i="33"/>
  <c r="AE76" i="33" s="1"/>
  <c r="O74" i="33"/>
  <c r="N74" i="33"/>
  <c r="M74" i="33"/>
  <c r="L74" i="33"/>
  <c r="E74" i="33"/>
  <c r="AE75" i="33" s="1"/>
  <c r="O73" i="33"/>
  <c r="N73" i="33"/>
  <c r="M73" i="33"/>
  <c r="L73" i="33"/>
  <c r="E73" i="33"/>
  <c r="AE74" i="33" s="1"/>
  <c r="O72" i="33"/>
  <c r="N72" i="33"/>
  <c r="M72" i="33"/>
  <c r="L72" i="33"/>
  <c r="E72" i="33"/>
  <c r="AE73" i="33" s="1"/>
  <c r="O71" i="33"/>
  <c r="N71" i="33"/>
  <c r="M71" i="33"/>
  <c r="L71" i="33"/>
  <c r="E71" i="33"/>
  <c r="AE72" i="33" s="1"/>
  <c r="O70" i="33"/>
  <c r="N70" i="33"/>
  <c r="M70" i="33"/>
  <c r="L70" i="33"/>
  <c r="E70" i="33"/>
  <c r="AE71" i="33" s="1"/>
  <c r="O69" i="33"/>
  <c r="N69" i="33"/>
  <c r="M69" i="33"/>
  <c r="L69" i="33"/>
  <c r="E69" i="33"/>
  <c r="AE70" i="33" s="1"/>
  <c r="O68" i="33"/>
  <c r="N68" i="33"/>
  <c r="M68" i="33"/>
  <c r="L68" i="33"/>
  <c r="E68" i="33"/>
  <c r="AE69" i="33" s="1"/>
  <c r="O67" i="33"/>
  <c r="N67" i="33"/>
  <c r="M67" i="33"/>
  <c r="L67" i="33"/>
  <c r="E67" i="33"/>
  <c r="AE68" i="33" s="1"/>
  <c r="O66" i="33"/>
  <c r="N66" i="33"/>
  <c r="M66" i="33"/>
  <c r="L66" i="33"/>
  <c r="E66" i="33"/>
  <c r="AE67" i="33" s="1"/>
  <c r="O65" i="33"/>
  <c r="N65" i="33"/>
  <c r="M65" i="33"/>
  <c r="L65" i="33"/>
  <c r="E65" i="33"/>
  <c r="AE66" i="33" s="1"/>
  <c r="O64" i="33"/>
  <c r="N64" i="33"/>
  <c r="M64" i="33"/>
  <c r="Q64" i="33" s="1"/>
  <c r="T64" i="33" s="1"/>
  <c r="L64" i="33"/>
  <c r="P64" i="33" s="1"/>
  <c r="S64" i="33" s="1"/>
  <c r="E64" i="33"/>
  <c r="AE65" i="33" s="1"/>
  <c r="O63" i="33"/>
  <c r="N63" i="33"/>
  <c r="M63" i="33"/>
  <c r="L63" i="33"/>
  <c r="E63" i="33"/>
  <c r="AE64" i="33" s="1"/>
  <c r="O62" i="33"/>
  <c r="N62" i="33"/>
  <c r="M62" i="33"/>
  <c r="L62" i="33"/>
  <c r="E62" i="33"/>
  <c r="AE63" i="33" s="1"/>
  <c r="O61" i="33"/>
  <c r="N61" i="33"/>
  <c r="M61" i="33"/>
  <c r="L61" i="33"/>
  <c r="E61" i="33"/>
  <c r="AE62" i="33" s="1"/>
  <c r="O60" i="33"/>
  <c r="N60" i="33"/>
  <c r="M60" i="33"/>
  <c r="L60" i="33"/>
  <c r="E60" i="33"/>
  <c r="AE61" i="33" s="1"/>
  <c r="O59" i="33"/>
  <c r="N59" i="33"/>
  <c r="M59" i="33"/>
  <c r="L59" i="33"/>
  <c r="E59" i="33"/>
  <c r="AE60" i="33" s="1"/>
  <c r="O58" i="33"/>
  <c r="N58" i="33"/>
  <c r="M58" i="33"/>
  <c r="L58" i="33"/>
  <c r="E58" i="33"/>
  <c r="AE59" i="33" s="1"/>
  <c r="O57" i="33"/>
  <c r="N57" i="33"/>
  <c r="M57" i="33"/>
  <c r="L57" i="33"/>
  <c r="E57" i="33"/>
  <c r="AE58" i="33" s="1"/>
  <c r="O56" i="33"/>
  <c r="N56" i="33"/>
  <c r="M56" i="33"/>
  <c r="L56" i="33"/>
  <c r="E56" i="33"/>
  <c r="AE57" i="33" s="1"/>
  <c r="O55" i="33"/>
  <c r="N55" i="33"/>
  <c r="M55" i="33"/>
  <c r="Q55" i="33" s="1"/>
  <c r="T55" i="33" s="1"/>
  <c r="L55" i="33"/>
  <c r="E55" i="33"/>
  <c r="AE56" i="33" s="1"/>
  <c r="O54" i="33"/>
  <c r="N54" i="33"/>
  <c r="M54" i="33"/>
  <c r="L54" i="33"/>
  <c r="E54" i="33"/>
  <c r="AE55" i="33" s="1"/>
  <c r="O53" i="33"/>
  <c r="N53" i="33"/>
  <c r="M53" i="33"/>
  <c r="L53" i="33"/>
  <c r="E53" i="33"/>
  <c r="AE54" i="33" s="1"/>
  <c r="O52" i="33"/>
  <c r="N52" i="33"/>
  <c r="M52" i="33"/>
  <c r="L52" i="33"/>
  <c r="E52" i="33"/>
  <c r="AE53" i="33" s="1"/>
  <c r="O51" i="33"/>
  <c r="N51" i="33"/>
  <c r="M51" i="33"/>
  <c r="Q51" i="33" s="1"/>
  <c r="T51" i="33" s="1"/>
  <c r="L51" i="33"/>
  <c r="E51" i="33"/>
  <c r="AE52" i="33" s="1"/>
  <c r="O50" i="33"/>
  <c r="N50" i="33"/>
  <c r="M50" i="33"/>
  <c r="L50" i="33"/>
  <c r="E50" i="33"/>
  <c r="AE51" i="33" s="1"/>
  <c r="O49" i="33"/>
  <c r="N49" i="33"/>
  <c r="M49" i="33"/>
  <c r="L49" i="33"/>
  <c r="E49" i="33"/>
  <c r="AE50" i="33" s="1"/>
  <c r="O48" i="33"/>
  <c r="N48" i="33"/>
  <c r="M48" i="33"/>
  <c r="L48" i="33"/>
  <c r="E48" i="33"/>
  <c r="O47" i="33"/>
  <c r="N47" i="33"/>
  <c r="M47" i="33"/>
  <c r="L47" i="33"/>
  <c r="E47" i="33"/>
  <c r="O46" i="33"/>
  <c r="N46" i="33"/>
  <c r="M46" i="33"/>
  <c r="L46" i="33"/>
  <c r="E46" i="33"/>
  <c r="O45" i="33"/>
  <c r="N45" i="33"/>
  <c r="M45" i="33"/>
  <c r="L45" i="33"/>
  <c r="E45" i="33"/>
  <c r="O44" i="33"/>
  <c r="N44" i="33"/>
  <c r="M44" i="33"/>
  <c r="L44" i="33"/>
  <c r="E44" i="33"/>
  <c r="AE45" i="33" s="1"/>
  <c r="O43" i="33"/>
  <c r="N43" i="33"/>
  <c r="M43" i="33"/>
  <c r="L43" i="33"/>
  <c r="E43" i="33"/>
  <c r="O42" i="33"/>
  <c r="N42" i="33"/>
  <c r="M42" i="33"/>
  <c r="L42" i="33"/>
  <c r="E42" i="33"/>
  <c r="O41" i="33"/>
  <c r="N41" i="33"/>
  <c r="M41" i="33"/>
  <c r="Q41" i="33" s="1"/>
  <c r="T41" i="33" s="1"/>
  <c r="L41" i="33"/>
  <c r="E41" i="33"/>
  <c r="O40" i="33"/>
  <c r="N40" i="33"/>
  <c r="M40" i="33"/>
  <c r="L40" i="33"/>
  <c r="E40" i="33"/>
  <c r="O39" i="33"/>
  <c r="N39" i="33"/>
  <c r="M39" i="33"/>
  <c r="L39" i="33"/>
  <c r="E39" i="33"/>
  <c r="AE40" i="33" s="1"/>
  <c r="O38" i="33"/>
  <c r="N38" i="33"/>
  <c r="R38" i="33" s="1"/>
  <c r="U38" i="33" s="1"/>
  <c r="M38" i="33"/>
  <c r="L38" i="33"/>
  <c r="E38" i="33"/>
  <c r="O37" i="33"/>
  <c r="N37" i="33"/>
  <c r="R37" i="33" s="1"/>
  <c r="U37" i="33" s="1"/>
  <c r="M37" i="33"/>
  <c r="L37" i="33"/>
  <c r="E37" i="33"/>
  <c r="Y38" i="33" s="1"/>
  <c r="O36" i="33"/>
  <c r="N36" i="33"/>
  <c r="M36" i="33"/>
  <c r="L36" i="33"/>
  <c r="E36" i="33"/>
  <c r="Y37" i="33" s="1"/>
  <c r="O35" i="33"/>
  <c r="N35" i="33"/>
  <c r="M35" i="33"/>
  <c r="L35" i="33"/>
  <c r="E35" i="33"/>
  <c r="O34" i="33"/>
  <c r="N34" i="33"/>
  <c r="M34" i="33"/>
  <c r="L34" i="33"/>
  <c r="E34" i="33"/>
  <c r="Y35" i="33" s="1"/>
  <c r="O33" i="33"/>
  <c r="N33" i="33"/>
  <c r="M33" i="33"/>
  <c r="L33" i="33"/>
  <c r="E33" i="33"/>
  <c r="Y34" i="33" s="1"/>
  <c r="O32" i="33"/>
  <c r="N32" i="33"/>
  <c r="M32" i="33"/>
  <c r="L32" i="33"/>
  <c r="E32" i="33"/>
  <c r="Y33" i="33" s="1"/>
  <c r="O31" i="33"/>
  <c r="N31" i="33"/>
  <c r="M31" i="33"/>
  <c r="L31" i="33"/>
  <c r="E31" i="33"/>
  <c r="Y32" i="33" s="1"/>
  <c r="O30" i="33"/>
  <c r="N30" i="33"/>
  <c r="M30" i="33"/>
  <c r="Q30" i="33" s="1"/>
  <c r="T30" i="33" s="1"/>
  <c r="L30" i="33"/>
  <c r="P30" i="33" s="1"/>
  <c r="S30" i="33" s="1"/>
  <c r="E30" i="33"/>
  <c r="Y31" i="33" s="1"/>
  <c r="O29" i="33"/>
  <c r="N29" i="33"/>
  <c r="M29" i="33"/>
  <c r="L29" i="33"/>
  <c r="E29" i="33"/>
  <c r="Y30" i="33" s="1"/>
  <c r="O28" i="33"/>
  <c r="N28" i="33"/>
  <c r="R28" i="33" s="1"/>
  <c r="U28" i="33" s="1"/>
  <c r="M28" i="33"/>
  <c r="L28" i="33"/>
  <c r="E28" i="33"/>
  <c r="O27" i="33"/>
  <c r="N27" i="33"/>
  <c r="R27" i="33" s="1"/>
  <c r="U27" i="33" s="1"/>
  <c r="M27" i="33"/>
  <c r="L27" i="33"/>
  <c r="E27" i="33"/>
  <c r="O26" i="33"/>
  <c r="N26" i="33"/>
  <c r="M26" i="33"/>
  <c r="L26" i="33"/>
  <c r="E26" i="33"/>
  <c r="O25" i="33"/>
  <c r="N25" i="33"/>
  <c r="M25" i="33"/>
  <c r="L25" i="33"/>
  <c r="E25" i="33"/>
  <c r="O24" i="33"/>
  <c r="N24" i="33"/>
  <c r="R24" i="33" s="1"/>
  <c r="U24" i="33" s="1"/>
  <c r="M24" i="33"/>
  <c r="L24" i="33"/>
  <c r="E24" i="33"/>
  <c r="O23" i="33"/>
  <c r="N23" i="33"/>
  <c r="M23" i="33"/>
  <c r="L23" i="33"/>
  <c r="E23" i="33"/>
  <c r="O22" i="33"/>
  <c r="N22" i="33"/>
  <c r="M22" i="33"/>
  <c r="L22" i="33"/>
  <c r="P22" i="33" s="1"/>
  <c r="S22" i="33" s="1"/>
  <c r="E22" i="33"/>
  <c r="O21" i="33"/>
  <c r="N21" i="33"/>
  <c r="M21" i="33"/>
  <c r="L21" i="33"/>
  <c r="E21" i="33"/>
  <c r="O20" i="33"/>
  <c r="N20" i="33"/>
  <c r="R20" i="33" s="1"/>
  <c r="U20" i="33" s="1"/>
  <c r="M20" i="33"/>
  <c r="L20" i="33"/>
  <c r="P20" i="33" s="1"/>
  <c r="S20" i="33" s="1"/>
  <c r="E20" i="33"/>
  <c r="O19" i="33"/>
  <c r="N19" i="33"/>
  <c r="R19" i="33" s="1"/>
  <c r="U19" i="33" s="1"/>
  <c r="M19" i="33"/>
  <c r="L19" i="33"/>
  <c r="P19" i="33" s="1"/>
  <c r="S19" i="33" s="1"/>
  <c r="E19" i="33"/>
  <c r="O18" i="33"/>
  <c r="N18" i="33"/>
  <c r="M18" i="33"/>
  <c r="L18" i="33"/>
  <c r="E18" i="33"/>
  <c r="O17" i="33"/>
  <c r="N17" i="33"/>
  <c r="M17" i="33"/>
  <c r="L17" i="33"/>
  <c r="E17" i="33"/>
  <c r="O16" i="33"/>
  <c r="N16" i="33"/>
  <c r="R16" i="33" s="1"/>
  <c r="U16" i="33" s="1"/>
  <c r="M16" i="33"/>
  <c r="Q16" i="33" s="1"/>
  <c r="T16" i="33" s="1"/>
  <c r="L16" i="33"/>
  <c r="E16" i="33"/>
  <c r="O15" i="33"/>
  <c r="N15" i="33"/>
  <c r="M15" i="33"/>
  <c r="L15" i="33"/>
  <c r="E15" i="33"/>
  <c r="O14" i="33"/>
  <c r="N14" i="33"/>
  <c r="M14" i="33"/>
  <c r="L14" i="33"/>
  <c r="E14" i="33"/>
  <c r="O13" i="33"/>
  <c r="N13" i="33"/>
  <c r="R13" i="33" s="1"/>
  <c r="U13" i="33" s="1"/>
  <c r="M13" i="33"/>
  <c r="L13" i="33"/>
  <c r="E13" i="33"/>
  <c r="O12" i="33"/>
  <c r="N12" i="33"/>
  <c r="M12" i="33"/>
  <c r="L12" i="33"/>
  <c r="E12" i="33"/>
  <c r="O11" i="33"/>
  <c r="N11" i="33"/>
  <c r="M11" i="33"/>
  <c r="L11" i="33"/>
  <c r="E11" i="33"/>
  <c r="O10" i="33"/>
  <c r="N10" i="33"/>
  <c r="M10" i="33"/>
  <c r="L10" i="33"/>
  <c r="E10" i="33"/>
  <c r="O9" i="33"/>
  <c r="N9" i="33"/>
  <c r="R9" i="33" s="1"/>
  <c r="U9" i="33" s="1"/>
  <c r="M9" i="33"/>
  <c r="Q9" i="33" s="1"/>
  <c r="T9" i="33" s="1"/>
  <c r="L9" i="33"/>
  <c r="E9" i="33"/>
  <c r="O8" i="33"/>
  <c r="N8" i="33"/>
  <c r="M8" i="33"/>
  <c r="L8" i="33"/>
  <c r="P8" i="33" s="1"/>
  <c r="E8" i="33"/>
  <c r="O7" i="33"/>
  <c r="N7" i="33"/>
  <c r="M7" i="33"/>
  <c r="L7" i="33"/>
  <c r="E7" i="33"/>
  <c r="N6" i="33"/>
  <c r="M6" i="33"/>
  <c r="P6" i="33"/>
  <c r="S6" i="33" s="1"/>
  <c r="E6" i="33"/>
  <c r="E5" i="33"/>
  <c r="E4" i="33"/>
  <c r="E3" i="33"/>
  <c r="AV119" i="2"/>
  <c r="N10" i="1"/>
  <c r="K23" i="1" s="1"/>
  <c r="S4" i="2"/>
  <c r="T4" i="2"/>
  <c r="U4" i="2"/>
  <c r="S5" i="2"/>
  <c r="T5" i="2"/>
  <c r="U5" i="2"/>
  <c r="S6" i="2"/>
  <c r="T6" i="2"/>
  <c r="U6" i="2"/>
  <c r="V3" i="2"/>
  <c r="W3" i="2"/>
  <c r="X3" i="2"/>
  <c r="AW17" i="2"/>
  <c r="G56" i="27"/>
  <c r="M11" i="1" s="1"/>
  <c r="F56" i="27"/>
  <c r="L11" i="1" s="1"/>
  <c r="E56" i="27"/>
  <c r="K11" i="1" s="1"/>
  <c r="H55" i="27"/>
  <c r="H54" i="27"/>
  <c r="H53" i="27"/>
  <c r="H52" i="27"/>
  <c r="H51" i="27"/>
  <c r="H50" i="27"/>
  <c r="AD48" i="59" l="1"/>
  <c r="AE47" i="59"/>
  <c r="AG46" i="59"/>
  <c r="AF46" i="59"/>
  <c r="L6" i="1"/>
  <c r="L5" i="1"/>
  <c r="L7" i="1"/>
  <c r="R92" i="33"/>
  <c r="U92" i="33" s="1"/>
  <c r="P27" i="33"/>
  <c r="S27" i="33" s="1"/>
  <c r="P41" i="33"/>
  <c r="S41" i="33" s="1"/>
  <c r="R41" i="33"/>
  <c r="U41" i="33" s="1"/>
  <c r="R55" i="33"/>
  <c r="U55" i="33" s="1"/>
  <c r="R42" i="33"/>
  <c r="U42" i="33" s="1"/>
  <c r="AE46" i="33"/>
  <c r="R18" i="33"/>
  <c r="U18" i="33" s="1"/>
  <c r="R32" i="33"/>
  <c r="U32" i="33" s="1"/>
  <c r="R46" i="33"/>
  <c r="U46" i="33" s="1"/>
  <c r="Q49" i="33"/>
  <c r="T49" i="33" s="1"/>
  <c r="P52" i="33"/>
  <c r="S52" i="33" s="1"/>
  <c r="V54" i="33" s="1"/>
  <c r="R60" i="33"/>
  <c r="U60" i="33" s="1"/>
  <c r="Q63" i="33"/>
  <c r="T63" i="33" s="1"/>
  <c r="R74" i="33"/>
  <c r="U74" i="33" s="1"/>
  <c r="P80" i="33"/>
  <c r="S80" i="33" s="1"/>
  <c r="R88" i="33"/>
  <c r="U88" i="33" s="1"/>
  <c r="P94" i="33"/>
  <c r="Q105" i="33"/>
  <c r="T105" i="33" s="1"/>
  <c r="P108" i="33"/>
  <c r="S108" i="33" s="1"/>
  <c r="R119" i="33"/>
  <c r="U119" i="33" s="1"/>
  <c r="R49" i="33"/>
  <c r="U49" i="33" s="1"/>
  <c r="P55" i="33"/>
  <c r="S55" i="33" s="1"/>
  <c r="P97" i="33"/>
  <c r="S97" i="33" s="1"/>
  <c r="R105" i="33"/>
  <c r="U105" i="33" s="1"/>
  <c r="Q108" i="33"/>
  <c r="T108" i="33" s="1"/>
  <c r="R97" i="33"/>
  <c r="U97" i="33" s="1"/>
  <c r="AE42" i="33"/>
  <c r="AE39" i="33"/>
  <c r="AE41" i="33"/>
  <c r="P17" i="33"/>
  <c r="S17" i="33" s="1"/>
  <c r="AE44" i="33"/>
  <c r="P54" i="33"/>
  <c r="S54" i="33" s="1"/>
  <c r="P82" i="33"/>
  <c r="S82" i="33" s="1"/>
  <c r="AE43" i="33"/>
  <c r="Q40" i="33"/>
  <c r="T40" i="33" s="1"/>
  <c r="Q68" i="33"/>
  <c r="T68" i="33" s="1"/>
  <c r="Q82" i="33"/>
  <c r="T82" i="33" s="1"/>
  <c r="R82" i="33"/>
  <c r="U82" i="33" s="1"/>
  <c r="R30" i="33"/>
  <c r="U30" i="33" s="1"/>
  <c r="R117" i="33"/>
  <c r="U117" i="33" s="1"/>
  <c r="R36" i="33"/>
  <c r="U36" i="33" s="1"/>
  <c r="P62" i="33"/>
  <c r="S62" i="33" s="1"/>
  <c r="R67" i="33"/>
  <c r="U67" i="33" s="1"/>
  <c r="R95" i="33"/>
  <c r="U95" i="33" s="1"/>
  <c r="R103" i="33"/>
  <c r="U103" i="33" s="1"/>
  <c r="Q90" i="33"/>
  <c r="T90" i="33" s="1"/>
  <c r="Y118" i="33"/>
  <c r="AE118" i="33"/>
  <c r="Y113" i="33"/>
  <c r="AE113" i="33"/>
  <c r="R76" i="33"/>
  <c r="U76" i="33" s="1"/>
  <c r="Y117" i="33"/>
  <c r="AE117" i="33"/>
  <c r="Y120" i="33"/>
  <c r="AE120" i="33"/>
  <c r="P32" i="33"/>
  <c r="S32" i="33" s="1"/>
  <c r="P74" i="33"/>
  <c r="S74" i="33" s="1"/>
  <c r="Q116" i="33"/>
  <c r="T116" i="33" s="1"/>
  <c r="P119" i="33"/>
  <c r="S119" i="33" s="1"/>
  <c r="Y119" i="33"/>
  <c r="AE119" i="33"/>
  <c r="P21" i="33"/>
  <c r="S21" i="33" s="1"/>
  <c r="P49" i="33"/>
  <c r="S49" i="33" s="1"/>
  <c r="Q74" i="33"/>
  <c r="T74" i="33" s="1"/>
  <c r="Q88" i="33"/>
  <c r="T88" i="33" s="1"/>
  <c r="P91" i="33"/>
  <c r="S91" i="33" s="1"/>
  <c r="R116" i="33"/>
  <c r="U116" i="33" s="1"/>
  <c r="Y102" i="33"/>
  <c r="P9" i="33"/>
  <c r="S9" i="33" s="1"/>
  <c r="Q20" i="33"/>
  <c r="T20" i="33" s="1"/>
  <c r="R31" i="33"/>
  <c r="U31" i="33" s="1"/>
  <c r="R106" i="33"/>
  <c r="U106" i="33" s="1"/>
  <c r="Q109" i="33"/>
  <c r="T109" i="33" s="1"/>
  <c r="P112" i="33"/>
  <c r="S112" i="33" s="1"/>
  <c r="P115" i="33"/>
  <c r="S115" i="33" s="1"/>
  <c r="Y105" i="33"/>
  <c r="Y108" i="33"/>
  <c r="R109" i="33"/>
  <c r="U109" i="33" s="1"/>
  <c r="R112" i="33"/>
  <c r="U112" i="33" s="1"/>
  <c r="R115" i="33"/>
  <c r="U115" i="33" s="1"/>
  <c r="Y100" i="33"/>
  <c r="Q85" i="33"/>
  <c r="T85" i="33" s="1"/>
  <c r="Q110" i="33"/>
  <c r="T110" i="33" s="1"/>
  <c r="P60" i="33"/>
  <c r="S60" i="33" s="1"/>
  <c r="Y106" i="33"/>
  <c r="P107" i="33"/>
  <c r="S107" i="33" s="1"/>
  <c r="R110" i="33"/>
  <c r="U110" i="33" s="1"/>
  <c r="Y111" i="33"/>
  <c r="P110" i="33"/>
  <c r="S110" i="33" s="1"/>
  <c r="Y94" i="33"/>
  <c r="P26" i="33"/>
  <c r="S26" i="33" s="1"/>
  <c r="Y74" i="33"/>
  <c r="Y103" i="33"/>
  <c r="Y56" i="33"/>
  <c r="P90" i="33"/>
  <c r="S90" i="33" s="1"/>
  <c r="R77" i="33"/>
  <c r="U77" i="33" s="1"/>
  <c r="Y104" i="33"/>
  <c r="P53" i="33"/>
  <c r="R86" i="33"/>
  <c r="U86" i="33" s="1"/>
  <c r="P114" i="33"/>
  <c r="S114" i="33" s="1"/>
  <c r="Y54" i="33"/>
  <c r="Y109" i="33"/>
  <c r="Y101" i="33"/>
  <c r="Y112" i="33"/>
  <c r="P116" i="33"/>
  <c r="S116" i="33" s="1"/>
  <c r="R8" i="33"/>
  <c r="U8" i="33" s="1"/>
  <c r="Q11" i="33"/>
  <c r="T11" i="33" s="1"/>
  <c r="P28" i="33"/>
  <c r="S28" i="33" s="1"/>
  <c r="R33" i="33"/>
  <c r="U33" i="33" s="1"/>
  <c r="P42" i="33"/>
  <c r="S42" i="33" s="1"/>
  <c r="R64" i="33"/>
  <c r="U64" i="33" s="1"/>
  <c r="Q89" i="33"/>
  <c r="T89" i="33" s="1"/>
  <c r="P92" i="33"/>
  <c r="S92" i="33" s="1"/>
  <c r="Y107" i="33"/>
  <c r="Q69" i="33"/>
  <c r="T69" i="33" s="1"/>
  <c r="R11" i="33"/>
  <c r="U11" i="33" s="1"/>
  <c r="Q28" i="33"/>
  <c r="T28" i="33" s="1"/>
  <c r="R39" i="33"/>
  <c r="U39" i="33" s="1"/>
  <c r="Q42" i="33"/>
  <c r="T42" i="33" s="1"/>
  <c r="Q56" i="33"/>
  <c r="T56" i="33" s="1"/>
  <c r="R81" i="33"/>
  <c r="U81" i="33" s="1"/>
  <c r="P87" i="33"/>
  <c r="S87" i="33" s="1"/>
  <c r="Q92" i="33"/>
  <c r="T92" i="33" s="1"/>
  <c r="Y99" i="33"/>
  <c r="Y110" i="33"/>
  <c r="P120" i="33"/>
  <c r="S120" i="33" s="1"/>
  <c r="Y85" i="33"/>
  <c r="Q29" i="33"/>
  <c r="T29" i="33" s="1"/>
  <c r="Y47" i="33"/>
  <c r="Y61" i="33"/>
  <c r="Q62" i="33"/>
  <c r="T62" i="33" s="1"/>
  <c r="Y69" i="33"/>
  <c r="Y80" i="33"/>
  <c r="Q86" i="33"/>
  <c r="T86" i="33" s="1"/>
  <c r="R96" i="33"/>
  <c r="U96" i="33" s="1"/>
  <c r="Y93" i="33"/>
  <c r="R7" i="33"/>
  <c r="U7" i="33" s="1"/>
  <c r="R10" i="33"/>
  <c r="U10" i="33" s="1"/>
  <c r="Q13" i="33"/>
  <c r="T13" i="33" s="1"/>
  <c r="P16" i="33"/>
  <c r="S16" i="33" s="1"/>
  <c r="R29" i="33"/>
  <c r="U29" i="33" s="1"/>
  <c r="Q32" i="33"/>
  <c r="T32" i="33" s="1"/>
  <c r="P35" i="33"/>
  <c r="S35" i="33" s="1"/>
  <c r="Y39" i="33"/>
  <c r="R40" i="33"/>
  <c r="U40" i="33" s="1"/>
  <c r="Y50" i="33"/>
  <c r="R54" i="33"/>
  <c r="U54" i="33" s="1"/>
  <c r="Q57" i="33"/>
  <c r="T57" i="33" s="1"/>
  <c r="R62" i="33"/>
  <c r="U62" i="33" s="1"/>
  <c r="P68" i="33"/>
  <c r="S68" i="33" s="1"/>
  <c r="Q76" i="33"/>
  <c r="T76" i="33" s="1"/>
  <c r="Y88" i="33"/>
  <c r="Y98" i="33"/>
  <c r="Y90" i="33"/>
  <c r="Y53" i="33"/>
  <c r="Y87" i="33"/>
  <c r="Y51" i="33"/>
  <c r="Y114" i="33"/>
  <c r="Y86" i="33"/>
  <c r="Y46" i="33"/>
  <c r="Y82" i="33"/>
  <c r="Y45" i="33"/>
  <c r="Y44" i="33"/>
  <c r="Y42" i="33"/>
  <c r="Y67" i="33"/>
  <c r="R79" i="33"/>
  <c r="U79" i="33" s="1"/>
  <c r="Q14" i="33"/>
  <c r="T14" i="33" s="1"/>
  <c r="Q22" i="33"/>
  <c r="T22" i="33" s="1"/>
  <c r="P25" i="33"/>
  <c r="S25" i="33" s="1"/>
  <c r="Q33" i="33"/>
  <c r="T33" i="33" s="1"/>
  <c r="Y40" i="33"/>
  <c r="Q44" i="33"/>
  <c r="T44" i="33" s="1"/>
  <c r="Q58" i="33"/>
  <c r="T58" i="33" s="1"/>
  <c r="Q66" i="33"/>
  <c r="T66" i="33" s="1"/>
  <c r="Y91" i="33"/>
  <c r="Q95" i="33"/>
  <c r="T95" i="33" s="1"/>
  <c r="P106" i="33"/>
  <c r="S106" i="33" s="1"/>
  <c r="R114" i="33"/>
  <c r="U114" i="33" s="1"/>
  <c r="Y73" i="33"/>
  <c r="Y77" i="33"/>
  <c r="Y81" i="33"/>
  <c r="R89" i="33"/>
  <c r="U89" i="33" s="1"/>
  <c r="R22" i="33"/>
  <c r="U22" i="33" s="1"/>
  <c r="Q25" i="33"/>
  <c r="T25" i="33" s="1"/>
  <c r="R44" i="33"/>
  <c r="U44" i="33" s="1"/>
  <c r="Y62" i="33"/>
  <c r="R66" i="33"/>
  <c r="U66" i="33" s="1"/>
  <c r="Q80" i="33"/>
  <c r="T80" i="33" s="1"/>
  <c r="R85" i="33"/>
  <c r="U85" i="33" s="1"/>
  <c r="Y72" i="33"/>
  <c r="Y58" i="33"/>
  <c r="Q60" i="33"/>
  <c r="T60" i="33" s="1"/>
  <c r="Y83" i="33"/>
  <c r="R68" i="33"/>
  <c r="U68" i="33" s="1"/>
  <c r="Y78" i="33"/>
  <c r="Y48" i="33"/>
  <c r="Q97" i="33"/>
  <c r="T97" i="33" s="1"/>
  <c r="R25" i="33"/>
  <c r="U25" i="33" s="1"/>
  <c r="Y43" i="33"/>
  <c r="Y57" i="33"/>
  <c r="Y76" i="33"/>
  <c r="Y84" i="33"/>
  <c r="Y89" i="33"/>
  <c r="Y70" i="33"/>
  <c r="R50" i="33"/>
  <c r="U50" i="33" s="1"/>
  <c r="Y60" i="33"/>
  <c r="Y79" i="33"/>
  <c r="Q117" i="33"/>
  <c r="T117" i="33" s="1"/>
  <c r="Y68" i="33"/>
  <c r="Y64" i="33"/>
  <c r="P34" i="33"/>
  <c r="S34" i="33" s="1"/>
  <c r="Y49" i="33"/>
  <c r="P59" i="33"/>
  <c r="Y71" i="33"/>
  <c r="Q72" i="33"/>
  <c r="T72" i="33" s="1"/>
  <c r="P78" i="33"/>
  <c r="S78" i="33" s="1"/>
  <c r="Y97" i="33"/>
  <c r="Y66" i="33"/>
  <c r="R12" i="33"/>
  <c r="U12" i="33" s="1"/>
  <c r="P18" i="33"/>
  <c r="S18" i="33" s="1"/>
  <c r="Q23" i="33"/>
  <c r="T23" i="33" s="1"/>
  <c r="Q34" i="33"/>
  <c r="T34" i="33" s="1"/>
  <c r="P37" i="33"/>
  <c r="S37" i="33" s="1"/>
  <c r="Y41" i="33"/>
  <c r="Y52" i="33"/>
  <c r="Q59" i="33"/>
  <c r="T59" i="33" s="1"/>
  <c r="P81" i="33"/>
  <c r="S81" i="33" s="1"/>
  <c r="P96" i="33"/>
  <c r="S96" i="33" s="1"/>
  <c r="Q112" i="33"/>
  <c r="T112" i="33" s="1"/>
  <c r="Y96" i="33"/>
  <c r="Y65" i="33"/>
  <c r="Q46" i="33"/>
  <c r="T46" i="33" s="1"/>
  <c r="P23" i="33"/>
  <c r="S23" i="33" s="1"/>
  <c r="Q18" i="33"/>
  <c r="T18" i="33" s="1"/>
  <c r="R23" i="33"/>
  <c r="U23" i="33" s="1"/>
  <c r="Q26" i="33"/>
  <c r="T26" i="33" s="1"/>
  <c r="Q37" i="33"/>
  <c r="T37" i="33" s="1"/>
  <c r="P40" i="33"/>
  <c r="S40" i="33" s="1"/>
  <c r="Q48" i="33"/>
  <c r="T48" i="33" s="1"/>
  <c r="P51" i="33"/>
  <c r="S51" i="33" s="1"/>
  <c r="Y55" i="33"/>
  <c r="P56" i="33"/>
  <c r="S56" i="33" s="1"/>
  <c r="R59" i="33"/>
  <c r="U59" i="33" s="1"/>
  <c r="Y63" i="33"/>
  <c r="R78" i="33"/>
  <c r="U78" i="33" s="1"/>
  <c r="X78" i="33" s="1"/>
  <c r="Y92" i="33"/>
  <c r="P93" i="33"/>
  <c r="S93" i="33" s="1"/>
  <c r="Q107" i="33"/>
  <c r="T107" i="33" s="1"/>
  <c r="Q118" i="33"/>
  <c r="T118" i="33" s="1"/>
  <c r="Y95" i="33"/>
  <c r="Y59" i="33"/>
  <c r="L5" i="13"/>
  <c r="L4" i="13"/>
  <c r="L3" i="13"/>
  <c r="Q65" i="33"/>
  <c r="T65" i="33" s="1"/>
  <c r="Q77" i="33"/>
  <c r="T77" i="33" s="1"/>
  <c r="Q79" i="33"/>
  <c r="T79" i="33" s="1"/>
  <c r="Q93" i="33"/>
  <c r="T93" i="33" s="1"/>
  <c r="R34" i="33"/>
  <c r="U34" i="33" s="1"/>
  <c r="R63" i="33"/>
  <c r="U63" i="33" s="1"/>
  <c r="P72" i="33"/>
  <c r="S72" i="33" s="1"/>
  <c r="Z32" i="33"/>
  <c r="AF32" i="33" s="1"/>
  <c r="R107" i="33"/>
  <c r="U107" i="33" s="1"/>
  <c r="P10" i="33"/>
  <c r="S10" i="33" s="1"/>
  <c r="Q111" i="33"/>
  <c r="T111" i="33" s="1"/>
  <c r="Y36" i="33"/>
  <c r="Q17" i="33"/>
  <c r="T17" i="33" s="1"/>
  <c r="Q24" i="33"/>
  <c r="T24" i="33" s="1"/>
  <c r="R6" i="33"/>
  <c r="U6" i="33" s="1"/>
  <c r="P11" i="33"/>
  <c r="S11" i="33" s="1"/>
  <c r="R14" i="33"/>
  <c r="U14" i="33" s="1"/>
  <c r="Q54" i="33"/>
  <c r="T54" i="33" s="1"/>
  <c r="R73" i="33"/>
  <c r="U73" i="33" s="1"/>
  <c r="R118" i="33"/>
  <c r="U118" i="33" s="1"/>
  <c r="P24" i="33"/>
  <c r="S24" i="33" s="1"/>
  <c r="P13" i="33"/>
  <c r="S13" i="33" s="1"/>
  <c r="S8" i="33"/>
  <c r="Q27" i="33"/>
  <c r="T27" i="33" s="1"/>
  <c r="Q70" i="33"/>
  <c r="T70" i="33" s="1"/>
  <c r="E114" i="33"/>
  <c r="P14" i="33"/>
  <c r="S14" i="33" s="1"/>
  <c r="Q35" i="33"/>
  <c r="T35" i="33" s="1"/>
  <c r="Y75" i="33"/>
  <c r="P118" i="33"/>
  <c r="S118" i="33" s="1"/>
  <c r="P7" i="33"/>
  <c r="S7" i="33" s="1"/>
  <c r="Q38" i="33"/>
  <c r="T38" i="33" s="1"/>
  <c r="R52" i="33"/>
  <c r="U52" i="33" s="1"/>
  <c r="P57" i="33"/>
  <c r="P67" i="33"/>
  <c r="S67" i="33" s="1"/>
  <c r="P103" i="33"/>
  <c r="S103" i="33" s="1"/>
  <c r="Q39" i="33"/>
  <c r="T39" i="33" s="1"/>
  <c r="Q47" i="33"/>
  <c r="T47" i="33" s="1"/>
  <c r="Q6" i="33"/>
  <c r="T6" i="33" s="1"/>
  <c r="R35" i="33"/>
  <c r="U35" i="33" s="1"/>
  <c r="R45" i="33"/>
  <c r="U45" i="33" s="1"/>
  <c r="P50" i="33"/>
  <c r="S50" i="33" s="1"/>
  <c r="Q103" i="33"/>
  <c r="T103" i="33" s="1"/>
  <c r="Q7" i="33"/>
  <c r="T7" i="33" s="1"/>
  <c r="Q15" i="33"/>
  <c r="T15" i="33" s="1"/>
  <c r="R48" i="33"/>
  <c r="U48" i="33" s="1"/>
  <c r="P29" i="33"/>
  <c r="S29" i="33" s="1"/>
  <c r="Q31" i="33"/>
  <c r="T31" i="33" s="1"/>
  <c r="P39" i="33"/>
  <c r="S39" i="33" s="1"/>
  <c r="P44" i="33"/>
  <c r="S44" i="33" s="1"/>
  <c r="P77" i="33"/>
  <c r="S77" i="33" s="1"/>
  <c r="P79" i="33"/>
  <c r="S79" i="33" s="1"/>
  <c r="R83" i="33"/>
  <c r="U83" i="33" s="1"/>
  <c r="Y116" i="33"/>
  <c r="P66" i="33"/>
  <c r="S66" i="33" s="1"/>
  <c r="R70" i="33"/>
  <c r="U70" i="33" s="1"/>
  <c r="P88" i="33"/>
  <c r="S88" i="33" s="1"/>
  <c r="P105" i="33"/>
  <c r="S105" i="33" s="1"/>
  <c r="Q114" i="33"/>
  <c r="T114" i="33" s="1"/>
  <c r="Q53" i="33"/>
  <c r="T53" i="33" s="1"/>
  <c r="Q67" i="33"/>
  <c r="T67" i="33" s="1"/>
  <c r="Q71" i="33"/>
  <c r="T71" i="33" s="1"/>
  <c r="P76" i="33"/>
  <c r="S76" i="33" s="1"/>
  <c r="R84" i="33"/>
  <c r="U84" i="33" s="1"/>
  <c r="Q91" i="33"/>
  <c r="T91" i="33" s="1"/>
  <c r="Q96" i="33"/>
  <c r="T96" i="33" s="1"/>
  <c r="Q12" i="33"/>
  <c r="T12" i="33" s="1"/>
  <c r="Q19" i="33"/>
  <c r="T19" i="33" s="1"/>
  <c r="Q21" i="33"/>
  <c r="T21" i="33" s="1"/>
  <c r="P33" i="33"/>
  <c r="S33" i="33" s="1"/>
  <c r="R51" i="33"/>
  <c r="U51" i="33" s="1"/>
  <c r="P58" i="33"/>
  <c r="S58" i="33" s="1"/>
  <c r="P65" i="33"/>
  <c r="S65" i="33" s="1"/>
  <c r="Q78" i="33"/>
  <c r="T78" i="33" s="1"/>
  <c r="P109" i="33"/>
  <c r="S109" i="33" s="1"/>
  <c r="Q119" i="33"/>
  <c r="T119" i="33" s="1"/>
  <c r="P12" i="33"/>
  <c r="S12" i="33" s="1"/>
  <c r="R15" i="33"/>
  <c r="U15" i="33" s="1"/>
  <c r="R17" i="33"/>
  <c r="U17" i="33" s="1"/>
  <c r="R26" i="33"/>
  <c r="U26" i="33" s="1"/>
  <c r="P31" i="33"/>
  <c r="S31" i="33" s="1"/>
  <c r="P38" i="33"/>
  <c r="S38" i="33" s="1"/>
  <c r="R47" i="33"/>
  <c r="U47" i="33" s="1"/>
  <c r="R58" i="33"/>
  <c r="U58" i="33" s="1"/>
  <c r="P63" i="33"/>
  <c r="S63" i="33" s="1"/>
  <c r="R65" i="33"/>
  <c r="U65" i="33" s="1"/>
  <c r="Q81" i="33"/>
  <c r="T81" i="33" s="1"/>
  <c r="Q94" i="33"/>
  <c r="T94" i="33" s="1"/>
  <c r="R113" i="33"/>
  <c r="U113" i="33" s="1"/>
  <c r="H56" i="27"/>
  <c r="N11" i="1" s="1"/>
  <c r="L3" i="1" s="1"/>
  <c r="Z31" i="33"/>
  <c r="Z30" i="33"/>
  <c r="P15" i="33"/>
  <c r="S15" i="33" s="1"/>
  <c r="P43" i="33"/>
  <c r="S43" i="33" s="1"/>
  <c r="R57" i="33"/>
  <c r="U57" i="33" s="1"/>
  <c r="R71" i="33"/>
  <c r="U71" i="33" s="1"/>
  <c r="R90" i="33"/>
  <c r="U90" i="33" s="1"/>
  <c r="Q104" i="33"/>
  <c r="T104" i="33" s="1"/>
  <c r="P104" i="33"/>
  <c r="S104" i="33" s="1"/>
  <c r="Q43" i="33"/>
  <c r="T43" i="33" s="1"/>
  <c r="R43" i="33"/>
  <c r="U43" i="33" s="1"/>
  <c r="P48" i="33"/>
  <c r="S48" i="33" s="1"/>
  <c r="P71" i="33"/>
  <c r="S71" i="33" s="1"/>
  <c r="P86" i="33"/>
  <c r="S86" i="33" s="1"/>
  <c r="R75" i="33"/>
  <c r="U75" i="33" s="1"/>
  <c r="Q75" i="33"/>
  <c r="T75" i="33" s="1"/>
  <c r="P47" i="33"/>
  <c r="S47" i="33" s="1"/>
  <c r="P101" i="33"/>
  <c r="S101" i="33" s="1"/>
  <c r="Q8" i="33"/>
  <c r="T8" i="33" s="1"/>
  <c r="Q10" i="33"/>
  <c r="T10" i="33" s="1"/>
  <c r="R21" i="33"/>
  <c r="U21" i="33" s="1"/>
  <c r="Q36" i="33"/>
  <c r="T36" i="33" s="1"/>
  <c r="Q45" i="33"/>
  <c r="T45" i="33" s="1"/>
  <c r="P46" i="33"/>
  <c r="S46" i="33" s="1"/>
  <c r="R53" i="33"/>
  <c r="U53" i="33" s="1"/>
  <c r="R56" i="33"/>
  <c r="U56" i="33" s="1"/>
  <c r="P70" i="33"/>
  <c r="S70" i="33" s="1"/>
  <c r="P85" i="33"/>
  <c r="S85" i="33" s="1"/>
  <c r="Q99" i="33"/>
  <c r="T99" i="33" s="1"/>
  <c r="Q101" i="33"/>
  <c r="T101" i="33" s="1"/>
  <c r="Q120" i="33"/>
  <c r="T120" i="33" s="1"/>
  <c r="P45" i="33"/>
  <c r="P75" i="33"/>
  <c r="S75" i="33" s="1"/>
  <c r="P99" i="33"/>
  <c r="S99" i="33" s="1"/>
  <c r="R69" i="33"/>
  <c r="U69" i="33" s="1"/>
  <c r="P89" i="33"/>
  <c r="S89" i="33" s="1"/>
  <c r="R99" i="33"/>
  <c r="U99" i="33" s="1"/>
  <c r="R101" i="33"/>
  <c r="U101" i="33" s="1"/>
  <c r="R111" i="33"/>
  <c r="U111" i="33" s="1"/>
  <c r="R120" i="33"/>
  <c r="U120" i="33" s="1"/>
  <c r="P36" i="33"/>
  <c r="S36" i="33" s="1"/>
  <c r="P69" i="33"/>
  <c r="S69" i="33" s="1"/>
  <c r="P84" i="33"/>
  <c r="S84" i="33" s="1"/>
  <c r="R91" i="33"/>
  <c r="U91" i="33" s="1"/>
  <c r="P111" i="33"/>
  <c r="S111" i="33" s="1"/>
  <c r="Q84" i="33"/>
  <c r="T84" i="33" s="1"/>
  <c r="Q52" i="33"/>
  <c r="T52" i="33" s="1"/>
  <c r="P113" i="33"/>
  <c r="S113" i="33" s="1"/>
  <c r="P83" i="33"/>
  <c r="S83" i="33" s="1"/>
  <c r="P98" i="33"/>
  <c r="S98" i="33" s="1"/>
  <c r="P100" i="33"/>
  <c r="S100" i="33" s="1"/>
  <c r="R61" i="33"/>
  <c r="U61" i="33" s="1"/>
  <c r="Q83" i="33"/>
  <c r="T83" i="33" s="1"/>
  <c r="R93" i="33"/>
  <c r="U93" i="33" s="1"/>
  <c r="Q98" i="33"/>
  <c r="T98" i="33" s="1"/>
  <c r="Q100" i="33"/>
  <c r="T100" i="33" s="1"/>
  <c r="Q102" i="33"/>
  <c r="T102" i="33" s="1"/>
  <c r="Q61" i="33"/>
  <c r="T61" i="33" s="1"/>
  <c r="P61" i="33"/>
  <c r="S61" i="33" s="1"/>
  <c r="R98" i="33"/>
  <c r="U98" i="33" s="1"/>
  <c r="R100" i="33"/>
  <c r="U100" i="33" s="1"/>
  <c r="R102" i="33"/>
  <c r="U102" i="33" s="1"/>
  <c r="R104" i="33"/>
  <c r="U104" i="33" s="1"/>
  <c r="R94" i="33"/>
  <c r="U94" i="33" s="1"/>
  <c r="P102" i="33"/>
  <c r="S102" i="33" s="1"/>
  <c r="Q106" i="33"/>
  <c r="T106" i="33" s="1"/>
  <c r="R108" i="33"/>
  <c r="U108" i="33" s="1"/>
  <c r="P73" i="33"/>
  <c r="Q73" i="33"/>
  <c r="T73" i="33" s="1"/>
  <c r="R72" i="33"/>
  <c r="U72" i="33" s="1"/>
  <c r="Q87" i="33"/>
  <c r="T87" i="33" s="1"/>
  <c r="Q113" i="33"/>
  <c r="T113" i="33" s="1"/>
  <c r="P117" i="33"/>
  <c r="S117" i="33" s="1"/>
  <c r="Q50" i="33"/>
  <c r="T50" i="33" s="1"/>
  <c r="R87" i="33"/>
  <c r="U87" i="33" s="1"/>
  <c r="P95" i="33"/>
  <c r="S95" i="33" s="1"/>
  <c r="K4" i="16"/>
  <c r="K12" i="16"/>
  <c r="I53" i="25"/>
  <c r="I52" i="25"/>
  <c r="I51" i="25"/>
  <c r="I50" i="25"/>
  <c r="I49" i="25"/>
  <c r="I48" i="25"/>
  <c r="I47" i="25"/>
  <c r="I46" i="25"/>
  <c r="I45" i="25"/>
  <c r="I44" i="25"/>
  <c r="I43" i="25"/>
  <c r="I42" i="25"/>
  <c r="I41" i="25"/>
  <c r="I40" i="25"/>
  <c r="I39" i="25"/>
  <c r="I38" i="25"/>
  <c r="I37" i="25"/>
  <c r="I36" i="25"/>
  <c r="I35" i="25"/>
  <c r="I34" i="25"/>
  <c r="I33" i="25"/>
  <c r="I32" i="25"/>
  <c r="I31" i="25"/>
  <c r="I30" i="25"/>
  <c r="I29" i="25"/>
  <c r="I28" i="25"/>
  <c r="I27" i="25"/>
  <c r="I26" i="25"/>
  <c r="I25" i="25"/>
  <c r="I24" i="25"/>
  <c r="I23" i="25"/>
  <c r="I22" i="25"/>
  <c r="I21" i="25"/>
  <c r="I20" i="25"/>
  <c r="I19" i="25"/>
  <c r="I18" i="25"/>
  <c r="I17" i="25"/>
  <c r="I16" i="25"/>
  <c r="I15" i="25"/>
  <c r="I14" i="25"/>
  <c r="I13" i="25"/>
  <c r="I12" i="25"/>
  <c r="I11" i="25"/>
  <c r="I10" i="25"/>
  <c r="I9" i="25"/>
  <c r="I8" i="25"/>
  <c r="I7" i="25"/>
  <c r="I6" i="25"/>
  <c r="I5" i="25"/>
  <c r="I4" i="25"/>
  <c r="I3" i="25"/>
  <c r="K62" i="24"/>
  <c r="K61" i="24"/>
  <c r="K60" i="24"/>
  <c r="K59" i="24"/>
  <c r="K58" i="24"/>
  <c r="K57" i="24"/>
  <c r="K56" i="24"/>
  <c r="K55" i="24"/>
  <c r="K54" i="24"/>
  <c r="K53" i="24"/>
  <c r="K52" i="24"/>
  <c r="K51" i="24"/>
  <c r="K50" i="24"/>
  <c r="K49" i="24"/>
  <c r="K48" i="24"/>
  <c r="K47" i="24"/>
  <c r="K46" i="24"/>
  <c r="K45" i="24"/>
  <c r="K44" i="24"/>
  <c r="K43" i="24"/>
  <c r="K42" i="24"/>
  <c r="K41" i="24"/>
  <c r="K40" i="24"/>
  <c r="K39" i="24"/>
  <c r="K38" i="24"/>
  <c r="K37" i="24"/>
  <c r="K36" i="24"/>
  <c r="K35" i="24"/>
  <c r="K34" i="24"/>
  <c r="K33" i="24"/>
  <c r="K32" i="24"/>
  <c r="K31" i="24"/>
  <c r="K30" i="24"/>
  <c r="K29" i="24"/>
  <c r="K28" i="24"/>
  <c r="K27" i="24"/>
  <c r="K26" i="24"/>
  <c r="K25" i="24"/>
  <c r="K24" i="24"/>
  <c r="K23" i="24"/>
  <c r="K22" i="24"/>
  <c r="K21" i="24"/>
  <c r="K20" i="24"/>
  <c r="K19" i="24"/>
  <c r="K18" i="24"/>
  <c r="K17" i="24"/>
  <c r="K16" i="24"/>
  <c r="K15" i="24"/>
  <c r="K14" i="24"/>
  <c r="K13" i="24"/>
  <c r="K12" i="24"/>
  <c r="K11" i="24"/>
  <c r="K10" i="24"/>
  <c r="K9" i="24"/>
  <c r="K8" i="24"/>
  <c r="K7" i="24"/>
  <c r="K6" i="24"/>
  <c r="K5" i="24"/>
  <c r="D39" i="19"/>
  <c r="D22" i="19"/>
  <c r="D18" i="19"/>
  <c r="I3" i="17"/>
  <c r="I4" i="17"/>
  <c r="I5" i="17"/>
  <c r="I6" i="17"/>
  <c r="I7" i="17"/>
  <c r="I8" i="17"/>
  <c r="I9" i="17"/>
  <c r="I10" i="17"/>
  <c r="I11" i="17"/>
  <c r="I12" i="17"/>
  <c r="I13" i="17"/>
  <c r="I14" i="17"/>
  <c r="I15" i="17"/>
  <c r="I16" i="17"/>
  <c r="I17" i="17"/>
  <c r="I18" i="17"/>
  <c r="I19" i="17"/>
  <c r="I20" i="17"/>
  <c r="I21" i="17"/>
  <c r="I22" i="17"/>
  <c r="I23" i="17"/>
  <c r="I24" i="17"/>
  <c r="I25" i="17"/>
  <c r="I26" i="17"/>
  <c r="I27" i="17"/>
  <c r="I28" i="17"/>
  <c r="I29" i="17"/>
  <c r="I30" i="17"/>
  <c r="I31" i="17"/>
  <c r="I32" i="17"/>
  <c r="I33" i="17"/>
  <c r="I34" i="17"/>
  <c r="I35" i="17"/>
  <c r="I36" i="17"/>
  <c r="I37" i="17"/>
  <c r="I38" i="17"/>
  <c r="I39" i="17"/>
  <c r="I40" i="17"/>
  <c r="I41" i="17"/>
  <c r="I42" i="17"/>
  <c r="I43" i="17"/>
  <c r="I44" i="17"/>
  <c r="I45" i="17"/>
  <c r="I46" i="17"/>
  <c r="I47" i="17"/>
  <c r="I48" i="17"/>
  <c r="I49" i="17"/>
  <c r="I50" i="17"/>
  <c r="I51" i="17"/>
  <c r="I52" i="17"/>
  <c r="I53" i="17"/>
  <c r="K5" i="16"/>
  <c r="K7" i="16"/>
  <c r="K8" i="16"/>
  <c r="K9" i="16"/>
  <c r="K10" i="16"/>
  <c r="K11" i="16"/>
  <c r="K13" i="16"/>
  <c r="K14" i="16"/>
  <c r="K15" i="16"/>
  <c r="K16" i="16"/>
  <c r="K17" i="16"/>
  <c r="K18" i="16"/>
  <c r="K19" i="16"/>
  <c r="K20" i="16"/>
  <c r="K21" i="16"/>
  <c r="K22" i="16"/>
  <c r="K23" i="16"/>
  <c r="K24" i="16"/>
  <c r="K25" i="16"/>
  <c r="K26" i="16"/>
  <c r="K27" i="16"/>
  <c r="K28" i="16"/>
  <c r="K29" i="16"/>
  <c r="K30" i="16"/>
  <c r="K31" i="16"/>
  <c r="K32" i="16"/>
  <c r="K33" i="16"/>
  <c r="K34" i="16"/>
  <c r="K35" i="16"/>
  <c r="K36" i="16"/>
  <c r="K37" i="16"/>
  <c r="K38" i="16"/>
  <c r="K39" i="16"/>
  <c r="K40" i="16"/>
  <c r="K41" i="16"/>
  <c r="K42" i="16"/>
  <c r="K43" i="16"/>
  <c r="K44" i="16"/>
  <c r="K45" i="16"/>
  <c r="K46" i="16"/>
  <c r="K47" i="16"/>
  <c r="K48" i="16"/>
  <c r="K49" i="16"/>
  <c r="K50" i="16"/>
  <c r="K51" i="16"/>
  <c r="K52" i="16"/>
  <c r="K53" i="16"/>
  <c r="K54" i="16"/>
  <c r="K55" i="16"/>
  <c r="K56" i="16"/>
  <c r="K57" i="16"/>
  <c r="K58" i="16"/>
  <c r="K59" i="16"/>
  <c r="K60" i="16"/>
  <c r="K61" i="16"/>
  <c r="K62" i="16"/>
  <c r="K9" i="13"/>
  <c r="L6" i="13" s="1"/>
  <c r="K10" i="13"/>
  <c r="K11" i="13"/>
  <c r="K12" i="13"/>
  <c r="K13" i="13"/>
  <c r="K14" i="13"/>
  <c r="K15" i="13"/>
  <c r="K16" i="13"/>
  <c r="K17" i="13"/>
  <c r="K18" i="13"/>
  <c r="K19" i="13"/>
  <c r="K20" i="13"/>
  <c r="K21" i="13"/>
  <c r="K22" i="13"/>
  <c r="K23" i="13"/>
  <c r="K24" i="13"/>
  <c r="K25" i="13"/>
  <c r="K26" i="13"/>
  <c r="K27" i="13"/>
  <c r="K28" i="13"/>
  <c r="K29" i="13"/>
  <c r="K30" i="13"/>
  <c r="K31" i="13"/>
  <c r="K32" i="13"/>
  <c r="K33" i="13"/>
  <c r="K34" i="13"/>
  <c r="K35" i="13"/>
  <c r="K36" i="13"/>
  <c r="K37" i="13"/>
  <c r="K38" i="13"/>
  <c r="K39" i="13"/>
  <c r="K40" i="13"/>
  <c r="K41" i="13"/>
  <c r="K42" i="13"/>
  <c r="K43" i="13"/>
  <c r="K44" i="13"/>
  <c r="K45" i="13"/>
  <c r="K46" i="13"/>
  <c r="K47" i="13"/>
  <c r="K48" i="13"/>
  <c r="K49" i="13"/>
  <c r="K50" i="13"/>
  <c r="K51" i="13"/>
  <c r="K52" i="13"/>
  <c r="K53" i="13"/>
  <c r="K54" i="13"/>
  <c r="K55" i="13"/>
  <c r="K56" i="13"/>
  <c r="K57" i="13"/>
  <c r="K58" i="13"/>
  <c r="K59" i="13"/>
  <c r="K60" i="13"/>
  <c r="K61" i="13"/>
  <c r="K62" i="13"/>
  <c r="I3" i="11"/>
  <c r="I4" i="11"/>
  <c r="I5" i="11"/>
  <c r="I6" i="11"/>
  <c r="I7" i="11"/>
  <c r="I8" i="11"/>
  <c r="I9" i="11"/>
  <c r="I10" i="11"/>
  <c r="I11" i="11"/>
  <c r="I12" i="11"/>
  <c r="I13" i="11"/>
  <c r="I14" i="11"/>
  <c r="I15" i="11"/>
  <c r="I16" i="11"/>
  <c r="I17" i="11"/>
  <c r="I18" i="11"/>
  <c r="I19" i="11"/>
  <c r="I20" i="11"/>
  <c r="I21" i="11"/>
  <c r="I22" i="11"/>
  <c r="I23" i="11"/>
  <c r="I24" i="11"/>
  <c r="I25" i="11"/>
  <c r="I26" i="11"/>
  <c r="I27" i="11"/>
  <c r="I28" i="11"/>
  <c r="I29" i="11"/>
  <c r="I30" i="11"/>
  <c r="I31" i="11"/>
  <c r="I32" i="11"/>
  <c r="I33" i="11"/>
  <c r="I34" i="11"/>
  <c r="I35" i="11"/>
  <c r="I36" i="11"/>
  <c r="I37" i="11"/>
  <c r="I38" i="11"/>
  <c r="I39" i="11"/>
  <c r="I40" i="11"/>
  <c r="I41" i="11"/>
  <c r="I42" i="11"/>
  <c r="I43" i="11"/>
  <c r="I44" i="11"/>
  <c r="I45" i="11"/>
  <c r="I46" i="11"/>
  <c r="I47" i="11"/>
  <c r="I48" i="11"/>
  <c r="I49" i="11"/>
  <c r="I50" i="11"/>
  <c r="I51" i="11"/>
  <c r="I52" i="11"/>
  <c r="I53" i="11"/>
  <c r="K3" i="10"/>
  <c r="L3" i="10" s="1"/>
  <c r="K4" i="10"/>
  <c r="K5" i="10"/>
  <c r="K6" i="10"/>
  <c r="K7" i="10"/>
  <c r="K8" i="10"/>
  <c r="K9" i="10"/>
  <c r="K10" i="10"/>
  <c r="K11" i="10"/>
  <c r="K12" i="10"/>
  <c r="K13" i="10"/>
  <c r="K14" i="10"/>
  <c r="K15" i="10"/>
  <c r="K16" i="10"/>
  <c r="K17" i="10"/>
  <c r="K18" i="10"/>
  <c r="K19" i="10"/>
  <c r="K20" i="10"/>
  <c r="K21" i="10"/>
  <c r="K22" i="10"/>
  <c r="K23" i="10"/>
  <c r="K24" i="10"/>
  <c r="K25" i="10"/>
  <c r="K26" i="10"/>
  <c r="K27" i="10"/>
  <c r="K28" i="10"/>
  <c r="K29" i="10"/>
  <c r="K30" i="10"/>
  <c r="K31" i="10"/>
  <c r="K32" i="10"/>
  <c r="K33" i="10"/>
  <c r="K34" i="10"/>
  <c r="K35" i="10"/>
  <c r="K36" i="10"/>
  <c r="K37" i="10"/>
  <c r="K38" i="10"/>
  <c r="K39" i="10"/>
  <c r="K40" i="10"/>
  <c r="K41" i="10"/>
  <c r="K42" i="10"/>
  <c r="K43" i="10"/>
  <c r="K44" i="10"/>
  <c r="K45" i="10"/>
  <c r="K46" i="10"/>
  <c r="K47" i="10"/>
  <c r="K48" i="10"/>
  <c r="K49" i="10"/>
  <c r="K50" i="10"/>
  <c r="K51" i="10"/>
  <c r="K52" i="10"/>
  <c r="K53" i="10"/>
  <c r="K54" i="10"/>
  <c r="K55" i="10"/>
  <c r="K56" i="10"/>
  <c r="K57" i="10"/>
  <c r="K58" i="10"/>
  <c r="K59" i="10"/>
  <c r="K60" i="10"/>
  <c r="K61" i="10"/>
  <c r="K62" i="10"/>
  <c r="I4" i="8"/>
  <c r="I5" i="8"/>
  <c r="I6" i="8"/>
  <c r="I7" i="8"/>
  <c r="I8" i="8"/>
  <c r="I9" i="8"/>
  <c r="I10" i="8"/>
  <c r="I11" i="8"/>
  <c r="I12" i="8"/>
  <c r="I13" i="8"/>
  <c r="I14" i="8"/>
  <c r="I15" i="8"/>
  <c r="I16" i="8"/>
  <c r="I17" i="8"/>
  <c r="I18" i="8"/>
  <c r="I19" i="8"/>
  <c r="I20" i="8"/>
  <c r="I21" i="8"/>
  <c r="I22" i="8"/>
  <c r="I23" i="8"/>
  <c r="I24" i="8"/>
  <c r="I25" i="8"/>
  <c r="I26" i="8"/>
  <c r="I27" i="8"/>
  <c r="I28" i="8"/>
  <c r="I29" i="8"/>
  <c r="I30" i="8"/>
  <c r="I31" i="8"/>
  <c r="I32" i="8"/>
  <c r="I33" i="8"/>
  <c r="I34" i="8"/>
  <c r="I35" i="8"/>
  <c r="I36" i="8"/>
  <c r="I37" i="8"/>
  <c r="I38" i="8"/>
  <c r="I39" i="8"/>
  <c r="I40" i="8"/>
  <c r="I41" i="8"/>
  <c r="I42" i="8"/>
  <c r="I43" i="8"/>
  <c r="I44" i="8"/>
  <c r="I45" i="8"/>
  <c r="I46" i="8"/>
  <c r="I47" i="8"/>
  <c r="I48" i="8"/>
  <c r="I49" i="8"/>
  <c r="I50" i="8"/>
  <c r="I51" i="8"/>
  <c r="I52" i="8"/>
  <c r="I53" i="8"/>
  <c r="K3" i="7"/>
  <c r="K4" i="7"/>
  <c r="K5" i="7"/>
  <c r="K6" i="7"/>
  <c r="K7" i="7"/>
  <c r="K8" i="7"/>
  <c r="K9" i="7"/>
  <c r="K10" i="7"/>
  <c r="K11" i="7"/>
  <c r="K12" i="7"/>
  <c r="K13" i="7"/>
  <c r="K14" i="7"/>
  <c r="K15" i="7"/>
  <c r="K16" i="7"/>
  <c r="K17" i="7"/>
  <c r="K18" i="7"/>
  <c r="K19" i="7"/>
  <c r="K20" i="7"/>
  <c r="K21" i="7"/>
  <c r="K22" i="7"/>
  <c r="K23" i="7"/>
  <c r="K24" i="7"/>
  <c r="K25" i="7"/>
  <c r="K26" i="7"/>
  <c r="K27" i="7"/>
  <c r="K28" i="7"/>
  <c r="K29" i="7"/>
  <c r="K30" i="7"/>
  <c r="K31" i="7"/>
  <c r="K32" i="7"/>
  <c r="K33" i="7"/>
  <c r="K34" i="7"/>
  <c r="K35" i="7"/>
  <c r="K36" i="7"/>
  <c r="K37" i="7"/>
  <c r="K38" i="7"/>
  <c r="K39" i="7"/>
  <c r="K40" i="7"/>
  <c r="K41" i="7"/>
  <c r="K42" i="7"/>
  <c r="K43" i="7"/>
  <c r="K44" i="7"/>
  <c r="K45" i="7"/>
  <c r="K46" i="7"/>
  <c r="K47" i="7"/>
  <c r="K48" i="7"/>
  <c r="K49" i="7"/>
  <c r="K50" i="7"/>
  <c r="K51" i="7"/>
  <c r="K52" i="7"/>
  <c r="K53" i="7"/>
  <c r="K54" i="7"/>
  <c r="K55" i="7"/>
  <c r="K56" i="7"/>
  <c r="K57" i="7"/>
  <c r="K58" i="7"/>
  <c r="K59" i="7"/>
  <c r="K60" i="7"/>
  <c r="K61" i="7"/>
  <c r="K62" i="7"/>
  <c r="H3" i="2"/>
  <c r="O3" i="2"/>
  <c r="P3" i="2"/>
  <c r="Q3" i="2"/>
  <c r="AU3" i="2"/>
  <c r="H4" i="2"/>
  <c r="O4" i="2"/>
  <c r="P4" i="2"/>
  <c r="Q4" i="2"/>
  <c r="R4" i="2"/>
  <c r="AU4" i="2"/>
  <c r="AW4" i="2"/>
  <c r="H5" i="2"/>
  <c r="O5" i="2"/>
  <c r="P5" i="2"/>
  <c r="Q5" i="2"/>
  <c r="R5" i="2"/>
  <c r="X5" i="2" s="1"/>
  <c r="AU5" i="2"/>
  <c r="AW5" i="2"/>
  <c r="H6" i="2"/>
  <c r="O6" i="2"/>
  <c r="P6" i="2"/>
  <c r="Q6" i="2"/>
  <c r="R6" i="2"/>
  <c r="AU6" i="2"/>
  <c r="AW6" i="2"/>
  <c r="H7" i="2"/>
  <c r="O7" i="2"/>
  <c r="P7" i="2"/>
  <c r="Q7" i="2"/>
  <c r="R7" i="2"/>
  <c r="AU7" i="2"/>
  <c r="AW7" i="2"/>
  <c r="H8" i="2"/>
  <c r="O8" i="2"/>
  <c r="P8" i="2"/>
  <c r="Q8" i="2"/>
  <c r="X8" i="2" s="1"/>
  <c r="R8" i="2"/>
  <c r="AU8" i="2"/>
  <c r="AW8" i="2"/>
  <c r="H9" i="2"/>
  <c r="O9" i="2"/>
  <c r="P9" i="2"/>
  <c r="Q9" i="2"/>
  <c r="R9" i="2"/>
  <c r="AU9" i="2"/>
  <c r="AW9" i="2"/>
  <c r="H10" i="2"/>
  <c r="O10" i="2"/>
  <c r="P10" i="2"/>
  <c r="Q10" i="2"/>
  <c r="R10" i="2"/>
  <c r="AE10" i="2"/>
  <c r="AF10" i="2"/>
  <c r="AG10" i="2"/>
  <c r="AN10" i="2"/>
  <c r="AO10" i="2"/>
  <c r="AP10" i="2"/>
  <c r="AU10" i="2"/>
  <c r="H11" i="2"/>
  <c r="O11" i="2"/>
  <c r="V11" i="2" s="1"/>
  <c r="P11" i="2"/>
  <c r="W11" i="2" s="1"/>
  <c r="Q11" i="2"/>
  <c r="X11" i="2" s="1"/>
  <c r="AJ11" i="2" s="1"/>
  <c r="R11" i="2"/>
  <c r="AE11" i="2"/>
  <c r="AF11" i="2"/>
  <c r="AG11" i="2"/>
  <c r="AI11" i="2"/>
  <c r="AN11" i="2"/>
  <c r="AO11" i="2"/>
  <c r="AP11" i="2"/>
  <c r="AU11" i="2"/>
  <c r="H12" i="2"/>
  <c r="O12" i="2"/>
  <c r="P12" i="2"/>
  <c r="Q12" i="2"/>
  <c r="R12" i="2"/>
  <c r="AE12" i="2"/>
  <c r="AF12" i="2"/>
  <c r="AG12" i="2"/>
  <c r="H13" i="2"/>
  <c r="AV13" i="2" s="1"/>
  <c r="O13" i="2"/>
  <c r="P13" i="2"/>
  <c r="Q13" i="2"/>
  <c r="R13" i="2"/>
  <c r="AE13" i="2"/>
  <c r="AF13" i="2"/>
  <c r="AG13" i="2"/>
  <c r="AT13" i="2"/>
  <c r="H14" i="2"/>
  <c r="O14" i="2"/>
  <c r="P14" i="2"/>
  <c r="Q14" i="2"/>
  <c r="R14" i="2"/>
  <c r="AT14" i="2"/>
  <c r="AV14" i="2"/>
  <c r="AW11" i="2" s="1"/>
  <c r="H15" i="2"/>
  <c r="AV15" i="2" s="1"/>
  <c r="O15" i="2"/>
  <c r="P15" i="2"/>
  <c r="Q15" i="2"/>
  <c r="R15" i="2"/>
  <c r="X15" i="2" s="1"/>
  <c r="AT15" i="2"/>
  <c r="H16" i="2"/>
  <c r="O16" i="2"/>
  <c r="P16" i="2"/>
  <c r="Q16" i="2"/>
  <c r="R16" i="2"/>
  <c r="W16" i="2"/>
  <c r="X16" i="2"/>
  <c r="AI16" i="2"/>
  <c r="AT16" i="2"/>
  <c r="AU14" i="2" s="1"/>
  <c r="AV16" i="2"/>
  <c r="H17" i="2"/>
  <c r="AV17" i="2" s="1"/>
  <c r="O17" i="2"/>
  <c r="P17" i="2"/>
  <c r="Q17" i="2"/>
  <c r="X17" i="2" s="1"/>
  <c r="AJ17" i="2" s="1"/>
  <c r="R17" i="2"/>
  <c r="S17" i="2"/>
  <c r="V17" i="2"/>
  <c r="W17" i="2"/>
  <c r="AT17" i="2"/>
  <c r="H18" i="2"/>
  <c r="O18" i="2"/>
  <c r="P18" i="2"/>
  <c r="W18" i="2" s="1"/>
  <c r="Q18" i="2"/>
  <c r="R18" i="2"/>
  <c r="AT18" i="2"/>
  <c r="AV18" i="2"/>
  <c r="H19" i="2"/>
  <c r="AV19" i="2" s="1"/>
  <c r="O19" i="2"/>
  <c r="P19" i="2"/>
  <c r="Q19" i="2"/>
  <c r="X19" i="2" s="1"/>
  <c r="R19" i="2"/>
  <c r="V19" i="2" s="1"/>
  <c r="AH19" i="2" s="1"/>
  <c r="AN26" i="2" s="1"/>
  <c r="W19" i="2"/>
  <c r="AT19" i="2"/>
  <c r="H20" i="2"/>
  <c r="AV20" i="2" s="1"/>
  <c r="O20" i="2"/>
  <c r="P20" i="2"/>
  <c r="Q20" i="2"/>
  <c r="R20" i="2"/>
  <c r="X20" i="2" s="1"/>
  <c r="W20" i="2"/>
  <c r="AI20" i="2" s="1"/>
  <c r="AT20" i="2"/>
  <c r="H21" i="2"/>
  <c r="AV21" i="2" s="1"/>
  <c r="O21" i="2"/>
  <c r="P21" i="2"/>
  <c r="Q21" i="2"/>
  <c r="R21" i="2"/>
  <c r="X21" i="2" s="1"/>
  <c r="AT21" i="2"/>
  <c r="H22" i="2"/>
  <c r="AV22" i="2" s="1"/>
  <c r="O22" i="2"/>
  <c r="P22" i="2"/>
  <c r="W22" i="2" s="1"/>
  <c r="AI22" i="2" s="1"/>
  <c r="Q22" i="2"/>
  <c r="R22" i="2"/>
  <c r="AT22" i="2"/>
  <c r="H23" i="2"/>
  <c r="O23" i="2"/>
  <c r="P23" i="2"/>
  <c r="Q23" i="2"/>
  <c r="X23" i="2" s="1"/>
  <c r="R23" i="2"/>
  <c r="V23" i="2"/>
  <c r="AT23" i="2"/>
  <c r="AV23" i="2"/>
  <c r="H24" i="2"/>
  <c r="AV24" i="2" s="1"/>
  <c r="AW24" i="2" s="1"/>
  <c r="O24" i="2"/>
  <c r="P24" i="2"/>
  <c r="Q24" i="2"/>
  <c r="R24" i="2"/>
  <c r="X24" i="2"/>
  <c r="AJ24" i="2" s="1"/>
  <c r="AT24" i="2"/>
  <c r="H25" i="2"/>
  <c r="AV25" i="2" s="1"/>
  <c r="O25" i="2"/>
  <c r="P25" i="2"/>
  <c r="Q25" i="2"/>
  <c r="R25" i="2"/>
  <c r="V25" i="2"/>
  <c r="AT25" i="2"/>
  <c r="H26" i="2"/>
  <c r="AV26" i="2" s="1"/>
  <c r="O26" i="2"/>
  <c r="P26" i="2"/>
  <c r="Q26" i="2"/>
  <c r="R26" i="2"/>
  <c r="AT26" i="2"/>
  <c r="H27" i="2"/>
  <c r="AV27" i="2" s="1"/>
  <c r="O27" i="2"/>
  <c r="P27" i="2"/>
  <c r="Q27" i="2"/>
  <c r="R27" i="2"/>
  <c r="AT27" i="2"/>
  <c r="H28" i="2"/>
  <c r="O28" i="2"/>
  <c r="P28" i="2"/>
  <c r="Q28" i="2"/>
  <c r="U29" i="2" s="1"/>
  <c r="R28" i="2"/>
  <c r="AT28" i="2"/>
  <c r="AV28" i="2"/>
  <c r="H29" i="2"/>
  <c r="AV29" i="2" s="1"/>
  <c r="O29" i="2"/>
  <c r="P29" i="2"/>
  <c r="Q29" i="2"/>
  <c r="R29" i="2"/>
  <c r="W29" i="2"/>
  <c r="AI29" i="2" s="1"/>
  <c r="AO36" i="2" s="1"/>
  <c r="AT29" i="2"/>
  <c r="H30" i="2"/>
  <c r="AV30" i="2" s="1"/>
  <c r="O30" i="2"/>
  <c r="P30" i="2"/>
  <c r="Q30" i="2"/>
  <c r="X30" i="2" s="1"/>
  <c r="R30" i="2"/>
  <c r="AT30" i="2"/>
  <c r="H31" i="2"/>
  <c r="AV31" i="2" s="1"/>
  <c r="O31" i="2"/>
  <c r="P31" i="2"/>
  <c r="Q31" i="2"/>
  <c r="R31" i="2"/>
  <c r="V31" i="2"/>
  <c r="AH31" i="2" s="1"/>
  <c r="W31" i="2"/>
  <c r="AT31" i="2"/>
  <c r="H32" i="2"/>
  <c r="AV32" i="2" s="1"/>
  <c r="O32" i="2"/>
  <c r="P32" i="2"/>
  <c r="Q32" i="2"/>
  <c r="R32" i="2"/>
  <c r="AT32" i="2"/>
  <c r="H33" i="2"/>
  <c r="O33" i="2"/>
  <c r="P33" i="2"/>
  <c r="Q33" i="2"/>
  <c r="R33" i="2"/>
  <c r="AT33" i="2"/>
  <c r="AV33" i="2"/>
  <c r="H34" i="2"/>
  <c r="AV34" i="2" s="1"/>
  <c r="O34" i="2"/>
  <c r="S37" i="2" s="1"/>
  <c r="P34" i="2"/>
  <c r="Q34" i="2"/>
  <c r="X34" i="2" s="1"/>
  <c r="R34" i="2"/>
  <c r="AT34" i="2"/>
  <c r="H35" i="2"/>
  <c r="O35" i="2"/>
  <c r="P35" i="2"/>
  <c r="Q35" i="2"/>
  <c r="X35" i="2" s="1"/>
  <c r="R35" i="2"/>
  <c r="AT35" i="2"/>
  <c r="AU38" i="2" s="1"/>
  <c r="AV35" i="2"/>
  <c r="H36" i="2"/>
  <c r="AV36" i="2" s="1"/>
  <c r="O36" i="2"/>
  <c r="P36" i="2"/>
  <c r="Q36" i="2"/>
  <c r="R36" i="2"/>
  <c r="W36" i="2"/>
  <c r="AT36" i="2"/>
  <c r="H37" i="2"/>
  <c r="AV37" i="2" s="1"/>
  <c r="O37" i="2"/>
  <c r="P37" i="2"/>
  <c r="Q37" i="2"/>
  <c r="R37" i="2"/>
  <c r="AT37" i="2"/>
  <c r="H38" i="2"/>
  <c r="AV38" i="2" s="1"/>
  <c r="O38" i="2"/>
  <c r="P38" i="2"/>
  <c r="Q38" i="2"/>
  <c r="X38" i="2" s="1"/>
  <c r="AJ38" i="2" s="1"/>
  <c r="R38" i="2"/>
  <c r="AN38" i="2"/>
  <c r="AT38" i="2"/>
  <c r="H39" i="2"/>
  <c r="AV39" i="2" s="1"/>
  <c r="O39" i="2"/>
  <c r="P39" i="2"/>
  <c r="Q39" i="2"/>
  <c r="U42" i="2" s="1"/>
  <c r="R39" i="2"/>
  <c r="V39" i="2"/>
  <c r="AH39" i="2" s="1"/>
  <c r="AN46" i="2" s="1"/>
  <c r="AT39" i="2"/>
  <c r="H40" i="2"/>
  <c r="AV40" i="2" s="1"/>
  <c r="O40" i="2"/>
  <c r="P40" i="2"/>
  <c r="Q40" i="2"/>
  <c r="R40" i="2"/>
  <c r="X40" i="2" s="1"/>
  <c r="AJ40" i="2" s="1"/>
  <c r="AT40" i="2"/>
  <c r="H41" i="2"/>
  <c r="AV41" i="2" s="1"/>
  <c r="O41" i="2"/>
  <c r="P41" i="2"/>
  <c r="Q41" i="2"/>
  <c r="U44" i="2" s="1"/>
  <c r="R41" i="2"/>
  <c r="AT41" i="2"/>
  <c r="H42" i="2"/>
  <c r="AV42" i="2" s="1"/>
  <c r="O42" i="2"/>
  <c r="P42" i="2"/>
  <c r="Q42" i="2"/>
  <c r="R42" i="2"/>
  <c r="S42" i="2"/>
  <c r="AT42" i="2"/>
  <c r="H43" i="2"/>
  <c r="AV43" i="2" s="1"/>
  <c r="O43" i="2"/>
  <c r="P43" i="2"/>
  <c r="Q43" i="2"/>
  <c r="R43" i="2"/>
  <c r="W43" i="2"/>
  <c r="X43" i="2"/>
  <c r="AJ43" i="2" s="1"/>
  <c r="AT43" i="2"/>
  <c r="H44" i="2"/>
  <c r="AV44" i="2" s="1"/>
  <c r="O44" i="2"/>
  <c r="P44" i="2"/>
  <c r="Q44" i="2"/>
  <c r="R44" i="2"/>
  <c r="AT44" i="2"/>
  <c r="H45" i="2"/>
  <c r="AV45" i="2" s="1"/>
  <c r="O45" i="2"/>
  <c r="P45" i="2"/>
  <c r="Q45" i="2"/>
  <c r="R45" i="2"/>
  <c r="X45" i="2" s="1"/>
  <c r="AT45" i="2"/>
  <c r="H46" i="2"/>
  <c r="AV46" i="2" s="1"/>
  <c r="O46" i="2"/>
  <c r="P46" i="2"/>
  <c r="Q46" i="2"/>
  <c r="R46" i="2"/>
  <c r="AT46" i="2"/>
  <c r="H47" i="2"/>
  <c r="AV47" i="2" s="1"/>
  <c r="O47" i="2"/>
  <c r="P47" i="2"/>
  <c r="Q47" i="2"/>
  <c r="R47" i="2"/>
  <c r="V47" i="2"/>
  <c r="X47" i="2"/>
  <c r="AJ47" i="2"/>
  <c r="AT47" i="2"/>
  <c r="H48" i="2"/>
  <c r="AV48" i="2" s="1"/>
  <c r="O48" i="2"/>
  <c r="P48" i="2"/>
  <c r="W48" i="2" s="1"/>
  <c r="Q48" i="2"/>
  <c r="R48" i="2"/>
  <c r="AT48" i="2"/>
  <c r="H49" i="2"/>
  <c r="AV49" i="2" s="1"/>
  <c r="O49" i="2"/>
  <c r="P49" i="2"/>
  <c r="W49" i="2" s="1"/>
  <c r="AI49" i="2" s="1"/>
  <c r="AO56" i="2" s="1"/>
  <c r="Q49" i="2"/>
  <c r="R49" i="2"/>
  <c r="AT49" i="2"/>
  <c r="AU51" i="2" s="1"/>
  <c r="H50" i="2"/>
  <c r="O50" i="2"/>
  <c r="V50" i="2" s="1"/>
  <c r="P50" i="2"/>
  <c r="Q50" i="2"/>
  <c r="R50" i="2"/>
  <c r="AT50" i="2"/>
  <c r="AV50" i="2"/>
  <c r="H51" i="2"/>
  <c r="AV51" i="2" s="1"/>
  <c r="O51" i="2"/>
  <c r="P51" i="2"/>
  <c r="Q51" i="2"/>
  <c r="R51" i="2"/>
  <c r="AT51" i="2"/>
  <c r="H52" i="2"/>
  <c r="AV52" i="2" s="1"/>
  <c r="O52" i="2"/>
  <c r="P52" i="2"/>
  <c r="Q52" i="2"/>
  <c r="R52" i="2"/>
  <c r="V52" i="2"/>
  <c r="W52" i="2"/>
  <c r="X52" i="2"/>
  <c r="AT52" i="2"/>
  <c r="H53" i="2"/>
  <c r="AV53" i="2" s="1"/>
  <c r="O53" i="2"/>
  <c r="P53" i="2"/>
  <c r="Q53" i="2"/>
  <c r="R53" i="2"/>
  <c r="X53" i="2"/>
  <c r="AJ53" i="2" s="1"/>
  <c r="AT53" i="2"/>
  <c r="H54" i="2"/>
  <c r="AV54" i="2" s="1"/>
  <c r="O54" i="2"/>
  <c r="P54" i="2"/>
  <c r="Q54" i="2"/>
  <c r="X54" i="2" s="1"/>
  <c r="AJ54" i="2" s="1"/>
  <c r="AP61" i="2" s="1"/>
  <c r="R54" i="2"/>
  <c r="V54" i="2"/>
  <c r="AP54" i="2"/>
  <c r="AT54" i="2"/>
  <c r="H55" i="2"/>
  <c r="AV55" i="2" s="1"/>
  <c r="O55" i="2"/>
  <c r="P55" i="2"/>
  <c r="Q55" i="2"/>
  <c r="R55" i="2"/>
  <c r="AT55" i="2"/>
  <c r="H56" i="2"/>
  <c r="AV56" i="2" s="1"/>
  <c r="O56" i="2"/>
  <c r="P56" i="2"/>
  <c r="Q56" i="2"/>
  <c r="X56" i="2" s="1"/>
  <c r="AJ56" i="2" s="1"/>
  <c r="R56" i="2"/>
  <c r="V56" i="2"/>
  <c r="AT56" i="2"/>
  <c r="H57" i="2"/>
  <c r="O57" i="2"/>
  <c r="P57" i="2"/>
  <c r="Q57" i="2"/>
  <c r="R57" i="2"/>
  <c r="V57" i="2" s="1"/>
  <c r="AH57" i="2" s="1"/>
  <c r="AN64" i="2" s="1"/>
  <c r="AT57" i="2"/>
  <c r="AV57" i="2"/>
  <c r="H58" i="2"/>
  <c r="AV58" i="2" s="1"/>
  <c r="O58" i="2"/>
  <c r="V58" i="2" s="1"/>
  <c r="AH58" i="2" s="1"/>
  <c r="P58" i="2"/>
  <c r="W58" i="2" s="1"/>
  <c r="Q58" i="2"/>
  <c r="R58" i="2"/>
  <c r="AT58" i="2"/>
  <c r="AU58" i="2" s="1"/>
  <c r="H59" i="2"/>
  <c r="AV59" i="2" s="1"/>
  <c r="O59" i="2"/>
  <c r="P59" i="2"/>
  <c r="W59" i="2" s="1"/>
  <c r="AI59" i="2" s="1"/>
  <c r="Q59" i="2"/>
  <c r="X59" i="2" s="1"/>
  <c r="AJ59" i="2" s="1"/>
  <c r="R59" i="2"/>
  <c r="AT59" i="2"/>
  <c r="H60" i="2"/>
  <c r="AV60" i="2" s="1"/>
  <c r="O60" i="2"/>
  <c r="P60" i="2"/>
  <c r="Q60" i="2"/>
  <c r="R60" i="2"/>
  <c r="X60" i="2" s="1"/>
  <c r="V60" i="2"/>
  <c r="AH60" i="2" s="1"/>
  <c r="W60" i="2"/>
  <c r="AJ60" i="2"/>
  <c r="AP60" i="2"/>
  <c r="AT60" i="2"/>
  <c r="H61" i="2"/>
  <c r="AV61" i="2" s="1"/>
  <c r="O61" i="2"/>
  <c r="P61" i="2"/>
  <c r="Q61" i="2"/>
  <c r="R61" i="2"/>
  <c r="AT61" i="2"/>
  <c r="H62" i="2"/>
  <c r="AV62" i="2" s="1"/>
  <c r="O62" i="2"/>
  <c r="P62" i="2"/>
  <c r="Q62" i="2"/>
  <c r="R62" i="2"/>
  <c r="T62" i="2"/>
  <c r="AT62" i="2"/>
  <c r="H63" i="2"/>
  <c r="AV63" i="2" s="1"/>
  <c r="O63" i="2"/>
  <c r="P63" i="2"/>
  <c r="Q63" i="2"/>
  <c r="R63" i="2"/>
  <c r="X63" i="2" s="1"/>
  <c r="AP63" i="2"/>
  <c r="AT63" i="2"/>
  <c r="H64" i="2"/>
  <c r="AV64" i="2" s="1"/>
  <c r="O64" i="2"/>
  <c r="P64" i="2"/>
  <c r="W64" i="2" s="1"/>
  <c r="Q64" i="2"/>
  <c r="X64" i="2" s="1"/>
  <c r="AJ64" i="2" s="1"/>
  <c r="R64" i="2"/>
  <c r="V64" i="2" s="1"/>
  <c r="AH64" i="2" s="1"/>
  <c r="AT64" i="2"/>
  <c r="H65" i="2"/>
  <c r="AV65" i="2" s="1"/>
  <c r="O65" i="2"/>
  <c r="P65" i="2"/>
  <c r="Q65" i="2"/>
  <c r="R65" i="2"/>
  <c r="AT65" i="2"/>
  <c r="H66" i="2"/>
  <c r="AV66" i="2" s="1"/>
  <c r="O66" i="2"/>
  <c r="P66" i="2"/>
  <c r="Q66" i="2"/>
  <c r="R66" i="2"/>
  <c r="W66" i="2"/>
  <c r="AI66" i="2" s="1"/>
  <c r="AO73" i="2" s="1"/>
  <c r="AT66" i="2"/>
  <c r="H67" i="2"/>
  <c r="AV67" i="2" s="1"/>
  <c r="O67" i="2"/>
  <c r="P67" i="2"/>
  <c r="Q67" i="2"/>
  <c r="R67" i="2"/>
  <c r="W67" i="2"/>
  <c r="X67" i="2"/>
  <c r="AT67" i="2"/>
  <c r="H68" i="2"/>
  <c r="AV68" i="2" s="1"/>
  <c r="O68" i="2"/>
  <c r="P68" i="2"/>
  <c r="Q68" i="2"/>
  <c r="U68" i="2" s="1"/>
  <c r="R68" i="2"/>
  <c r="AT68" i="2"/>
  <c r="H69" i="2"/>
  <c r="O69" i="2"/>
  <c r="V69" i="2" s="1"/>
  <c r="P69" i="2"/>
  <c r="Q69" i="2"/>
  <c r="R69" i="2"/>
  <c r="AT69" i="2"/>
  <c r="AU69" i="2" s="1"/>
  <c r="AV69" i="2"/>
  <c r="H70" i="2"/>
  <c r="AV70" i="2" s="1"/>
  <c r="O70" i="2"/>
  <c r="P70" i="2"/>
  <c r="Q70" i="2"/>
  <c r="R70" i="2"/>
  <c r="AT70" i="2"/>
  <c r="H71" i="2"/>
  <c r="O71" i="2"/>
  <c r="P71" i="2"/>
  <c r="Q71" i="2"/>
  <c r="R71" i="2"/>
  <c r="V71" i="2"/>
  <c r="AH71" i="2" s="1"/>
  <c r="X71" i="2"/>
  <c r="AJ71" i="2" s="1"/>
  <c r="AT71" i="2"/>
  <c r="AV71" i="2"/>
  <c r="H72" i="2"/>
  <c r="O72" i="2"/>
  <c r="V72" i="2" s="1"/>
  <c r="AH72" i="2" s="1"/>
  <c r="AN79" i="2" s="1"/>
  <c r="P72" i="2"/>
  <c r="Q72" i="2"/>
  <c r="R72" i="2"/>
  <c r="AT72" i="2"/>
  <c r="AV72" i="2"/>
  <c r="H73" i="2"/>
  <c r="AV73" i="2" s="1"/>
  <c r="O73" i="2"/>
  <c r="V73" i="2" s="1"/>
  <c r="P73" i="2"/>
  <c r="Q73" i="2"/>
  <c r="R73" i="2"/>
  <c r="AT73" i="2"/>
  <c r="H74" i="2"/>
  <c r="O74" i="2"/>
  <c r="P74" i="2"/>
  <c r="W74" i="2" s="1"/>
  <c r="Q74" i="2"/>
  <c r="X74" i="2" s="1"/>
  <c r="R74" i="2"/>
  <c r="V74" i="2"/>
  <c r="AT74" i="2"/>
  <c r="AV74" i="2"/>
  <c r="H75" i="2"/>
  <c r="AV75" i="2" s="1"/>
  <c r="O75" i="2"/>
  <c r="P75" i="2"/>
  <c r="Q75" i="2"/>
  <c r="R75" i="2"/>
  <c r="AT75" i="2"/>
  <c r="H76" i="2"/>
  <c r="O76" i="2"/>
  <c r="P76" i="2"/>
  <c r="W76" i="2" s="1"/>
  <c r="Q76" i="2"/>
  <c r="X76" i="2" s="1"/>
  <c r="R76" i="2"/>
  <c r="AT76" i="2"/>
  <c r="AV76" i="2"/>
  <c r="H77" i="2"/>
  <c r="AV77" i="2" s="1"/>
  <c r="O77" i="2"/>
  <c r="S76" i="2" s="1"/>
  <c r="P77" i="2"/>
  <c r="Q77" i="2"/>
  <c r="X77" i="2" s="1"/>
  <c r="AJ77" i="2" s="1"/>
  <c r="R77" i="2"/>
  <c r="W77" i="2"/>
  <c r="AI77" i="2" s="1"/>
  <c r="AT77" i="2"/>
  <c r="H78" i="2"/>
  <c r="O78" i="2"/>
  <c r="P78" i="2"/>
  <c r="Q78" i="2"/>
  <c r="R78" i="2"/>
  <c r="AP78" i="2"/>
  <c r="AT78" i="2"/>
  <c r="AV78" i="2"/>
  <c r="H79" i="2"/>
  <c r="AV79" i="2" s="1"/>
  <c r="O79" i="2"/>
  <c r="V79" i="2" s="1"/>
  <c r="AH79" i="2" s="1"/>
  <c r="AN86" i="2" s="1"/>
  <c r="P79" i="2"/>
  <c r="W79" i="2" s="1"/>
  <c r="AI79" i="2" s="1"/>
  <c r="AO86" i="2" s="1"/>
  <c r="Q79" i="2"/>
  <c r="X79" i="2" s="1"/>
  <c r="AJ79" i="2" s="1"/>
  <c r="R79" i="2"/>
  <c r="AT79" i="2"/>
  <c r="H80" i="2"/>
  <c r="O80" i="2"/>
  <c r="P80" i="2"/>
  <c r="Q80" i="2"/>
  <c r="R80" i="2"/>
  <c r="W80" i="2"/>
  <c r="AI80" i="2" s="1"/>
  <c r="AT80" i="2"/>
  <c r="AU80" i="2" s="1"/>
  <c r="AV80" i="2"/>
  <c r="H81" i="2"/>
  <c r="AV81" i="2" s="1"/>
  <c r="O81" i="2"/>
  <c r="P81" i="2"/>
  <c r="W81" i="2" s="1"/>
  <c r="AI81" i="2" s="1"/>
  <c r="Q81" i="2"/>
  <c r="X81" i="2" s="1"/>
  <c r="AJ81" i="2" s="1"/>
  <c r="R81" i="2"/>
  <c r="AT81" i="2"/>
  <c r="H82" i="2"/>
  <c r="O82" i="2"/>
  <c r="P82" i="2"/>
  <c r="Q82" i="2"/>
  <c r="R82" i="2"/>
  <c r="AT82" i="2"/>
  <c r="AV82" i="2"/>
  <c r="H83" i="2"/>
  <c r="O83" i="2"/>
  <c r="P83" i="2"/>
  <c r="Q83" i="2"/>
  <c r="R83" i="2"/>
  <c r="AT83" i="2"/>
  <c r="AV83" i="2"/>
  <c r="AW86" i="2" s="1"/>
  <c r="H84" i="2"/>
  <c r="AV84" i="2" s="1"/>
  <c r="O84" i="2"/>
  <c r="P84" i="2"/>
  <c r="Q84" i="2"/>
  <c r="R84" i="2"/>
  <c r="W84" i="2"/>
  <c r="AO84" i="2"/>
  <c r="AT84" i="2"/>
  <c r="H85" i="2"/>
  <c r="AV85" i="2" s="1"/>
  <c r="O85" i="2"/>
  <c r="P85" i="2"/>
  <c r="Q85" i="2"/>
  <c r="R85" i="2"/>
  <c r="W85" i="2"/>
  <c r="AI85" i="2" s="1"/>
  <c r="AT85" i="2"/>
  <c r="H86" i="2"/>
  <c r="AV86" i="2" s="1"/>
  <c r="O86" i="2"/>
  <c r="P86" i="2"/>
  <c r="Q86" i="2"/>
  <c r="R86" i="2"/>
  <c r="V86" i="2" s="1"/>
  <c r="AH86" i="2" s="1"/>
  <c r="AP86" i="2"/>
  <c r="AT86" i="2"/>
  <c r="H87" i="2"/>
  <c r="O87" i="2"/>
  <c r="P87" i="2"/>
  <c r="Q87" i="2"/>
  <c r="R87" i="2"/>
  <c r="AT87" i="2"/>
  <c r="AV87" i="2"/>
  <c r="H88" i="2"/>
  <c r="AV88" i="2" s="1"/>
  <c r="O88" i="2"/>
  <c r="S89" i="2" s="1"/>
  <c r="P88" i="2"/>
  <c r="Q88" i="2"/>
  <c r="R88" i="2"/>
  <c r="W88" i="2"/>
  <c r="AI88" i="2" s="1"/>
  <c r="AT88" i="2"/>
  <c r="H89" i="2"/>
  <c r="O89" i="2"/>
  <c r="P89" i="2"/>
  <c r="Q89" i="2"/>
  <c r="R89" i="2"/>
  <c r="X89" i="2"/>
  <c r="AT89" i="2"/>
  <c r="AV89" i="2"/>
  <c r="H90" i="2"/>
  <c r="O90" i="2"/>
  <c r="V90" i="2" s="1"/>
  <c r="AH90" i="2" s="1"/>
  <c r="AN97" i="2" s="1"/>
  <c r="P90" i="2"/>
  <c r="Q90" i="2"/>
  <c r="R90" i="2"/>
  <c r="W90" i="2"/>
  <c r="AI90" i="2" s="1"/>
  <c r="AO97" i="2" s="1"/>
  <c r="AT90" i="2"/>
  <c r="AV90" i="2"/>
  <c r="H91" i="2"/>
  <c r="AV91" i="2" s="1"/>
  <c r="O91" i="2"/>
  <c r="P91" i="2"/>
  <c r="Q91" i="2"/>
  <c r="R91" i="2"/>
  <c r="AT91" i="2"/>
  <c r="H92" i="2"/>
  <c r="AV92" i="2" s="1"/>
  <c r="O92" i="2"/>
  <c r="P92" i="2"/>
  <c r="Q92" i="2"/>
  <c r="R92" i="2"/>
  <c r="V92" i="2" s="1"/>
  <c r="W92" i="2"/>
  <c r="AT92" i="2"/>
  <c r="H93" i="2"/>
  <c r="AV93" i="2" s="1"/>
  <c r="O93" i="2"/>
  <c r="V93" i="2" s="1"/>
  <c r="AH93" i="2" s="1"/>
  <c r="AN100" i="2" s="1"/>
  <c r="P93" i="2"/>
  <c r="W93" i="2" s="1"/>
  <c r="Q93" i="2"/>
  <c r="R93" i="2"/>
  <c r="AT93" i="2"/>
  <c r="AU92" i="2" s="1"/>
  <c r="H94" i="2"/>
  <c r="AV94" i="2" s="1"/>
  <c r="O94" i="2"/>
  <c r="P94" i="2"/>
  <c r="Q94" i="2"/>
  <c r="R94" i="2"/>
  <c r="AT94" i="2"/>
  <c r="H95" i="2"/>
  <c r="AV95" i="2" s="1"/>
  <c r="O95" i="2"/>
  <c r="P95" i="2"/>
  <c r="Q95" i="2"/>
  <c r="R95" i="2"/>
  <c r="W95" i="2"/>
  <c r="AI95" i="2" s="1"/>
  <c r="AO102" i="2" s="1"/>
  <c r="X95" i="2"/>
  <c r="AJ95" i="2" s="1"/>
  <c r="AT95" i="2"/>
  <c r="H96" i="2"/>
  <c r="AV96" i="2" s="1"/>
  <c r="O96" i="2"/>
  <c r="P96" i="2"/>
  <c r="Q96" i="2"/>
  <c r="X96" i="2" s="1"/>
  <c r="AJ96" i="2" s="1"/>
  <c r="AP103" i="2" s="1"/>
  <c r="R96" i="2"/>
  <c r="AT96" i="2"/>
  <c r="H97" i="2"/>
  <c r="O97" i="2"/>
  <c r="P97" i="2"/>
  <c r="Q97" i="2"/>
  <c r="R97" i="2"/>
  <c r="V97" i="2" s="1"/>
  <c r="AH97" i="2" s="1"/>
  <c r="AT97" i="2"/>
  <c r="AV97" i="2"/>
  <c r="H98" i="2"/>
  <c r="AV98" i="2" s="1"/>
  <c r="O98" i="2"/>
  <c r="P98" i="2"/>
  <c r="Q98" i="2"/>
  <c r="R98" i="2"/>
  <c r="AT98" i="2"/>
  <c r="H99" i="2"/>
  <c r="AV99" i="2" s="1"/>
  <c r="O99" i="2"/>
  <c r="P99" i="2"/>
  <c r="Q99" i="2"/>
  <c r="X99" i="2" s="1"/>
  <c r="R99" i="2"/>
  <c r="AT99" i="2"/>
  <c r="H100" i="2"/>
  <c r="AV100" i="2" s="1"/>
  <c r="O100" i="2"/>
  <c r="P100" i="2"/>
  <c r="Q100" i="2"/>
  <c r="X100" i="2" s="1"/>
  <c r="AJ100" i="2" s="1"/>
  <c r="R100" i="2"/>
  <c r="AT100" i="2"/>
  <c r="H101" i="2"/>
  <c r="AV101" i="2" s="1"/>
  <c r="O101" i="2"/>
  <c r="P101" i="2"/>
  <c r="T104" i="2" s="1"/>
  <c r="Q101" i="2"/>
  <c r="R101" i="2"/>
  <c r="AT101" i="2"/>
  <c r="H102" i="2"/>
  <c r="O102" i="2"/>
  <c r="V102" i="2" s="1"/>
  <c r="P102" i="2"/>
  <c r="W102" i="2" s="1"/>
  <c r="Q102" i="2"/>
  <c r="X102" i="2" s="1"/>
  <c r="R102" i="2"/>
  <c r="AT102" i="2"/>
  <c r="AV102" i="2"/>
  <c r="H103" i="2"/>
  <c r="AV103" i="2" s="1"/>
  <c r="O103" i="2"/>
  <c r="P103" i="2"/>
  <c r="Q103" i="2"/>
  <c r="R103" i="2"/>
  <c r="AT103" i="2"/>
  <c r="H104" i="2"/>
  <c r="AV104" i="2" s="1"/>
  <c r="O104" i="2"/>
  <c r="P104" i="2"/>
  <c r="Q104" i="2"/>
  <c r="R104" i="2"/>
  <c r="W104" i="2"/>
  <c r="X104" i="2"/>
  <c r="AT104" i="2"/>
  <c r="H105" i="2"/>
  <c r="AV105" i="2" s="1"/>
  <c r="O105" i="2"/>
  <c r="P105" i="2"/>
  <c r="Q105" i="2"/>
  <c r="R105" i="2"/>
  <c r="AT105" i="2"/>
  <c r="H106" i="2"/>
  <c r="AV106" i="2" s="1"/>
  <c r="O106" i="2"/>
  <c r="P106" i="2"/>
  <c r="Q106" i="2"/>
  <c r="R106" i="2"/>
  <c r="W106" i="2"/>
  <c r="AI106" i="2" s="1"/>
  <c r="X106" i="2"/>
  <c r="AT106" i="2"/>
  <c r="H107" i="2"/>
  <c r="O107" i="2"/>
  <c r="V107" i="2" s="1"/>
  <c r="AH107" i="2" s="1"/>
  <c r="AN114" i="2" s="1"/>
  <c r="P107" i="2"/>
  <c r="W107" i="2" s="1"/>
  <c r="AI107" i="2" s="1"/>
  <c r="Q107" i="2"/>
  <c r="X107" i="2" s="1"/>
  <c r="AJ107" i="2" s="1"/>
  <c r="R107" i="2"/>
  <c r="AT107" i="2"/>
  <c r="AV107" i="2"/>
  <c r="H108" i="2"/>
  <c r="AV108" i="2" s="1"/>
  <c r="O108" i="2"/>
  <c r="S111" i="2" s="1"/>
  <c r="P108" i="2"/>
  <c r="Q108" i="2"/>
  <c r="R108" i="2"/>
  <c r="V108" i="2"/>
  <c r="AH108" i="2" s="1"/>
  <c r="AN115" i="2" s="1"/>
  <c r="AT108" i="2"/>
  <c r="H109" i="2"/>
  <c r="O109" i="2"/>
  <c r="P109" i="2"/>
  <c r="Q109" i="2"/>
  <c r="R109" i="2"/>
  <c r="AT109" i="2"/>
  <c r="AV109" i="2"/>
  <c r="H110" i="2"/>
  <c r="O110" i="2"/>
  <c r="P110" i="2"/>
  <c r="Q110" i="2"/>
  <c r="R110" i="2"/>
  <c r="S110" i="2"/>
  <c r="AT110" i="2"/>
  <c r="AV110" i="2"/>
  <c r="H111" i="2"/>
  <c r="O111" i="2"/>
  <c r="S112" i="2" s="1"/>
  <c r="P111" i="2"/>
  <c r="Q111" i="2"/>
  <c r="R111" i="2"/>
  <c r="V111" i="2" s="1"/>
  <c r="AH111" i="2" s="1"/>
  <c r="W111" i="2"/>
  <c r="X111" i="2"/>
  <c r="AT111" i="2"/>
  <c r="AU110" i="2" s="1"/>
  <c r="AV111" i="2"/>
  <c r="H112" i="2"/>
  <c r="AV112" i="2" s="1"/>
  <c r="O112" i="2"/>
  <c r="V112" i="2" s="1"/>
  <c r="P112" i="2"/>
  <c r="Q112" i="2"/>
  <c r="R112" i="2"/>
  <c r="W112" i="2"/>
  <c r="AT112" i="2"/>
  <c r="H113" i="2"/>
  <c r="AV113" i="2" s="1"/>
  <c r="O113" i="2"/>
  <c r="P113" i="2"/>
  <c r="Q113" i="2"/>
  <c r="U114" i="2" s="1"/>
  <c r="R113" i="2"/>
  <c r="W113" i="2" s="1"/>
  <c r="AO113" i="2"/>
  <c r="AT113" i="2"/>
  <c r="H114" i="2"/>
  <c r="O114" i="2"/>
  <c r="P114" i="2"/>
  <c r="Q114" i="2"/>
  <c r="X114" i="2" s="1"/>
  <c r="R114" i="2"/>
  <c r="V114" i="2"/>
  <c r="AH114" i="2" s="1"/>
  <c r="W114" i="2"/>
  <c r="AI114" i="2" s="1"/>
  <c r="AT114" i="2"/>
  <c r="AV114" i="2"/>
  <c r="H115" i="2"/>
  <c r="AV115" i="2" s="1"/>
  <c r="O115" i="2"/>
  <c r="P115" i="2"/>
  <c r="Q115" i="2"/>
  <c r="R115" i="2"/>
  <c r="V115" i="2"/>
  <c r="W115" i="2"/>
  <c r="AT115" i="2"/>
  <c r="H116" i="2"/>
  <c r="O116" i="2"/>
  <c r="V116" i="2" s="1"/>
  <c r="AH116" i="2" s="1"/>
  <c r="AN123" i="2" s="1"/>
  <c r="P116" i="2"/>
  <c r="W116" i="2" s="1"/>
  <c r="Q116" i="2"/>
  <c r="X116" i="2" s="1"/>
  <c r="R116" i="2"/>
  <c r="AT116" i="2"/>
  <c r="AV116" i="2"/>
  <c r="H117" i="2"/>
  <c r="O117" i="2"/>
  <c r="V117" i="2" s="1"/>
  <c r="P117" i="2"/>
  <c r="Q117" i="2"/>
  <c r="R117" i="2"/>
  <c r="AT117" i="2"/>
  <c r="H118" i="2"/>
  <c r="AV118" i="2" s="1"/>
  <c r="O118" i="2"/>
  <c r="P118" i="2"/>
  <c r="Q118" i="2"/>
  <c r="R118" i="2"/>
  <c r="V118" i="2"/>
  <c r="AH118" i="2"/>
  <c r="AT118" i="2"/>
  <c r="H119" i="2"/>
  <c r="O119" i="2"/>
  <c r="P119" i="2"/>
  <c r="Q119" i="2"/>
  <c r="X119" i="2" s="1"/>
  <c r="AJ119" i="2" s="1"/>
  <c r="AP126" i="2" s="1"/>
  <c r="R119" i="2"/>
  <c r="AT119" i="2"/>
  <c r="AZ119" i="2"/>
  <c r="H120" i="2"/>
  <c r="O120" i="2"/>
  <c r="V120" i="2" s="1"/>
  <c r="P120" i="2"/>
  <c r="Q120" i="2"/>
  <c r="R120" i="2"/>
  <c r="AT120" i="2"/>
  <c r="AZ120" i="2"/>
  <c r="H121" i="2"/>
  <c r="O121" i="2"/>
  <c r="P121" i="2"/>
  <c r="Q121" i="2"/>
  <c r="R121" i="2"/>
  <c r="AN121" i="2"/>
  <c r="AO121" i="2"/>
  <c r="AT121" i="2"/>
  <c r="AV121" i="2"/>
  <c r="AZ121" i="2"/>
  <c r="H122" i="2"/>
  <c r="O122" i="2"/>
  <c r="P122" i="2"/>
  <c r="Q122" i="2"/>
  <c r="R122" i="2"/>
  <c r="AT122" i="2"/>
  <c r="AZ122" i="2"/>
  <c r="H123" i="2"/>
  <c r="O123" i="2"/>
  <c r="P123" i="2"/>
  <c r="Q123" i="2"/>
  <c r="R123" i="2"/>
  <c r="AT123" i="2"/>
  <c r="AZ123" i="2"/>
  <c r="BA125" i="2" s="1"/>
  <c r="H124" i="2"/>
  <c r="O124" i="2"/>
  <c r="P124" i="2"/>
  <c r="Q124" i="2"/>
  <c r="R124" i="2"/>
  <c r="W124" i="2" s="1"/>
  <c r="AI124" i="2" s="1"/>
  <c r="AT124" i="2"/>
  <c r="AV124" i="2"/>
  <c r="AZ124" i="2"/>
  <c r="H125" i="2"/>
  <c r="AV125" i="2" s="1"/>
  <c r="O125" i="2"/>
  <c r="P125" i="2"/>
  <c r="Q125" i="2"/>
  <c r="X125" i="2" s="1"/>
  <c r="AJ125" i="2" s="1"/>
  <c r="AP132" i="2" s="1"/>
  <c r="R125" i="2"/>
  <c r="V125" i="2"/>
  <c r="AH125" i="2" s="1"/>
  <c r="W125" i="2"/>
  <c r="AI125" i="2" s="1"/>
  <c r="AT125" i="2"/>
  <c r="AZ125" i="2"/>
  <c r="H126" i="2"/>
  <c r="O126" i="2"/>
  <c r="V126" i="2" s="1"/>
  <c r="P126" i="2"/>
  <c r="Q126" i="2"/>
  <c r="R126" i="2"/>
  <c r="X126" i="2"/>
  <c r="AJ126" i="2" s="1"/>
  <c r="AT126" i="2"/>
  <c r="AU129" i="2" s="1"/>
  <c r="AZ126" i="2"/>
  <c r="H127" i="2"/>
  <c r="O127" i="2"/>
  <c r="P127" i="2"/>
  <c r="Q127" i="2"/>
  <c r="R127" i="2"/>
  <c r="X127" i="2" s="1"/>
  <c r="W127" i="2"/>
  <c r="AT127" i="2"/>
  <c r="AZ127" i="2"/>
  <c r="H128" i="2"/>
  <c r="O128" i="2"/>
  <c r="P128" i="2"/>
  <c r="Q128" i="2"/>
  <c r="R128" i="2"/>
  <c r="W128" i="2" s="1"/>
  <c r="S128" i="2"/>
  <c r="AT128" i="2"/>
  <c r="AV128" i="2"/>
  <c r="AZ128" i="2"/>
  <c r="H129" i="2"/>
  <c r="O129" i="2"/>
  <c r="P129" i="2"/>
  <c r="Q129" i="2"/>
  <c r="R129" i="2"/>
  <c r="AT129" i="2"/>
  <c r="AZ129" i="2"/>
  <c r="H130" i="2"/>
  <c r="O130" i="2"/>
  <c r="P130" i="2"/>
  <c r="W130" i="2" s="1"/>
  <c r="Q130" i="2"/>
  <c r="X130" i="2" s="1"/>
  <c r="R130" i="2"/>
  <c r="V130" i="2" s="1"/>
  <c r="AT130" i="2"/>
  <c r="AZ130" i="2"/>
  <c r="H131" i="2"/>
  <c r="O131" i="2"/>
  <c r="P131" i="2"/>
  <c r="Q131" i="2"/>
  <c r="R131" i="2"/>
  <c r="W131" i="2" s="1"/>
  <c r="AT131" i="2"/>
  <c r="AV131" i="2"/>
  <c r="AZ131" i="2"/>
  <c r="H132" i="2"/>
  <c r="O132" i="2"/>
  <c r="P132" i="2"/>
  <c r="W132" i="2" s="1"/>
  <c r="AI132" i="2" s="1"/>
  <c r="AO139" i="2" s="1"/>
  <c r="Q132" i="2"/>
  <c r="R132" i="2"/>
  <c r="V132" i="2"/>
  <c r="AT132" i="2"/>
  <c r="AV132" i="2"/>
  <c r="AZ132" i="2"/>
  <c r="H133" i="2"/>
  <c r="AV133" i="2" s="1"/>
  <c r="O133" i="2"/>
  <c r="P133" i="2"/>
  <c r="Q133" i="2"/>
  <c r="R133" i="2"/>
  <c r="V133" i="2"/>
  <c r="W133" i="2"/>
  <c r="X133" i="2"/>
  <c r="AT133" i="2"/>
  <c r="AZ133" i="2"/>
  <c r="H134" i="2"/>
  <c r="O134" i="2"/>
  <c r="S135" i="2" s="1"/>
  <c r="P134" i="2"/>
  <c r="Q134" i="2"/>
  <c r="R134" i="2"/>
  <c r="X134" i="2"/>
  <c r="AJ134" i="2"/>
  <c r="AT134" i="2"/>
  <c r="AZ134" i="2"/>
  <c r="H135" i="2"/>
  <c r="O135" i="2"/>
  <c r="P135" i="2"/>
  <c r="Q135" i="2"/>
  <c r="R135" i="2"/>
  <c r="AT135" i="2"/>
  <c r="AV135" i="2"/>
  <c r="AZ135" i="2"/>
  <c r="H136" i="2"/>
  <c r="O136" i="2"/>
  <c r="P136" i="2"/>
  <c r="Q136" i="2"/>
  <c r="R136" i="2"/>
  <c r="AT136" i="2"/>
  <c r="AZ136" i="2"/>
  <c r="H137" i="2"/>
  <c r="O137" i="2"/>
  <c r="P137" i="2"/>
  <c r="Q137" i="2"/>
  <c r="R137" i="2"/>
  <c r="V137" i="2" s="1"/>
  <c r="AT137" i="2"/>
  <c r="AV137" i="2"/>
  <c r="AZ137" i="2"/>
  <c r="H138" i="2"/>
  <c r="O138" i="2"/>
  <c r="P138" i="2"/>
  <c r="Q138" i="2"/>
  <c r="R138" i="2"/>
  <c r="V138" i="2"/>
  <c r="AH138" i="2" s="1"/>
  <c r="X138" i="2"/>
  <c r="AJ138" i="2" s="1"/>
  <c r="AT138" i="2"/>
  <c r="AZ138" i="2"/>
  <c r="H139" i="2"/>
  <c r="O139" i="2"/>
  <c r="V139" i="2" s="1"/>
  <c r="AH139" i="2" s="1"/>
  <c r="P139" i="2"/>
  <c r="Q139" i="2"/>
  <c r="R139" i="2"/>
  <c r="AN139" i="2"/>
  <c r="AT139" i="2"/>
  <c r="AZ139" i="2"/>
  <c r="H140" i="2"/>
  <c r="O140" i="2"/>
  <c r="P140" i="2"/>
  <c r="Q140" i="2"/>
  <c r="R140" i="2"/>
  <c r="W140" i="2"/>
  <c r="AI140" i="2" s="1"/>
  <c r="AT140" i="2"/>
  <c r="AZ140" i="2"/>
  <c r="H141" i="2"/>
  <c r="O141" i="2"/>
  <c r="P141" i="2"/>
  <c r="Q141" i="2"/>
  <c r="R141" i="2"/>
  <c r="AP141" i="2"/>
  <c r="AT141" i="2"/>
  <c r="AZ141" i="2"/>
  <c r="H142" i="2"/>
  <c r="O142" i="2"/>
  <c r="P142" i="2"/>
  <c r="Q142" i="2"/>
  <c r="R142" i="2"/>
  <c r="V142" i="2"/>
  <c r="AH142" i="2" s="1"/>
  <c r="AN149" i="2" s="1"/>
  <c r="AT142" i="2"/>
  <c r="AZ142" i="2"/>
  <c r="H143" i="2"/>
  <c r="O143" i="2"/>
  <c r="P143" i="2"/>
  <c r="Q143" i="2"/>
  <c r="R143" i="2"/>
  <c r="AT143" i="2"/>
  <c r="AZ143" i="2"/>
  <c r="H144" i="2"/>
  <c r="O144" i="2"/>
  <c r="P144" i="2"/>
  <c r="Q144" i="2"/>
  <c r="R144" i="2"/>
  <c r="AT144" i="2"/>
  <c r="AZ144" i="2"/>
  <c r="H145" i="2"/>
  <c r="O145" i="2"/>
  <c r="P145" i="2"/>
  <c r="Q145" i="2"/>
  <c r="R145" i="2"/>
  <c r="AN145" i="2"/>
  <c r="AP145" i="2"/>
  <c r="AT145" i="2"/>
  <c r="AZ145" i="2"/>
  <c r="H146" i="2"/>
  <c r="O146" i="2"/>
  <c r="P146" i="2"/>
  <c r="Q146" i="2"/>
  <c r="R146" i="2"/>
  <c r="X146" i="2"/>
  <c r="AJ146" i="2" s="1"/>
  <c r="AP153" i="2" s="1"/>
  <c r="AT146" i="2"/>
  <c r="AV146" i="2"/>
  <c r="AZ146" i="2"/>
  <c r="H147" i="2"/>
  <c r="O147" i="2"/>
  <c r="P147" i="2"/>
  <c r="Q147" i="2"/>
  <c r="R147" i="2"/>
  <c r="AN147" i="2"/>
  <c r="AT147" i="2"/>
  <c r="AZ147" i="2"/>
  <c r="H148" i="2"/>
  <c r="O148" i="2"/>
  <c r="V148" i="2" s="1"/>
  <c r="AH148" i="2" s="1"/>
  <c r="P148" i="2"/>
  <c r="Q148" i="2"/>
  <c r="X148" i="2" s="1"/>
  <c r="AJ148" i="2" s="1"/>
  <c r="R148" i="2"/>
  <c r="AT148" i="2"/>
  <c r="AV148" i="2"/>
  <c r="AZ148" i="2"/>
  <c r="H149" i="2"/>
  <c r="O149" i="2"/>
  <c r="P149" i="2"/>
  <c r="Q149" i="2"/>
  <c r="R149" i="2"/>
  <c r="AT149" i="2"/>
  <c r="AZ149" i="2"/>
  <c r="H150" i="2"/>
  <c r="O150" i="2"/>
  <c r="P150" i="2"/>
  <c r="Q150" i="2"/>
  <c r="R150" i="2"/>
  <c r="AT150" i="2"/>
  <c r="AZ150" i="2"/>
  <c r="H151" i="2"/>
  <c r="O151" i="2"/>
  <c r="P151" i="2"/>
  <c r="Q151" i="2"/>
  <c r="R151" i="2"/>
  <c r="AN151" i="2"/>
  <c r="AT151" i="2"/>
  <c r="AZ151" i="2"/>
  <c r="H152" i="2"/>
  <c r="O152" i="2"/>
  <c r="P152" i="2"/>
  <c r="Q152" i="2"/>
  <c r="R152" i="2"/>
  <c r="AT152" i="2"/>
  <c r="AZ152" i="2"/>
  <c r="H153" i="2"/>
  <c r="O153" i="2"/>
  <c r="P153" i="2"/>
  <c r="Q153" i="2"/>
  <c r="R153" i="2"/>
  <c r="AN153" i="2"/>
  <c r="AT153" i="2"/>
  <c r="AV153" i="2"/>
  <c r="AZ153" i="2"/>
  <c r="H154" i="2"/>
  <c r="O154" i="2"/>
  <c r="V154" i="2" s="1"/>
  <c r="AH154" i="2" s="1"/>
  <c r="P154" i="2"/>
  <c r="W154" i="2" s="1"/>
  <c r="Q154" i="2"/>
  <c r="X154" i="2" s="1"/>
  <c r="AJ154" i="2" s="1"/>
  <c r="R154" i="2"/>
  <c r="AT154" i="2"/>
  <c r="AV154" i="2"/>
  <c r="AZ154" i="2"/>
  <c r="H155" i="2"/>
  <c r="O155" i="2"/>
  <c r="P155" i="2"/>
  <c r="Q155" i="2"/>
  <c r="X155" i="2" s="1"/>
  <c r="AJ155" i="2" s="1"/>
  <c r="AP162" i="2" s="1"/>
  <c r="R155" i="2"/>
  <c r="AT155" i="2"/>
  <c r="AZ155" i="2"/>
  <c r="H156" i="2"/>
  <c r="AV156" i="2" s="1"/>
  <c r="O156" i="2"/>
  <c r="P156" i="2"/>
  <c r="Q156" i="2"/>
  <c r="R156" i="2"/>
  <c r="V156" i="2"/>
  <c r="AT156" i="2"/>
  <c r="AZ156" i="2"/>
  <c r="BA157" i="2" s="1"/>
  <c r="H157" i="2"/>
  <c r="O157" i="2"/>
  <c r="P157" i="2"/>
  <c r="Q157" i="2"/>
  <c r="R157" i="2"/>
  <c r="AT157" i="2"/>
  <c r="AZ157" i="2"/>
  <c r="H158" i="2"/>
  <c r="O158" i="2"/>
  <c r="P158" i="2"/>
  <c r="Q158" i="2"/>
  <c r="R158" i="2"/>
  <c r="AT158" i="2"/>
  <c r="AV158" i="2"/>
  <c r="AZ158" i="2"/>
  <c r="H159" i="2"/>
  <c r="O159" i="2"/>
  <c r="P159" i="2"/>
  <c r="Q159" i="2"/>
  <c r="R159" i="2"/>
  <c r="W159" i="2" s="1"/>
  <c r="AT159" i="2"/>
  <c r="AZ159" i="2"/>
  <c r="H160" i="2"/>
  <c r="O160" i="2"/>
  <c r="P160" i="2"/>
  <c r="Q160" i="2"/>
  <c r="R160" i="2"/>
  <c r="AT160" i="2"/>
  <c r="AV160" i="2"/>
  <c r="AZ160" i="2"/>
  <c r="H161" i="2"/>
  <c r="O161" i="2"/>
  <c r="P161" i="2"/>
  <c r="Q161" i="2"/>
  <c r="U160" i="2" s="1"/>
  <c r="R161" i="2"/>
  <c r="AN161" i="2"/>
  <c r="AP161" i="2"/>
  <c r="AT161" i="2"/>
  <c r="AZ161" i="2"/>
  <c r="H162" i="2"/>
  <c r="O162" i="2"/>
  <c r="P162" i="2"/>
  <c r="Q162" i="2"/>
  <c r="R162" i="2"/>
  <c r="W162" i="2"/>
  <c r="AT162" i="2"/>
  <c r="AZ162" i="2"/>
  <c r="H163" i="2"/>
  <c r="AV163" i="2" s="1"/>
  <c r="O163" i="2"/>
  <c r="P163" i="2"/>
  <c r="Q163" i="2"/>
  <c r="R163" i="2"/>
  <c r="V163" i="2" s="1"/>
  <c r="AT163" i="2"/>
  <c r="AZ163" i="2"/>
  <c r="H164" i="2"/>
  <c r="O164" i="2"/>
  <c r="P164" i="2"/>
  <c r="Q164" i="2"/>
  <c r="R164" i="2"/>
  <c r="AT164" i="2"/>
  <c r="AV164" i="2"/>
  <c r="AZ164" i="2"/>
  <c r="H165" i="2"/>
  <c r="AV165" i="2" s="1"/>
  <c r="O165" i="2"/>
  <c r="S167" i="2" s="1"/>
  <c r="P165" i="2"/>
  <c r="Q165" i="2"/>
  <c r="X165" i="2" s="1"/>
  <c r="R165" i="2"/>
  <c r="AT165" i="2"/>
  <c r="AZ165" i="2"/>
  <c r="H166" i="2"/>
  <c r="O166" i="2"/>
  <c r="P166" i="2"/>
  <c r="Q166" i="2"/>
  <c r="R166" i="2"/>
  <c r="V166" i="2"/>
  <c r="W166" i="2"/>
  <c r="X166" i="2"/>
  <c r="AJ166" i="2" s="1"/>
  <c r="AT166" i="2"/>
  <c r="AZ166" i="2"/>
  <c r="H167" i="2"/>
  <c r="O167" i="2"/>
  <c r="P167" i="2"/>
  <c r="Q167" i="2"/>
  <c r="R167" i="2"/>
  <c r="AN167" i="2"/>
  <c r="AT167" i="2"/>
  <c r="AU168" i="2" s="1"/>
  <c r="AZ167" i="2"/>
  <c r="H168" i="2"/>
  <c r="AV168" i="2" s="1"/>
  <c r="O168" i="2"/>
  <c r="S171" i="2" s="1"/>
  <c r="P168" i="2"/>
  <c r="Q168" i="2"/>
  <c r="R168" i="2"/>
  <c r="AT168" i="2"/>
  <c r="AZ168" i="2"/>
  <c r="H169" i="2"/>
  <c r="O169" i="2"/>
  <c r="P169" i="2"/>
  <c r="Q169" i="2"/>
  <c r="R169" i="2"/>
  <c r="T169" i="2"/>
  <c r="U169" i="2"/>
  <c r="AT169" i="2"/>
  <c r="AZ169" i="2"/>
  <c r="BA169" i="2"/>
  <c r="H170" i="2"/>
  <c r="O170" i="2"/>
  <c r="P170" i="2"/>
  <c r="Q170" i="2"/>
  <c r="R170" i="2"/>
  <c r="AT170" i="2"/>
  <c r="AZ170" i="2"/>
  <c r="H171" i="2"/>
  <c r="O171" i="2"/>
  <c r="P171" i="2"/>
  <c r="Q171" i="2"/>
  <c r="R171" i="2"/>
  <c r="W171" i="2" s="1"/>
  <c r="AT171" i="2"/>
  <c r="AV171" i="2"/>
  <c r="AZ171" i="2"/>
  <c r="H172" i="2"/>
  <c r="AV172" i="2" s="1"/>
  <c r="O172" i="2"/>
  <c r="P172" i="2"/>
  <c r="Q172" i="2"/>
  <c r="R172" i="2"/>
  <c r="V172" i="2" s="1"/>
  <c r="X172" i="2"/>
  <c r="AJ172" i="2"/>
  <c r="AP179" i="2" s="1"/>
  <c r="AT172" i="2"/>
  <c r="AZ172" i="2"/>
  <c r="H173" i="2"/>
  <c r="O173" i="2"/>
  <c r="P173" i="2"/>
  <c r="Q173" i="2"/>
  <c r="R173" i="2"/>
  <c r="AT173" i="2"/>
  <c r="AZ173" i="2"/>
  <c r="H174" i="2"/>
  <c r="O174" i="2"/>
  <c r="P174" i="2"/>
  <c r="T172" i="2" s="1"/>
  <c r="Q174" i="2"/>
  <c r="R174" i="2"/>
  <c r="S174" i="2"/>
  <c r="AT174" i="2"/>
  <c r="AV174" i="2"/>
  <c r="AZ174" i="2"/>
  <c r="H175" i="2"/>
  <c r="AV175" i="2" s="1"/>
  <c r="O175" i="2"/>
  <c r="P175" i="2"/>
  <c r="Q175" i="2"/>
  <c r="R175" i="2"/>
  <c r="W175" i="2" s="1"/>
  <c r="AI175" i="2" s="1"/>
  <c r="V175" i="2"/>
  <c r="AT175" i="2"/>
  <c r="AU178" i="2" s="1"/>
  <c r="AZ175" i="2"/>
  <c r="H176" i="2"/>
  <c r="O176" i="2"/>
  <c r="P176" i="2"/>
  <c r="Q176" i="2"/>
  <c r="R176" i="2"/>
  <c r="AT176" i="2"/>
  <c r="AZ176" i="2"/>
  <c r="H177" i="2"/>
  <c r="O177" i="2"/>
  <c r="P177" i="2"/>
  <c r="Q177" i="2"/>
  <c r="R177" i="2"/>
  <c r="X177" i="2" s="1"/>
  <c r="AJ177" i="2" s="1"/>
  <c r="AP184" i="2" s="1"/>
  <c r="V177" i="2"/>
  <c r="AT177" i="2"/>
  <c r="AZ177" i="2"/>
  <c r="H178" i="2"/>
  <c r="O178" i="2"/>
  <c r="P178" i="2"/>
  <c r="Q178" i="2"/>
  <c r="R178" i="2"/>
  <c r="AT178" i="2"/>
  <c r="AZ178" i="2"/>
  <c r="H179" i="2"/>
  <c r="O179" i="2"/>
  <c r="V179" i="2" s="1"/>
  <c r="P179" i="2"/>
  <c r="Q179" i="2"/>
  <c r="R179" i="2"/>
  <c r="AT179" i="2"/>
  <c r="AZ179" i="2"/>
  <c r="H180" i="2"/>
  <c r="O180" i="2"/>
  <c r="P180" i="2"/>
  <c r="W180" i="2" s="1"/>
  <c r="AI180" i="2" s="1"/>
  <c r="Q180" i="2"/>
  <c r="R180" i="2"/>
  <c r="X180" i="2"/>
  <c r="AJ180" i="2" s="1"/>
  <c r="AT180" i="2"/>
  <c r="AZ180" i="2"/>
  <c r="H181" i="2"/>
  <c r="O181" i="2"/>
  <c r="P181" i="2"/>
  <c r="Q181" i="2"/>
  <c r="R181" i="2"/>
  <c r="AT181" i="2"/>
  <c r="AZ181" i="2"/>
  <c r="BA182" i="2" s="1"/>
  <c r="H182" i="2"/>
  <c r="AV182" i="2" s="1"/>
  <c r="O182" i="2"/>
  <c r="P182" i="2"/>
  <c r="T180" i="2" s="1"/>
  <c r="Q182" i="2"/>
  <c r="R182" i="2"/>
  <c r="V182" i="2" s="1"/>
  <c r="T182" i="2"/>
  <c r="W182" i="2"/>
  <c r="AH182" i="2"/>
  <c r="AT182" i="2"/>
  <c r="AZ182" i="2"/>
  <c r="H183" i="2"/>
  <c r="AV183" i="2" s="1"/>
  <c r="O183" i="2"/>
  <c r="P183" i="2"/>
  <c r="Q183" i="2"/>
  <c r="R183" i="2"/>
  <c r="V183" i="2"/>
  <c r="AH183" i="2" s="1"/>
  <c r="W183" i="2"/>
  <c r="X183" i="2"/>
  <c r="AJ183" i="2" s="1"/>
  <c r="AP190" i="2" s="1"/>
  <c r="AT183" i="2"/>
  <c r="AZ183" i="2"/>
  <c r="H184" i="2"/>
  <c r="O184" i="2"/>
  <c r="P184" i="2"/>
  <c r="Q184" i="2"/>
  <c r="R184" i="2"/>
  <c r="AT184" i="2"/>
  <c r="AZ184" i="2"/>
  <c r="H185" i="2"/>
  <c r="O185" i="2"/>
  <c r="P185" i="2"/>
  <c r="Q185" i="2"/>
  <c r="R185" i="2"/>
  <c r="V185" i="2"/>
  <c r="AH185" i="2" s="1"/>
  <c r="AT185" i="2"/>
  <c r="AV185" i="2"/>
  <c r="AZ185" i="2"/>
  <c r="H186" i="2"/>
  <c r="AV186" i="2" s="1"/>
  <c r="O186" i="2"/>
  <c r="V186" i="2" s="1"/>
  <c r="AH186" i="2" s="1"/>
  <c r="P186" i="2"/>
  <c r="W186" i="2" s="1"/>
  <c r="Q186" i="2"/>
  <c r="R186" i="2"/>
  <c r="AT186" i="2"/>
  <c r="AU184" i="2" s="1"/>
  <c r="AZ186" i="2"/>
  <c r="BA186" i="2"/>
  <c r="H187" i="2"/>
  <c r="O187" i="2"/>
  <c r="P187" i="2"/>
  <c r="Q187" i="2"/>
  <c r="R187" i="2"/>
  <c r="AT187" i="2"/>
  <c r="AZ187" i="2"/>
  <c r="H188" i="2"/>
  <c r="O188" i="2"/>
  <c r="P188" i="2"/>
  <c r="Q188" i="2"/>
  <c r="R188" i="2"/>
  <c r="V188" i="2" s="1"/>
  <c r="AH188" i="2" s="1"/>
  <c r="AN188" i="2"/>
  <c r="AT188" i="2"/>
  <c r="AV188" i="2"/>
  <c r="AZ188" i="2"/>
  <c r="H189" i="2"/>
  <c r="O189" i="2"/>
  <c r="P189" i="2"/>
  <c r="Q189" i="2"/>
  <c r="R189" i="2"/>
  <c r="X189" i="2" s="1"/>
  <c r="V189" i="2"/>
  <c r="AH189" i="2" s="1"/>
  <c r="AN196" i="2" s="1"/>
  <c r="W189" i="2"/>
  <c r="AI189" i="2" s="1"/>
  <c r="AJ189" i="2"/>
  <c r="AT189" i="2"/>
  <c r="AV189" i="2"/>
  <c r="AZ189" i="2"/>
  <c r="BA189" i="2"/>
  <c r="H190" i="2"/>
  <c r="O190" i="2"/>
  <c r="P190" i="2"/>
  <c r="Q190" i="2"/>
  <c r="R190" i="2"/>
  <c r="V190" i="2"/>
  <c r="AH190" i="2" s="1"/>
  <c r="AN190" i="2"/>
  <c r="AT190" i="2"/>
  <c r="AZ190" i="2"/>
  <c r="H191" i="2"/>
  <c r="O191" i="2"/>
  <c r="P191" i="2"/>
  <c r="Q191" i="2"/>
  <c r="R191" i="2"/>
  <c r="AT191" i="2"/>
  <c r="AZ191" i="2"/>
  <c r="H192" i="2"/>
  <c r="O192" i="2"/>
  <c r="P192" i="2"/>
  <c r="Q192" i="2"/>
  <c r="R192" i="2"/>
  <c r="V192" i="2"/>
  <c r="W192" i="2"/>
  <c r="AI192" i="2" s="1"/>
  <c r="AO199" i="2" s="1"/>
  <c r="X192" i="2"/>
  <c r="AJ192" i="2"/>
  <c r="AT192" i="2"/>
  <c r="AZ192" i="2"/>
  <c r="H193" i="2"/>
  <c r="AV193" i="2" s="1"/>
  <c r="O193" i="2"/>
  <c r="P193" i="2"/>
  <c r="Q193" i="2"/>
  <c r="R193" i="2"/>
  <c r="AT193" i="2"/>
  <c r="AZ193" i="2"/>
  <c r="H194" i="2"/>
  <c r="O194" i="2"/>
  <c r="V194" i="2" s="1"/>
  <c r="P194" i="2"/>
  <c r="W194" i="2" s="1"/>
  <c r="Q194" i="2"/>
  <c r="R194" i="2"/>
  <c r="AT194" i="2"/>
  <c r="AZ194" i="2"/>
  <c r="H195" i="2"/>
  <c r="O195" i="2"/>
  <c r="P195" i="2"/>
  <c r="Q195" i="2"/>
  <c r="X195" i="2" s="1"/>
  <c r="R195" i="2"/>
  <c r="V195" i="2"/>
  <c r="AH195" i="2" s="1"/>
  <c r="AN202" i="2" s="1"/>
  <c r="W195" i="2"/>
  <c r="AI195" i="2" s="1"/>
  <c r="AO202" i="2" s="1"/>
  <c r="AJ195" i="2"/>
  <c r="AT195" i="2"/>
  <c r="AZ195" i="2"/>
  <c r="H196" i="2"/>
  <c r="O196" i="2"/>
  <c r="P196" i="2"/>
  <c r="Q196" i="2"/>
  <c r="R196" i="2"/>
  <c r="AT196" i="2"/>
  <c r="AZ196" i="2"/>
  <c r="H197" i="2"/>
  <c r="O197" i="2"/>
  <c r="P197" i="2"/>
  <c r="Q197" i="2"/>
  <c r="R197" i="2"/>
  <c r="AT197" i="2"/>
  <c r="AV197" i="2"/>
  <c r="AZ197" i="2"/>
  <c r="H198" i="2"/>
  <c r="AV198" i="2" s="1"/>
  <c r="O198" i="2"/>
  <c r="V198" i="2" s="1"/>
  <c r="AH198" i="2" s="1"/>
  <c r="AN205" i="2" s="1"/>
  <c r="P198" i="2"/>
  <c r="Q198" i="2"/>
  <c r="R198" i="2"/>
  <c r="X198" i="2"/>
  <c r="AJ198" i="2" s="1"/>
  <c r="AT198" i="2"/>
  <c r="AZ198" i="2"/>
  <c r="H199" i="2"/>
  <c r="O199" i="2"/>
  <c r="V199" i="2" s="1"/>
  <c r="AH199" i="2" s="1"/>
  <c r="AN206" i="2" s="1"/>
  <c r="P199" i="2"/>
  <c r="W199" i="2" s="1"/>
  <c r="AI199" i="2" s="1"/>
  <c r="AO206" i="2" s="1"/>
  <c r="Q199" i="2"/>
  <c r="X199" i="2" s="1"/>
  <c r="AJ199" i="2" s="1"/>
  <c r="AP206" i="2" s="1"/>
  <c r="R199" i="2"/>
  <c r="AT199" i="2"/>
  <c r="AZ199" i="2"/>
  <c r="H200" i="2"/>
  <c r="AV200" i="2" s="1"/>
  <c r="O200" i="2"/>
  <c r="P200" i="2"/>
  <c r="Q200" i="2"/>
  <c r="R200" i="2"/>
  <c r="AT200" i="2"/>
  <c r="AU200" i="2" s="1"/>
  <c r="AZ200" i="2"/>
  <c r="F201" i="2"/>
  <c r="AZ201" i="2" s="1"/>
  <c r="H201" i="2"/>
  <c r="AV201" i="2" s="1"/>
  <c r="O201" i="2"/>
  <c r="V201" i="2" s="1"/>
  <c r="P201" i="2"/>
  <c r="Q201" i="2"/>
  <c r="R201" i="2"/>
  <c r="W201" i="2"/>
  <c r="AH201" i="2"/>
  <c r="AT201" i="2"/>
  <c r="F202" i="2"/>
  <c r="O202" i="2"/>
  <c r="V202" i="2" s="1"/>
  <c r="AH202" i="2" s="1"/>
  <c r="P202" i="2"/>
  <c r="W202" i="2" s="1"/>
  <c r="AI202" i="2" s="1"/>
  <c r="Q202" i="2"/>
  <c r="R202" i="2"/>
  <c r="X202" i="2" s="1"/>
  <c r="AJ202" i="2" s="1"/>
  <c r="AT202" i="2"/>
  <c r="H203" i="2"/>
  <c r="AV203" i="2" s="1"/>
  <c r="O203" i="2"/>
  <c r="P203" i="2"/>
  <c r="Q203" i="2"/>
  <c r="R203" i="2"/>
  <c r="AT203" i="2"/>
  <c r="H204" i="2"/>
  <c r="AV204" i="2" s="1"/>
  <c r="O204" i="2"/>
  <c r="V204" i="2" s="1"/>
  <c r="P204" i="2"/>
  <c r="Q204" i="2"/>
  <c r="R204" i="2"/>
  <c r="AT204" i="2"/>
  <c r="AZ204" i="2"/>
  <c r="H205" i="2"/>
  <c r="O205" i="2"/>
  <c r="P205" i="2"/>
  <c r="Q205" i="2"/>
  <c r="R205" i="2"/>
  <c r="V205" i="2"/>
  <c r="AH205" i="2" s="1"/>
  <c r="AN212" i="2" s="1"/>
  <c r="X205" i="2"/>
  <c r="AJ205" i="2" s="1"/>
  <c r="AP212" i="2" s="1"/>
  <c r="AT205" i="2"/>
  <c r="AZ205" i="2"/>
  <c r="H206" i="2"/>
  <c r="O206" i="2"/>
  <c r="P206" i="2"/>
  <c r="Q206" i="2"/>
  <c r="R206" i="2"/>
  <c r="W206" i="2" s="1"/>
  <c r="X206" i="2"/>
  <c r="AI206" i="2"/>
  <c r="AT206" i="2"/>
  <c r="AZ206" i="2"/>
  <c r="H207" i="2"/>
  <c r="O207" i="2"/>
  <c r="P207" i="2"/>
  <c r="W207" i="2" s="1"/>
  <c r="AI207" i="2" s="1"/>
  <c r="AO214" i="2" s="1"/>
  <c r="Q207" i="2"/>
  <c r="R207" i="2"/>
  <c r="AT207" i="2"/>
  <c r="AV207" i="2"/>
  <c r="AZ207" i="2"/>
  <c r="F208" i="2"/>
  <c r="H208" i="2"/>
  <c r="O208" i="2"/>
  <c r="P208" i="2"/>
  <c r="Q208" i="2"/>
  <c r="R208" i="2"/>
  <c r="V208" i="2" s="1"/>
  <c r="AT208" i="2"/>
  <c r="AV208" i="2"/>
  <c r="AZ208" i="2"/>
  <c r="F209" i="2"/>
  <c r="H209" i="2" s="1"/>
  <c r="O209" i="2"/>
  <c r="V209" i="2" s="1"/>
  <c r="AH209" i="2" s="1"/>
  <c r="AN216" i="2" s="1"/>
  <c r="P209" i="2"/>
  <c r="Q209" i="2"/>
  <c r="R209" i="2"/>
  <c r="AT209" i="2"/>
  <c r="H210" i="2"/>
  <c r="AV210" i="2" s="1"/>
  <c r="O210" i="2"/>
  <c r="P210" i="2"/>
  <c r="Q210" i="2"/>
  <c r="U213" i="2" s="1"/>
  <c r="R210" i="2"/>
  <c r="AT210" i="2"/>
  <c r="AZ210" i="2"/>
  <c r="BA213" i="2" s="1"/>
  <c r="H211" i="2"/>
  <c r="O211" i="2"/>
  <c r="P211" i="2"/>
  <c r="Q211" i="2"/>
  <c r="R211" i="2"/>
  <c r="AT211" i="2"/>
  <c r="AV211" i="2"/>
  <c r="AZ211" i="2"/>
  <c r="H212" i="2"/>
  <c r="O212" i="2"/>
  <c r="P212" i="2"/>
  <c r="W212" i="2" s="1"/>
  <c r="AI212" i="2" s="1"/>
  <c r="AO219" i="2" s="1"/>
  <c r="Q212" i="2"/>
  <c r="R212" i="2"/>
  <c r="AT212" i="2"/>
  <c r="AV212" i="2"/>
  <c r="AZ212" i="2"/>
  <c r="H213" i="2"/>
  <c r="O213" i="2"/>
  <c r="P213" i="2"/>
  <c r="T212" i="2" s="1"/>
  <c r="Q213" i="2"/>
  <c r="R213" i="2"/>
  <c r="AT213" i="2"/>
  <c r="AZ213" i="2"/>
  <c r="H214" i="2"/>
  <c r="O214" i="2"/>
  <c r="P214" i="2"/>
  <c r="Q214" i="2"/>
  <c r="R214" i="2"/>
  <c r="V214" i="2"/>
  <c r="AH214" i="2" s="1"/>
  <c r="AN221" i="2" s="1"/>
  <c r="W214" i="2"/>
  <c r="AI214" i="2"/>
  <c r="AT214" i="2"/>
  <c r="AV214" i="2"/>
  <c r="AZ214" i="2"/>
  <c r="H215" i="2"/>
  <c r="O215" i="2"/>
  <c r="P215" i="2"/>
  <c r="Q215" i="2"/>
  <c r="X215" i="2" s="1"/>
  <c r="R215" i="2"/>
  <c r="W215" i="2"/>
  <c r="AT215" i="2"/>
  <c r="AZ215" i="2"/>
  <c r="H216" i="2"/>
  <c r="O216" i="2"/>
  <c r="V216" i="2" s="1"/>
  <c r="P216" i="2"/>
  <c r="T218" i="2" s="1"/>
  <c r="Q216" i="2"/>
  <c r="R216" i="2"/>
  <c r="AT216" i="2"/>
  <c r="AZ216" i="2"/>
  <c r="H217" i="2"/>
  <c r="O217" i="2"/>
  <c r="P217" i="2"/>
  <c r="Q217" i="2"/>
  <c r="R217" i="2"/>
  <c r="AT217" i="2"/>
  <c r="AZ217" i="2"/>
  <c r="H218" i="2"/>
  <c r="O218" i="2"/>
  <c r="P218" i="2"/>
  <c r="Q218" i="2"/>
  <c r="R218" i="2"/>
  <c r="AT218" i="2"/>
  <c r="AZ218" i="2"/>
  <c r="H219" i="2"/>
  <c r="O219" i="2"/>
  <c r="V219" i="2" s="1"/>
  <c r="AH219" i="2" s="1"/>
  <c r="P219" i="2"/>
  <c r="Q219" i="2"/>
  <c r="X219" i="2" s="1"/>
  <c r="AJ219" i="2" s="1"/>
  <c r="AP226" i="2" s="1"/>
  <c r="R219" i="2"/>
  <c r="W219" i="2"/>
  <c r="AI219" i="2" s="1"/>
  <c r="AO226" i="2" s="1"/>
  <c r="AT219" i="2"/>
  <c r="AU216" i="2" s="1"/>
  <c r="AZ219" i="2"/>
  <c r="H220" i="2"/>
  <c r="O220" i="2"/>
  <c r="P220" i="2"/>
  <c r="Q220" i="2"/>
  <c r="R220" i="2"/>
  <c r="AT220" i="2"/>
  <c r="AZ220" i="2"/>
  <c r="H221" i="2"/>
  <c r="O221" i="2"/>
  <c r="P221" i="2"/>
  <c r="Q221" i="2"/>
  <c r="R221" i="2"/>
  <c r="V221" i="2"/>
  <c r="AH221" i="2" s="1"/>
  <c r="W221" i="2"/>
  <c r="AI221" i="2" s="1"/>
  <c r="AO228" i="2" s="1"/>
  <c r="X221" i="2"/>
  <c r="AJ221" i="2" s="1"/>
  <c r="AP228" i="2" s="1"/>
  <c r="AT221" i="2"/>
  <c r="AZ221" i="2"/>
  <c r="H222" i="2"/>
  <c r="O222" i="2"/>
  <c r="P222" i="2"/>
  <c r="Q222" i="2"/>
  <c r="R222" i="2"/>
  <c r="W222" i="2"/>
  <c r="AI222" i="2" s="1"/>
  <c r="AO229" i="2" s="1"/>
  <c r="AT222" i="2"/>
  <c r="AV222" i="2"/>
  <c r="AZ222" i="2"/>
  <c r="BA223" i="2" s="1"/>
  <c r="H223" i="2"/>
  <c r="AV223" i="2" s="1"/>
  <c r="O223" i="2"/>
  <c r="P223" i="2"/>
  <c r="Q223" i="2"/>
  <c r="R223" i="2"/>
  <c r="V223" i="2"/>
  <c r="AH223" i="2" s="1"/>
  <c r="W223" i="2"/>
  <c r="AI223" i="2" s="1"/>
  <c r="AT223" i="2"/>
  <c r="AZ223" i="2"/>
  <c r="H224" i="2"/>
  <c r="O224" i="2"/>
  <c r="P224" i="2"/>
  <c r="Q224" i="2"/>
  <c r="X224" i="2" s="1"/>
  <c r="R224" i="2"/>
  <c r="AT224" i="2"/>
  <c r="AZ224" i="2"/>
  <c r="H225" i="2"/>
  <c r="O225" i="2"/>
  <c r="P225" i="2"/>
  <c r="Q225" i="2"/>
  <c r="R225" i="2"/>
  <c r="W225" i="2"/>
  <c r="AI225" i="2" s="1"/>
  <c r="AO232" i="2" s="1"/>
  <c r="AT225" i="2"/>
  <c r="AV225" i="2"/>
  <c r="AZ225" i="2"/>
  <c r="H226" i="2"/>
  <c r="O226" i="2"/>
  <c r="P226" i="2"/>
  <c r="Q226" i="2"/>
  <c r="R226" i="2"/>
  <c r="AT226" i="2"/>
  <c r="AZ226" i="2"/>
  <c r="H227" i="2"/>
  <c r="O227" i="2"/>
  <c r="P227" i="2"/>
  <c r="Q227" i="2"/>
  <c r="R227" i="2"/>
  <c r="V227" i="2"/>
  <c r="AH227" i="2"/>
  <c r="AT227" i="2"/>
  <c r="AV227" i="2"/>
  <c r="AZ227" i="2"/>
  <c r="H228" i="2"/>
  <c r="O228" i="2"/>
  <c r="P228" i="2"/>
  <c r="Q228" i="2"/>
  <c r="R228" i="2"/>
  <c r="V228" i="2" s="1"/>
  <c r="AH228" i="2" s="1"/>
  <c r="AN235" i="2" s="1"/>
  <c r="W228" i="2"/>
  <c r="AI228" i="2" s="1"/>
  <c r="AO235" i="2" s="1"/>
  <c r="X228" i="2"/>
  <c r="AJ228" i="2"/>
  <c r="AT228" i="2"/>
  <c r="AV228" i="2"/>
  <c r="AZ228" i="2"/>
  <c r="H229" i="2"/>
  <c r="O229" i="2"/>
  <c r="P229" i="2"/>
  <c r="Q229" i="2"/>
  <c r="R229" i="2"/>
  <c r="W229" i="2" s="1"/>
  <c r="AI229" i="2" s="1"/>
  <c r="AO236" i="2" s="1"/>
  <c r="AT229" i="2"/>
  <c r="AZ229" i="2"/>
  <c r="H230" i="2"/>
  <c r="O230" i="2"/>
  <c r="P230" i="2"/>
  <c r="Q230" i="2"/>
  <c r="X230" i="2" s="1"/>
  <c r="R230" i="2"/>
  <c r="V230" i="2" s="1"/>
  <c r="AT230" i="2"/>
  <c r="AZ230" i="2"/>
  <c r="H231" i="2"/>
  <c r="O231" i="2"/>
  <c r="V231" i="2" s="1"/>
  <c r="P231" i="2"/>
  <c r="Q231" i="2"/>
  <c r="R231" i="2"/>
  <c r="X231" i="2" s="1"/>
  <c r="AT231" i="2"/>
  <c r="AZ231" i="2"/>
  <c r="H232" i="2"/>
  <c r="O232" i="2"/>
  <c r="P232" i="2"/>
  <c r="Q232" i="2"/>
  <c r="X232" i="2" s="1"/>
  <c r="AJ232" i="2" s="1"/>
  <c r="AP239" i="2" s="1"/>
  <c r="R232" i="2"/>
  <c r="AT232" i="2"/>
  <c r="AZ232" i="2"/>
  <c r="H233" i="2"/>
  <c r="AV233" i="2" s="1"/>
  <c r="O233" i="2"/>
  <c r="P233" i="2"/>
  <c r="Q233" i="2"/>
  <c r="R233" i="2"/>
  <c r="AT233" i="2"/>
  <c r="AZ233" i="2"/>
  <c r="BA234" i="2" s="1"/>
  <c r="H234" i="2"/>
  <c r="O234" i="2"/>
  <c r="P234" i="2"/>
  <c r="Q234" i="2"/>
  <c r="R234" i="2"/>
  <c r="AT234" i="2"/>
  <c r="AZ234" i="2"/>
  <c r="H235" i="2"/>
  <c r="O235" i="2"/>
  <c r="P235" i="2"/>
  <c r="Q235" i="2"/>
  <c r="R235" i="2"/>
  <c r="V235" i="2"/>
  <c r="AT235" i="2"/>
  <c r="AV235" i="2"/>
  <c r="AZ235" i="2"/>
  <c r="H236" i="2"/>
  <c r="O236" i="2"/>
  <c r="P236" i="2"/>
  <c r="Q236" i="2"/>
  <c r="R236" i="2"/>
  <c r="AT236" i="2"/>
  <c r="AZ236" i="2"/>
  <c r="H237" i="2"/>
  <c r="O237" i="2"/>
  <c r="P237" i="2"/>
  <c r="Q237" i="2"/>
  <c r="X237" i="2" s="1"/>
  <c r="R237" i="2"/>
  <c r="AT237" i="2"/>
  <c r="AZ237" i="2"/>
  <c r="H238" i="2"/>
  <c r="O238" i="2"/>
  <c r="P238" i="2"/>
  <c r="Q238" i="2"/>
  <c r="R238" i="2"/>
  <c r="W238" i="2"/>
  <c r="AI238" i="2" s="1"/>
  <c r="AO245" i="2" s="1"/>
  <c r="X238" i="2"/>
  <c r="AT238" i="2"/>
  <c r="AU241" i="2" s="1"/>
  <c r="AV238" i="2"/>
  <c r="AZ238" i="2"/>
  <c r="H239" i="2"/>
  <c r="O239" i="2"/>
  <c r="P239" i="2"/>
  <c r="Q239" i="2"/>
  <c r="R239" i="2"/>
  <c r="V239" i="2" s="1"/>
  <c r="AH239" i="2" s="1"/>
  <c r="W239" i="2"/>
  <c r="AI239" i="2" s="1"/>
  <c r="X239" i="2"/>
  <c r="AJ239" i="2" s="1"/>
  <c r="AT239" i="2"/>
  <c r="AV239" i="2"/>
  <c r="AZ239" i="2"/>
  <c r="H240" i="2"/>
  <c r="O240" i="2"/>
  <c r="P240" i="2"/>
  <c r="Q240" i="2"/>
  <c r="R240" i="2"/>
  <c r="V240" i="2"/>
  <c r="W240" i="2"/>
  <c r="AH240" i="2"/>
  <c r="AN247" i="2" s="1"/>
  <c r="AT240" i="2"/>
  <c r="AV240" i="2"/>
  <c r="AZ240" i="2"/>
  <c r="BA240" i="2" s="1"/>
  <c r="H241" i="2"/>
  <c r="AV241" i="2" s="1"/>
  <c r="O241" i="2"/>
  <c r="P241" i="2"/>
  <c r="Q241" i="2"/>
  <c r="R241" i="2"/>
  <c r="V241" i="2"/>
  <c r="AH241" i="2" s="1"/>
  <c r="X241" i="2"/>
  <c r="AJ241" i="2" s="1"/>
  <c r="AP248" i="2" s="1"/>
  <c r="AT241" i="2"/>
  <c r="AZ241" i="2"/>
  <c r="H242" i="2"/>
  <c r="O242" i="2"/>
  <c r="P242" i="2"/>
  <c r="Q242" i="2"/>
  <c r="R242" i="2"/>
  <c r="AT242" i="2"/>
  <c r="AZ242" i="2"/>
  <c r="H243" i="2"/>
  <c r="O243" i="2"/>
  <c r="P243" i="2"/>
  <c r="Q243" i="2"/>
  <c r="R243" i="2"/>
  <c r="W243" i="2"/>
  <c r="AT243" i="2"/>
  <c r="AU245" i="2" s="1"/>
  <c r="AV243" i="2"/>
  <c r="AZ243" i="2"/>
  <c r="H244" i="2"/>
  <c r="O244" i="2"/>
  <c r="P244" i="2"/>
  <c r="Q244" i="2"/>
  <c r="R244" i="2"/>
  <c r="AT244" i="2"/>
  <c r="AZ244" i="2"/>
  <c r="H245" i="2"/>
  <c r="O245" i="2"/>
  <c r="P245" i="2"/>
  <c r="Q245" i="2"/>
  <c r="U248" i="2" s="1"/>
  <c r="R245" i="2"/>
  <c r="V245" i="2"/>
  <c r="W245" i="2"/>
  <c r="X245" i="2"/>
  <c r="AT245" i="2"/>
  <c r="AZ245" i="2"/>
  <c r="H246" i="2"/>
  <c r="O246" i="2"/>
  <c r="P246" i="2"/>
  <c r="Q246" i="2"/>
  <c r="R246" i="2"/>
  <c r="AT246" i="2"/>
  <c r="AV246" i="2"/>
  <c r="AZ246" i="2"/>
  <c r="H247" i="2"/>
  <c r="O247" i="2"/>
  <c r="P247" i="2"/>
  <c r="Q247" i="2"/>
  <c r="R247" i="2"/>
  <c r="V247" i="2" s="1"/>
  <c r="W247" i="2"/>
  <c r="X247" i="2"/>
  <c r="AJ247" i="2"/>
  <c r="AP254" i="2" s="1"/>
  <c r="AT247" i="2"/>
  <c r="AZ247" i="2"/>
  <c r="H248" i="2"/>
  <c r="AV248" i="2" s="1"/>
  <c r="O248" i="2"/>
  <c r="P248" i="2"/>
  <c r="Q248" i="2"/>
  <c r="R248" i="2"/>
  <c r="X248" i="2" s="1"/>
  <c r="AJ248" i="2" s="1"/>
  <c r="AP255" i="2" s="1"/>
  <c r="AT248" i="2"/>
  <c r="AZ248" i="2"/>
  <c r="H249" i="2"/>
  <c r="O249" i="2"/>
  <c r="P249" i="2"/>
  <c r="Q249" i="2"/>
  <c r="U252" i="2" s="1"/>
  <c r="R249" i="2"/>
  <c r="X249" i="2"/>
  <c r="AT249" i="2"/>
  <c r="AZ249" i="2"/>
  <c r="H250" i="2"/>
  <c r="O250" i="2"/>
  <c r="P250" i="2"/>
  <c r="Q250" i="2"/>
  <c r="R250" i="2"/>
  <c r="X250" i="2" s="1"/>
  <c r="AT250" i="2"/>
  <c r="AV250" i="2"/>
  <c r="AZ250" i="2"/>
  <c r="H251" i="2"/>
  <c r="O251" i="2"/>
  <c r="P251" i="2"/>
  <c r="Q251" i="2"/>
  <c r="X251" i="2" s="1"/>
  <c r="AJ251" i="2" s="1"/>
  <c r="AP258" i="2" s="1"/>
  <c r="R251" i="2"/>
  <c r="AT251" i="2"/>
  <c r="AZ251" i="2"/>
  <c r="H252" i="2"/>
  <c r="AV252" i="2" s="1"/>
  <c r="O252" i="2"/>
  <c r="P252" i="2"/>
  <c r="W252" i="2" s="1"/>
  <c r="AI252" i="2" s="1"/>
  <c r="AO259" i="2" s="1"/>
  <c r="Q252" i="2"/>
  <c r="R252" i="2"/>
  <c r="V252" i="2" s="1"/>
  <c r="AH252" i="2" s="1"/>
  <c r="AT252" i="2"/>
  <c r="AZ252" i="2"/>
  <c r="BA255" i="2" s="1"/>
  <c r="H253" i="2"/>
  <c r="O253" i="2"/>
  <c r="P253" i="2"/>
  <c r="Q253" i="2"/>
  <c r="R253" i="2"/>
  <c r="X253" i="2" s="1"/>
  <c r="AT253" i="2"/>
  <c r="AV253" i="2"/>
  <c r="AZ253" i="2"/>
  <c r="H254" i="2"/>
  <c r="O254" i="2"/>
  <c r="V254" i="2" s="1"/>
  <c r="P254" i="2"/>
  <c r="Q254" i="2"/>
  <c r="R254" i="2"/>
  <c r="AT254" i="2"/>
  <c r="AV254" i="2"/>
  <c r="AZ254" i="2"/>
  <c r="H255" i="2"/>
  <c r="O255" i="2"/>
  <c r="V255" i="2" s="1"/>
  <c r="P255" i="2"/>
  <c r="W255" i="2" s="1"/>
  <c r="AI255" i="2" s="1"/>
  <c r="AO262" i="2" s="1"/>
  <c r="Q255" i="2"/>
  <c r="R255" i="2"/>
  <c r="AT255" i="2"/>
  <c r="AZ255" i="2"/>
  <c r="H256" i="2"/>
  <c r="O256" i="2"/>
  <c r="P256" i="2"/>
  <c r="Q256" i="2"/>
  <c r="U256" i="2" s="1"/>
  <c r="R256" i="2"/>
  <c r="AT256" i="2"/>
  <c r="AZ256" i="2"/>
  <c r="H257" i="2"/>
  <c r="O257" i="2"/>
  <c r="P257" i="2"/>
  <c r="Q257" i="2"/>
  <c r="X257" i="2" s="1"/>
  <c r="R257" i="2"/>
  <c r="AT257" i="2"/>
  <c r="AV257" i="2"/>
  <c r="AZ257" i="2"/>
  <c r="H258" i="2"/>
  <c r="AV258" i="2" s="1"/>
  <c r="O258" i="2"/>
  <c r="P258" i="2"/>
  <c r="Q258" i="2"/>
  <c r="R258" i="2"/>
  <c r="AT258" i="2"/>
  <c r="AZ258" i="2"/>
  <c r="H259" i="2"/>
  <c r="O259" i="2"/>
  <c r="P259" i="2"/>
  <c r="Q259" i="2"/>
  <c r="R259" i="2"/>
  <c r="W259" i="2" s="1"/>
  <c r="V259" i="2"/>
  <c r="AT259" i="2"/>
  <c r="AU260" i="2" s="1"/>
  <c r="AZ259" i="2"/>
  <c r="H260" i="2"/>
  <c r="O260" i="2"/>
  <c r="P260" i="2"/>
  <c r="Q260" i="2"/>
  <c r="X260" i="2" s="1"/>
  <c r="R260" i="2"/>
  <c r="AT260" i="2"/>
  <c r="AV260" i="2"/>
  <c r="AZ260" i="2"/>
  <c r="H261" i="2"/>
  <c r="O261" i="2"/>
  <c r="V261" i="2" s="1"/>
  <c r="AH261" i="2" s="1"/>
  <c r="P261" i="2"/>
  <c r="W261" i="2" s="1"/>
  <c r="Q261" i="2"/>
  <c r="R261" i="2"/>
  <c r="X261" i="2" s="1"/>
  <c r="AT261" i="2"/>
  <c r="AV261" i="2"/>
  <c r="AZ261" i="2"/>
  <c r="H262" i="2"/>
  <c r="O262" i="2"/>
  <c r="P262" i="2"/>
  <c r="Q262" i="2"/>
  <c r="R262" i="2"/>
  <c r="X262" i="2" s="1"/>
  <c r="AJ262" i="2" s="1"/>
  <c r="W262" i="2"/>
  <c r="AI262" i="2" s="1"/>
  <c r="AT262" i="2"/>
  <c r="AZ262" i="2"/>
  <c r="H263" i="2"/>
  <c r="O263" i="2"/>
  <c r="P263" i="2"/>
  <c r="W263" i="2" s="1"/>
  <c r="Q263" i="2"/>
  <c r="R263" i="2"/>
  <c r="AT263" i="2"/>
  <c r="AZ263" i="2"/>
  <c r="H264" i="2"/>
  <c r="O264" i="2"/>
  <c r="P264" i="2"/>
  <c r="Q264" i="2"/>
  <c r="R264" i="2"/>
  <c r="X264" i="2"/>
  <c r="AT264" i="2"/>
  <c r="AV264" i="2"/>
  <c r="AZ264" i="2"/>
  <c r="H265" i="2"/>
  <c r="O265" i="2"/>
  <c r="P265" i="2"/>
  <c r="Q265" i="2"/>
  <c r="R265" i="2"/>
  <c r="V265" i="2" s="1"/>
  <c r="AH265" i="2" s="1"/>
  <c r="AT265" i="2"/>
  <c r="AV265" i="2"/>
  <c r="AZ265" i="2"/>
  <c r="H266" i="2"/>
  <c r="O266" i="2"/>
  <c r="P266" i="2"/>
  <c r="Q266" i="2"/>
  <c r="R266" i="2"/>
  <c r="X266" i="2" s="1"/>
  <c r="AT266" i="2"/>
  <c r="AZ266" i="2"/>
  <c r="H267" i="2"/>
  <c r="O267" i="2"/>
  <c r="P267" i="2"/>
  <c r="Q267" i="2"/>
  <c r="R267" i="2"/>
  <c r="V267" i="2"/>
  <c r="AH267" i="2" s="1"/>
  <c r="AN274" i="2" s="1"/>
  <c r="X267" i="2"/>
  <c r="AT267" i="2"/>
  <c r="AU269" i="2" s="1"/>
  <c r="AV267" i="2"/>
  <c r="AZ267" i="2"/>
  <c r="H268" i="2"/>
  <c r="O268" i="2"/>
  <c r="P268" i="2"/>
  <c r="Q268" i="2"/>
  <c r="R268" i="2"/>
  <c r="V268" i="2" s="1"/>
  <c r="W268" i="2"/>
  <c r="AH268" i="2"/>
  <c r="AT268" i="2"/>
  <c r="AV268" i="2"/>
  <c r="AZ268" i="2"/>
  <c r="BA270" i="2" s="1"/>
  <c r="H269" i="2"/>
  <c r="AV269" i="2" s="1"/>
  <c r="O269" i="2"/>
  <c r="P269" i="2"/>
  <c r="Q269" i="2"/>
  <c r="R269" i="2"/>
  <c r="X269" i="2"/>
  <c r="AT269" i="2"/>
  <c r="AZ269" i="2"/>
  <c r="BA272" i="2" s="1"/>
  <c r="H270" i="2"/>
  <c r="AV270" i="2" s="1"/>
  <c r="O270" i="2"/>
  <c r="P270" i="2"/>
  <c r="W270" i="2" s="1"/>
  <c r="AI270" i="2" s="1"/>
  <c r="Q270" i="2"/>
  <c r="X270" i="2" s="1"/>
  <c r="AJ270" i="2" s="1"/>
  <c r="AP277" i="2" s="1"/>
  <c r="R270" i="2"/>
  <c r="AT270" i="2"/>
  <c r="AZ270" i="2"/>
  <c r="H271" i="2"/>
  <c r="O271" i="2"/>
  <c r="V271" i="2" s="1"/>
  <c r="P271" i="2"/>
  <c r="Q271" i="2"/>
  <c r="R271" i="2"/>
  <c r="X271" i="2"/>
  <c r="AH271" i="2"/>
  <c r="AT271" i="2"/>
  <c r="AZ271" i="2"/>
  <c r="H272" i="2"/>
  <c r="O272" i="2"/>
  <c r="P272" i="2"/>
  <c r="T275" i="2" s="1"/>
  <c r="Q272" i="2"/>
  <c r="X272" i="2" s="1"/>
  <c r="R272" i="2"/>
  <c r="AT272" i="2"/>
  <c r="AZ272" i="2"/>
  <c r="H273" i="2"/>
  <c r="AV273" i="2" s="1"/>
  <c r="O273" i="2"/>
  <c r="P273" i="2"/>
  <c r="W273" i="2" s="1"/>
  <c r="Q273" i="2"/>
  <c r="R273" i="2"/>
  <c r="V273" i="2"/>
  <c r="X273" i="2"/>
  <c r="AJ273" i="2" s="1"/>
  <c r="AP280" i="2" s="1"/>
  <c r="AT273" i="2"/>
  <c r="AZ273" i="2"/>
  <c r="H274" i="2"/>
  <c r="O274" i="2"/>
  <c r="P274" i="2"/>
  <c r="Q274" i="2"/>
  <c r="X274" i="2" s="1"/>
  <c r="R274" i="2"/>
  <c r="AT274" i="2"/>
  <c r="AU275" i="2" s="1"/>
  <c r="AV274" i="2"/>
  <c r="AZ274" i="2"/>
  <c r="H275" i="2"/>
  <c r="O275" i="2"/>
  <c r="P275" i="2"/>
  <c r="Q275" i="2"/>
  <c r="R275" i="2"/>
  <c r="AT275" i="2"/>
  <c r="AV275" i="2"/>
  <c r="AZ275" i="2"/>
  <c r="H276" i="2"/>
  <c r="O276" i="2"/>
  <c r="P276" i="2"/>
  <c r="Q276" i="2"/>
  <c r="R276" i="2"/>
  <c r="AT276" i="2"/>
  <c r="AZ276" i="2"/>
  <c r="H277" i="2"/>
  <c r="O277" i="2"/>
  <c r="P277" i="2"/>
  <c r="Q277" i="2"/>
  <c r="X277" i="2" s="1"/>
  <c r="R277" i="2"/>
  <c r="AT277" i="2"/>
  <c r="AZ277" i="2"/>
  <c r="H278" i="2"/>
  <c r="O278" i="2"/>
  <c r="V278" i="2" s="1"/>
  <c r="AH278" i="2" s="1"/>
  <c r="P278" i="2"/>
  <c r="Q278" i="2"/>
  <c r="R278" i="2"/>
  <c r="AT278" i="2"/>
  <c r="AZ278" i="2"/>
  <c r="H279" i="2"/>
  <c r="O279" i="2"/>
  <c r="P279" i="2"/>
  <c r="Q279" i="2"/>
  <c r="R279" i="2"/>
  <c r="W279" i="2" s="1"/>
  <c r="AT279" i="2"/>
  <c r="AZ279" i="2"/>
  <c r="H280" i="2"/>
  <c r="O280" i="2"/>
  <c r="V280" i="2" s="1"/>
  <c r="AH280" i="2" s="1"/>
  <c r="AN287" i="2" s="1"/>
  <c r="P280" i="2"/>
  <c r="W280" i="2" s="1"/>
  <c r="Q280" i="2"/>
  <c r="R280" i="2"/>
  <c r="AT280" i="2"/>
  <c r="AZ280" i="2"/>
  <c r="H281" i="2"/>
  <c r="O281" i="2"/>
  <c r="P281" i="2"/>
  <c r="T284" i="2" s="1"/>
  <c r="Q281" i="2"/>
  <c r="R281" i="2"/>
  <c r="W281" i="2"/>
  <c r="AT281" i="2"/>
  <c r="AZ281" i="2"/>
  <c r="BA279" i="2" s="1"/>
  <c r="H282" i="2"/>
  <c r="O282" i="2"/>
  <c r="P282" i="2"/>
  <c r="Q282" i="2"/>
  <c r="X282" i="2" s="1"/>
  <c r="R282" i="2"/>
  <c r="AT282" i="2"/>
  <c r="AZ282" i="2"/>
  <c r="H283" i="2"/>
  <c r="AV283" i="2" s="1"/>
  <c r="O283" i="2"/>
  <c r="P283" i="2"/>
  <c r="Q283" i="2"/>
  <c r="R283" i="2"/>
  <c r="AT283" i="2"/>
  <c r="AZ283" i="2"/>
  <c r="BA286" i="2" s="1"/>
  <c r="H284" i="2"/>
  <c r="O284" i="2"/>
  <c r="P284" i="2"/>
  <c r="W284" i="2" s="1"/>
  <c r="AI284" i="2" s="1"/>
  <c r="Q284" i="2"/>
  <c r="R284" i="2"/>
  <c r="V284" i="2" s="1"/>
  <c r="AT284" i="2"/>
  <c r="AV284" i="2"/>
  <c r="AZ284" i="2"/>
  <c r="H285" i="2"/>
  <c r="O285" i="2"/>
  <c r="V285" i="2" s="1"/>
  <c r="AH285" i="2" s="1"/>
  <c r="P285" i="2"/>
  <c r="Q285" i="2"/>
  <c r="R285" i="2"/>
  <c r="AT285" i="2"/>
  <c r="AZ285" i="2"/>
  <c r="H286" i="2"/>
  <c r="AV286" i="2" s="1"/>
  <c r="O286" i="2"/>
  <c r="P286" i="2"/>
  <c r="W286" i="2" s="1"/>
  <c r="AI286" i="2" s="1"/>
  <c r="Q286" i="2"/>
  <c r="U289" i="2" s="1"/>
  <c r="R286" i="2"/>
  <c r="V286" i="2" s="1"/>
  <c r="AT286" i="2"/>
  <c r="AZ286" i="2"/>
  <c r="H287" i="2"/>
  <c r="O287" i="2"/>
  <c r="V287" i="2" s="1"/>
  <c r="AH287" i="2" s="1"/>
  <c r="P287" i="2"/>
  <c r="Q287" i="2"/>
  <c r="R287" i="2"/>
  <c r="W287" i="2"/>
  <c r="AI287" i="2" s="1"/>
  <c r="X287" i="2"/>
  <c r="AT287" i="2"/>
  <c r="AZ287" i="2"/>
  <c r="H288" i="2"/>
  <c r="AV288" i="2" s="1"/>
  <c r="O288" i="2"/>
  <c r="V288" i="2" s="1"/>
  <c r="P288" i="2"/>
  <c r="Q288" i="2"/>
  <c r="R288" i="2"/>
  <c r="AT288" i="2"/>
  <c r="AZ288" i="2"/>
  <c r="H289" i="2"/>
  <c r="O289" i="2"/>
  <c r="P289" i="2"/>
  <c r="T292" i="2" s="1"/>
  <c r="Q289" i="2"/>
  <c r="R289" i="2"/>
  <c r="AT289" i="2"/>
  <c r="AZ289" i="2"/>
  <c r="H290" i="2"/>
  <c r="AV290" i="2" s="1"/>
  <c r="O290" i="2"/>
  <c r="P290" i="2"/>
  <c r="Q290" i="2"/>
  <c r="R290" i="2"/>
  <c r="AT290" i="2"/>
  <c r="AU292" i="2" s="1"/>
  <c r="AZ290" i="2"/>
  <c r="H291" i="2"/>
  <c r="O291" i="2"/>
  <c r="S294" i="2" s="1"/>
  <c r="P291" i="2"/>
  <c r="Q291" i="2"/>
  <c r="U294" i="2" s="1"/>
  <c r="R291" i="2"/>
  <c r="AT291" i="2"/>
  <c r="AZ291" i="2"/>
  <c r="H292" i="2"/>
  <c r="O292" i="2"/>
  <c r="P292" i="2"/>
  <c r="Q292" i="2"/>
  <c r="R292" i="2"/>
  <c r="V292" i="2"/>
  <c r="W292" i="2"/>
  <c r="X292" i="2"/>
  <c r="AJ292" i="2" s="1"/>
  <c r="AT292" i="2"/>
  <c r="AV292" i="2"/>
  <c r="AZ292" i="2"/>
  <c r="H293" i="2"/>
  <c r="O293" i="2"/>
  <c r="P293" i="2"/>
  <c r="Q293" i="2"/>
  <c r="R293" i="2"/>
  <c r="V293" i="2" s="1"/>
  <c r="AH293" i="2" s="1"/>
  <c r="AT293" i="2"/>
  <c r="AU293" i="2"/>
  <c r="AV293" i="2"/>
  <c r="AZ293" i="2"/>
  <c r="H294" i="2"/>
  <c r="AV294" i="2" s="1"/>
  <c r="O294" i="2"/>
  <c r="P294" i="2"/>
  <c r="Q294" i="2"/>
  <c r="R294" i="2"/>
  <c r="V294" i="2"/>
  <c r="W294" i="2"/>
  <c r="X294" i="2"/>
  <c r="AI294" i="2"/>
  <c r="AO301" i="2" s="1"/>
  <c r="AJ294" i="2"/>
  <c r="AP301" i="2" s="1"/>
  <c r="AN294" i="2"/>
  <c r="AT294" i="2"/>
  <c r="AU297" i="2" s="1"/>
  <c r="AZ294" i="2"/>
  <c r="H295" i="2"/>
  <c r="O295" i="2"/>
  <c r="P295" i="2"/>
  <c r="Q295" i="2"/>
  <c r="R295" i="2"/>
  <c r="AT295" i="2"/>
  <c r="AZ295" i="2"/>
  <c r="H296" i="2"/>
  <c r="O296" i="2"/>
  <c r="P296" i="2"/>
  <c r="W296" i="2" s="1"/>
  <c r="Q296" i="2"/>
  <c r="X296" i="2" s="1"/>
  <c r="R296" i="2"/>
  <c r="AT296" i="2"/>
  <c r="AZ296" i="2"/>
  <c r="H297" i="2"/>
  <c r="O297" i="2"/>
  <c r="P297" i="2"/>
  <c r="Q297" i="2"/>
  <c r="R297" i="2"/>
  <c r="AT297" i="2"/>
  <c r="AV297" i="2"/>
  <c r="AZ297" i="2"/>
  <c r="BA300" i="2" s="1"/>
  <c r="H298" i="2"/>
  <c r="AV298" i="2" s="1"/>
  <c r="O298" i="2"/>
  <c r="P298" i="2"/>
  <c r="Q298" i="2"/>
  <c r="R298" i="2"/>
  <c r="W298" i="2" s="1"/>
  <c r="AT298" i="2"/>
  <c r="AZ298" i="2"/>
  <c r="H299" i="2"/>
  <c r="AV299" i="2" s="1"/>
  <c r="O299" i="2"/>
  <c r="P299" i="2"/>
  <c r="Q299" i="2"/>
  <c r="R299" i="2"/>
  <c r="AT299" i="2"/>
  <c r="AZ299" i="2"/>
  <c r="H300" i="2"/>
  <c r="O300" i="2"/>
  <c r="P300" i="2"/>
  <c r="Q300" i="2"/>
  <c r="R300" i="2"/>
  <c r="AT300" i="2"/>
  <c r="AU301" i="2" s="1"/>
  <c r="AV300" i="2"/>
  <c r="AZ300" i="2"/>
  <c r="H301" i="2"/>
  <c r="O301" i="2"/>
  <c r="P301" i="2"/>
  <c r="Q301" i="2"/>
  <c r="R301" i="2"/>
  <c r="X301" i="2"/>
  <c r="AJ301" i="2" s="1"/>
  <c r="AT301" i="2"/>
  <c r="AZ301" i="2"/>
  <c r="H302" i="2"/>
  <c r="AV302" i="2" s="1"/>
  <c r="O302" i="2"/>
  <c r="P302" i="2"/>
  <c r="Q302" i="2"/>
  <c r="X302" i="2" s="1"/>
  <c r="R302" i="2"/>
  <c r="AT302" i="2"/>
  <c r="AU303" i="2" s="1"/>
  <c r="AZ302" i="2"/>
  <c r="H303" i="2"/>
  <c r="O303" i="2"/>
  <c r="P303" i="2"/>
  <c r="Q303" i="2"/>
  <c r="R303" i="2"/>
  <c r="AT303" i="2"/>
  <c r="AZ303" i="2"/>
  <c r="H304" i="2"/>
  <c r="O304" i="2"/>
  <c r="P304" i="2"/>
  <c r="Q304" i="2"/>
  <c r="R304" i="2"/>
  <c r="V304" i="2"/>
  <c r="AH304" i="2" s="1"/>
  <c r="AT304" i="2"/>
  <c r="AV304" i="2"/>
  <c r="AZ304" i="2"/>
  <c r="BA304" i="2" s="1"/>
  <c r="H305" i="2"/>
  <c r="O305" i="2"/>
  <c r="P305" i="2"/>
  <c r="Q305" i="2"/>
  <c r="R305" i="2"/>
  <c r="AT305" i="2"/>
  <c r="AZ305" i="2"/>
  <c r="H306" i="2"/>
  <c r="O306" i="2"/>
  <c r="P306" i="2"/>
  <c r="Q306" i="2"/>
  <c r="R306" i="2"/>
  <c r="AT306" i="2"/>
  <c r="AZ306" i="2"/>
  <c r="H307" i="2"/>
  <c r="O307" i="2"/>
  <c r="S306" i="2" s="1"/>
  <c r="P307" i="2"/>
  <c r="Q307" i="2"/>
  <c r="X307" i="2" s="1"/>
  <c r="R307" i="2"/>
  <c r="W307" i="2" s="1"/>
  <c r="AT307" i="2"/>
  <c r="AZ307" i="2"/>
  <c r="H308" i="2"/>
  <c r="O308" i="2"/>
  <c r="P308" i="2"/>
  <c r="Q308" i="2"/>
  <c r="R308" i="2"/>
  <c r="V308" i="2"/>
  <c r="AH308" i="2" s="1"/>
  <c r="AN315" i="2" s="1"/>
  <c r="X308" i="2"/>
  <c r="AJ308" i="2" s="1"/>
  <c r="AP315" i="2" s="1"/>
  <c r="AT308" i="2"/>
  <c r="AV308" i="2"/>
  <c r="AZ308" i="2"/>
  <c r="H309" i="2"/>
  <c r="O309" i="2"/>
  <c r="P309" i="2"/>
  <c r="Q309" i="2"/>
  <c r="R309" i="2"/>
  <c r="V309" i="2"/>
  <c r="W309" i="2"/>
  <c r="X309" i="2"/>
  <c r="AT309" i="2"/>
  <c r="AZ309" i="2"/>
  <c r="H310" i="2"/>
  <c r="O310" i="2"/>
  <c r="P310" i="2"/>
  <c r="W310" i="2" s="1"/>
  <c r="AI310" i="2" s="1"/>
  <c r="Q310" i="2"/>
  <c r="R310" i="2"/>
  <c r="X310" i="2"/>
  <c r="AJ310" i="2" s="1"/>
  <c r="AT310" i="2"/>
  <c r="AZ310" i="2"/>
  <c r="H311" i="2"/>
  <c r="O311" i="2"/>
  <c r="P311" i="2"/>
  <c r="Q311" i="2"/>
  <c r="U311" i="2" s="1"/>
  <c r="R311" i="2"/>
  <c r="AT311" i="2"/>
  <c r="AZ311" i="2"/>
  <c r="H312" i="2"/>
  <c r="AV312" i="2" s="1"/>
  <c r="O312" i="2"/>
  <c r="P312" i="2"/>
  <c r="Q312" i="2"/>
  <c r="R312" i="2"/>
  <c r="V312" i="2"/>
  <c r="W312" i="2"/>
  <c r="X312" i="2"/>
  <c r="AT312" i="2"/>
  <c r="AZ312" i="2"/>
  <c r="H313" i="2"/>
  <c r="O313" i="2"/>
  <c r="P313" i="2"/>
  <c r="Q313" i="2"/>
  <c r="R313" i="2"/>
  <c r="X313" i="2" s="1"/>
  <c r="AJ313" i="2" s="1"/>
  <c r="AP320" i="2" s="1"/>
  <c r="W313" i="2"/>
  <c r="AI313" i="2"/>
  <c r="AO320" i="2" s="1"/>
  <c r="AT313" i="2"/>
  <c r="AU316" i="2" s="1"/>
  <c r="AZ313" i="2"/>
  <c r="H314" i="2"/>
  <c r="O314" i="2"/>
  <c r="V314" i="2" s="1"/>
  <c r="P314" i="2"/>
  <c r="Q314" i="2"/>
  <c r="R314" i="2"/>
  <c r="X314" i="2"/>
  <c r="AT314" i="2"/>
  <c r="AZ314" i="2"/>
  <c r="H315" i="2"/>
  <c r="O315" i="2"/>
  <c r="P315" i="2"/>
  <c r="Q315" i="2"/>
  <c r="R315" i="2"/>
  <c r="AT315" i="2"/>
  <c r="AZ315" i="2"/>
  <c r="H316" i="2"/>
  <c r="O316" i="2"/>
  <c r="P316" i="2"/>
  <c r="Q316" i="2"/>
  <c r="R316" i="2"/>
  <c r="AT316" i="2"/>
  <c r="AV316" i="2"/>
  <c r="AZ316" i="2"/>
  <c r="H317" i="2"/>
  <c r="AV317" i="2" s="1"/>
  <c r="O317" i="2"/>
  <c r="V317" i="2" s="1"/>
  <c r="P317" i="2"/>
  <c r="W317" i="2" s="1"/>
  <c r="Q317" i="2"/>
  <c r="R317" i="2"/>
  <c r="AP317" i="2"/>
  <c r="AT317" i="2"/>
  <c r="AZ317" i="2"/>
  <c r="H318" i="2"/>
  <c r="AV318" i="2" s="1"/>
  <c r="O318" i="2"/>
  <c r="P318" i="2"/>
  <c r="Q318" i="2"/>
  <c r="R318" i="2"/>
  <c r="AT318" i="2"/>
  <c r="AZ318" i="2"/>
  <c r="H319" i="2"/>
  <c r="O319" i="2"/>
  <c r="V319" i="2" s="1"/>
  <c r="AH319" i="2" s="1"/>
  <c r="AN326" i="2" s="1"/>
  <c r="P319" i="2"/>
  <c r="W319" i="2" s="1"/>
  <c r="AI319" i="2" s="1"/>
  <c r="AO326" i="2" s="1"/>
  <c r="Q319" i="2"/>
  <c r="U320" i="2" s="1"/>
  <c r="R319" i="2"/>
  <c r="AT319" i="2"/>
  <c r="AZ319" i="2"/>
  <c r="H320" i="2"/>
  <c r="O320" i="2"/>
  <c r="P320" i="2"/>
  <c r="Q320" i="2"/>
  <c r="R320" i="2"/>
  <c r="X320" i="2" s="1"/>
  <c r="AJ320" i="2" s="1"/>
  <c r="AT320" i="2"/>
  <c r="AV320" i="2"/>
  <c r="AZ320" i="2"/>
  <c r="H321" i="2"/>
  <c r="O321" i="2"/>
  <c r="P321" i="2"/>
  <c r="W321" i="2" s="1"/>
  <c r="Q321" i="2"/>
  <c r="R321" i="2"/>
  <c r="V321" i="2"/>
  <c r="X321" i="2"/>
  <c r="AT321" i="2"/>
  <c r="AV321" i="2"/>
  <c r="AZ321" i="2"/>
  <c r="H322" i="2"/>
  <c r="O322" i="2"/>
  <c r="V322" i="2" s="1"/>
  <c r="AH322" i="2" s="1"/>
  <c r="AN329" i="2" s="1"/>
  <c r="P322" i="2"/>
  <c r="Q322" i="2"/>
  <c r="R322" i="2"/>
  <c r="X322" i="2"/>
  <c r="AT322" i="2"/>
  <c r="AZ322" i="2"/>
  <c r="H323" i="2"/>
  <c r="O323" i="2"/>
  <c r="P323" i="2"/>
  <c r="Q323" i="2"/>
  <c r="U324" i="2" s="1"/>
  <c r="R323" i="2"/>
  <c r="U323" i="2"/>
  <c r="AT323" i="2"/>
  <c r="AZ323" i="2"/>
  <c r="H324" i="2"/>
  <c r="O324" i="2"/>
  <c r="P324" i="2"/>
  <c r="Q324" i="2"/>
  <c r="R324" i="2"/>
  <c r="V324" i="2"/>
  <c r="W324" i="2"/>
  <c r="AI324" i="2" s="1"/>
  <c r="AT324" i="2"/>
  <c r="AU327" i="2" s="1"/>
  <c r="AV324" i="2"/>
  <c r="AZ324" i="2"/>
  <c r="H325" i="2"/>
  <c r="O325" i="2"/>
  <c r="P325" i="2"/>
  <c r="Q325" i="2"/>
  <c r="R325" i="2"/>
  <c r="V325" i="2"/>
  <c r="X325" i="2"/>
  <c r="AT325" i="2"/>
  <c r="AZ325" i="2"/>
  <c r="H326" i="2"/>
  <c r="O326" i="2"/>
  <c r="P326" i="2"/>
  <c r="Q326" i="2"/>
  <c r="R326" i="2"/>
  <c r="AT326" i="2"/>
  <c r="AZ326" i="2"/>
  <c r="H327" i="2"/>
  <c r="O327" i="2"/>
  <c r="P327" i="2"/>
  <c r="Q327" i="2"/>
  <c r="R327" i="2"/>
  <c r="AT327" i="2"/>
  <c r="AU330" i="2" s="1"/>
  <c r="AZ327" i="2"/>
  <c r="H328" i="2"/>
  <c r="O328" i="2"/>
  <c r="P328" i="2"/>
  <c r="Q328" i="2"/>
  <c r="R328" i="2"/>
  <c r="AT328" i="2"/>
  <c r="AZ328" i="2"/>
  <c r="H329" i="2"/>
  <c r="O329" i="2"/>
  <c r="P329" i="2"/>
  <c r="Q329" i="2"/>
  <c r="R329" i="2"/>
  <c r="AT329" i="2"/>
  <c r="AZ329" i="2"/>
  <c r="H330" i="2"/>
  <c r="O330" i="2"/>
  <c r="P330" i="2"/>
  <c r="Q330" i="2"/>
  <c r="R330" i="2"/>
  <c r="W330" i="2" s="1"/>
  <c r="X330" i="2"/>
  <c r="AT330" i="2"/>
  <c r="AV330" i="2"/>
  <c r="AZ330" i="2"/>
  <c r="H331" i="2"/>
  <c r="AV331" i="2" s="1"/>
  <c r="O331" i="2"/>
  <c r="P331" i="2"/>
  <c r="Q331" i="2"/>
  <c r="R331" i="2"/>
  <c r="V331" i="2"/>
  <c r="W331" i="2"/>
  <c r="AT331" i="2"/>
  <c r="AZ331" i="2"/>
  <c r="H332" i="2"/>
  <c r="AV332" i="2" s="1"/>
  <c r="O332" i="2"/>
  <c r="P332" i="2"/>
  <c r="W332" i="2" s="1"/>
  <c r="Q332" i="2"/>
  <c r="R332" i="2"/>
  <c r="X332" i="2"/>
  <c r="AJ332" i="2" s="1"/>
  <c r="AP339" i="2" s="1"/>
  <c r="AI332" i="2"/>
  <c r="AT332" i="2"/>
  <c r="AU335" i="2" s="1"/>
  <c r="AZ332" i="2"/>
  <c r="H333" i="2"/>
  <c r="AV333" i="2" s="1"/>
  <c r="O333" i="2"/>
  <c r="P333" i="2"/>
  <c r="Q333" i="2"/>
  <c r="R333" i="2"/>
  <c r="W333" i="2" s="1"/>
  <c r="AT333" i="2"/>
  <c r="AZ333" i="2"/>
  <c r="H334" i="2"/>
  <c r="O334" i="2"/>
  <c r="P334" i="2"/>
  <c r="T336" i="2" s="1"/>
  <c r="Q334" i="2"/>
  <c r="U336" i="2" s="1"/>
  <c r="R334" i="2"/>
  <c r="AT334" i="2"/>
  <c r="AZ334" i="2"/>
  <c r="H335" i="2"/>
  <c r="O335" i="2"/>
  <c r="P335" i="2"/>
  <c r="Q335" i="2"/>
  <c r="R335" i="2"/>
  <c r="AT335" i="2"/>
  <c r="AV335" i="2"/>
  <c r="AZ335" i="2"/>
  <c r="BA338" i="2" s="1"/>
  <c r="H336" i="2"/>
  <c r="O336" i="2"/>
  <c r="V336" i="2" s="1"/>
  <c r="P336" i="2"/>
  <c r="Q336" i="2"/>
  <c r="X336" i="2" s="1"/>
  <c r="AJ336" i="2" s="1"/>
  <c r="R336" i="2"/>
  <c r="W336" i="2"/>
  <c r="AI336" i="2"/>
  <c r="AT336" i="2"/>
  <c r="AV336" i="2"/>
  <c r="AZ336" i="2"/>
  <c r="H337" i="2"/>
  <c r="O337" i="2"/>
  <c r="P337" i="2"/>
  <c r="Q337" i="2"/>
  <c r="R337" i="2"/>
  <c r="AT337" i="2"/>
  <c r="AV337" i="2"/>
  <c r="AZ337" i="2"/>
  <c r="H338" i="2"/>
  <c r="O338" i="2"/>
  <c r="P338" i="2"/>
  <c r="T341" i="2" s="1"/>
  <c r="Q338" i="2"/>
  <c r="R338" i="2"/>
  <c r="AT338" i="2"/>
  <c r="AZ338" i="2"/>
  <c r="H339" i="2"/>
  <c r="O339" i="2"/>
  <c r="P339" i="2"/>
  <c r="W339" i="2" s="1"/>
  <c r="AI339" i="2" s="1"/>
  <c r="AO346" i="2" s="1"/>
  <c r="Q339" i="2"/>
  <c r="R339" i="2"/>
  <c r="X339" i="2"/>
  <c r="AJ339" i="2" s="1"/>
  <c r="AT339" i="2"/>
  <c r="AV339" i="2"/>
  <c r="AZ339" i="2"/>
  <c r="H340" i="2"/>
  <c r="AV340" i="2" s="1"/>
  <c r="O340" i="2"/>
  <c r="S343" i="2" s="1"/>
  <c r="P340" i="2"/>
  <c r="Q340" i="2"/>
  <c r="R340" i="2"/>
  <c r="V340" i="2" s="1"/>
  <c r="X340" i="2"/>
  <c r="AT340" i="2"/>
  <c r="AZ340" i="2"/>
  <c r="H341" i="2"/>
  <c r="O341" i="2"/>
  <c r="P341" i="2"/>
  <c r="Q341" i="2"/>
  <c r="X341" i="2" s="1"/>
  <c r="R341" i="2"/>
  <c r="AT341" i="2"/>
  <c r="AZ341" i="2"/>
  <c r="H342" i="2"/>
  <c r="O342" i="2"/>
  <c r="P342" i="2"/>
  <c r="Q342" i="2"/>
  <c r="R342" i="2"/>
  <c r="AT342" i="2"/>
  <c r="AZ342" i="2"/>
  <c r="H343" i="2"/>
  <c r="AV343" i="2" s="1"/>
  <c r="O343" i="2"/>
  <c r="P343" i="2"/>
  <c r="Q343" i="2"/>
  <c r="R343" i="2"/>
  <c r="AP343" i="2"/>
  <c r="AT343" i="2"/>
  <c r="AZ343" i="2"/>
  <c r="H344" i="2"/>
  <c r="O344" i="2"/>
  <c r="P344" i="2"/>
  <c r="Q344" i="2"/>
  <c r="R344" i="2"/>
  <c r="AT344" i="2"/>
  <c r="AZ344" i="2"/>
  <c r="H345" i="2"/>
  <c r="O345" i="2"/>
  <c r="P345" i="2"/>
  <c r="W345" i="2" s="1"/>
  <c r="Q345" i="2"/>
  <c r="X345" i="2" s="1"/>
  <c r="R345" i="2"/>
  <c r="V345" i="2" s="1"/>
  <c r="AH345" i="2" s="1"/>
  <c r="AN352" i="2" s="1"/>
  <c r="AT345" i="2"/>
  <c r="AU345" i="2" s="1"/>
  <c r="AZ345" i="2"/>
  <c r="H346" i="2"/>
  <c r="AV346" i="2" s="1"/>
  <c r="O346" i="2"/>
  <c r="P346" i="2"/>
  <c r="Q346" i="2"/>
  <c r="R346" i="2"/>
  <c r="V346" i="2"/>
  <c r="W346" i="2"/>
  <c r="AP346" i="2"/>
  <c r="AT346" i="2"/>
  <c r="AZ346" i="2"/>
  <c r="H347" i="2"/>
  <c r="O347" i="2"/>
  <c r="P347" i="2"/>
  <c r="Q347" i="2"/>
  <c r="R347" i="2"/>
  <c r="W347" i="2" s="1"/>
  <c r="X347" i="2"/>
  <c r="AT347" i="2"/>
  <c r="AZ347" i="2"/>
  <c r="H348" i="2"/>
  <c r="O348" i="2"/>
  <c r="S349" i="2" s="1"/>
  <c r="P348" i="2"/>
  <c r="Q348" i="2"/>
  <c r="R348" i="2"/>
  <c r="AT348" i="2"/>
  <c r="AZ348" i="2"/>
  <c r="H349" i="2"/>
  <c r="O349" i="2"/>
  <c r="P349" i="2"/>
  <c r="Q349" i="2"/>
  <c r="R349" i="2"/>
  <c r="AT349" i="2"/>
  <c r="AU352" i="2" s="1"/>
  <c r="AZ349" i="2"/>
  <c r="H350" i="2"/>
  <c r="AV350" i="2" s="1"/>
  <c r="O350" i="2"/>
  <c r="P350" i="2"/>
  <c r="W350" i="2" s="1"/>
  <c r="Q350" i="2"/>
  <c r="X350" i="2" s="1"/>
  <c r="R350" i="2"/>
  <c r="AT350" i="2"/>
  <c r="AZ350" i="2"/>
  <c r="H351" i="2"/>
  <c r="O351" i="2"/>
  <c r="P351" i="2"/>
  <c r="Q351" i="2"/>
  <c r="R351" i="2"/>
  <c r="W351" i="2" s="1"/>
  <c r="V351" i="2"/>
  <c r="AH351" i="2" s="1"/>
  <c r="AN358" i="2" s="1"/>
  <c r="AT351" i="2"/>
  <c r="AZ351" i="2"/>
  <c r="H352" i="2"/>
  <c r="O352" i="2"/>
  <c r="P352" i="2"/>
  <c r="Q352" i="2"/>
  <c r="R352" i="2"/>
  <c r="V352" i="2"/>
  <c r="W352" i="2"/>
  <c r="X352" i="2"/>
  <c r="AJ352" i="2" s="1"/>
  <c r="AT352" i="2"/>
  <c r="AZ352" i="2"/>
  <c r="H353" i="2"/>
  <c r="O353" i="2"/>
  <c r="P353" i="2"/>
  <c r="Q353" i="2"/>
  <c r="R353" i="2"/>
  <c r="W353" i="2" s="1"/>
  <c r="AI353" i="2" s="1"/>
  <c r="V353" i="2"/>
  <c r="X353" i="2"/>
  <c r="AJ353" i="2" s="1"/>
  <c r="AT353" i="2"/>
  <c r="AZ353" i="2"/>
  <c r="H354" i="2"/>
  <c r="AV354" i="2" s="1"/>
  <c r="O354" i="2"/>
  <c r="P354" i="2"/>
  <c r="Q354" i="2"/>
  <c r="R354" i="2"/>
  <c r="AT354" i="2"/>
  <c r="AZ354" i="2"/>
  <c r="H355" i="2"/>
  <c r="O355" i="2"/>
  <c r="V355" i="2" s="1"/>
  <c r="AH355" i="2" s="1"/>
  <c r="AN362" i="2" s="1"/>
  <c r="P355" i="2"/>
  <c r="Q355" i="2"/>
  <c r="X355" i="2" s="1"/>
  <c r="R355" i="2"/>
  <c r="AT355" i="2"/>
  <c r="AZ355" i="2"/>
  <c r="H356" i="2"/>
  <c r="O356" i="2"/>
  <c r="S359" i="2" s="1"/>
  <c r="P356" i="2"/>
  <c r="T358" i="2" s="1"/>
  <c r="Q356" i="2"/>
  <c r="R356" i="2"/>
  <c r="AT356" i="2"/>
  <c r="AZ356" i="2"/>
  <c r="H357" i="2"/>
  <c r="O357" i="2"/>
  <c r="P357" i="2"/>
  <c r="Q357" i="2"/>
  <c r="X357" i="2" s="1"/>
  <c r="AJ357" i="2" s="1"/>
  <c r="R357" i="2"/>
  <c r="V357" i="2"/>
  <c r="W357" i="2"/>
  <c r="AT357" i="2"/>
  <c r="AZ357" i="2"/>
  <c r="H358" i="2"/>
  <c r="O358" i="2"/>
  <c r="V358" i="2" s="1"/>
  <c r="P358" i="2"/>
  <c r="W358" i="2" s="1"/>
  <c r="AI358" i="2" s="1"/>
  <c r="Q358" i="2"/>
  <c r="X358" i="2" s="1"/>
  <c r="AJ358" i="2" s="1"/>
  <c r="R358" i="2"/>
  <c r="AT358" i="2"/>
  <c r="AZ358" i="2"/>
  <c r="H359" i="2"/>
  <c r="O359" i="2"/>
  <c r="P359" i="2"/>
  <c r="Q359" i="2"/>
  <c r="R359" i="2"/>
  <c r="AT359" i="2"/>
  <c r="AZ359" i="2"/>
  <c r="H360" i="2"/>
  <c r="O360" i="2"/>
  <c r="P360" i="2"/>
  <c r="Q360" i="2"/>
  <c r="R360" i="2"/>
  <c r="W360" i="2"/>
  <c r="X360" i="2"/>
  <c r="AJ360" i="2" s="1"/>
  <c r="AP367" i="2" s="1"/>
  <c r="AI360" i="2"/>
  <c r="AT360" i="2"/>
  <c r="AZ360" i="2"/>
  <c r="H361" i="2"/>
  <c r="O361" i="2"/>
  <c r="P361" i="2"/>
  <c r="Q361" i="2"/>
  <c r="U364" i="2" s="1"/>
  <c r="R361" i="2"/>
  <c r="V361" i="2" s="1"/>
  <c r="W361" i="2"/>
  <c r="AT361" i="2"/>
  <c r="AZ361" i="2"/>
  <c r="H362" i="2"/>
  <c r="O362" i="2"/>
  <c r="P362" i="2"/>
  <c r="Q362" i="2"/>
  <c r="X362" i="2" s="1"/>
  <c r="R362" i="2"/>
  <c r="AT362" i="2"/>
  <c r="AZ362" i="2"/>
  <c r="H363" i="2"/>
  <c r="O363" i="2"/>
  <c r="P363" i="2"/>
  <c r="Q363" i="2"/>
  <c r="R363" i="2"/>
  <c r="AT363" i="2"/>
  <c r="AZ363" i="2"/>
  <c r="H364" i="2"/>
  <c r="O364" i="2"/>
  <c r="V364" i="2" s="1"/>
  <c r="P364" i="2"/>
  <c r="Q364" i="2"/>
  <c r="R364" i="2"/>
  <c r="W364" i="2" s="1"/>
  <c r="AP364" i="2"/>
  <c r="AT364" i="2"/>
  <c r="AU367" i="2" s="1"/>
  <c r="AZ364" i="2"/>
  <c r="H365" i="2"/>
  <c r="O365" i="2"/>
  <c r="P365" i="2"/>
  <c r="Q365" i="2"/>
  <c r="R365" i="2"/>
  <c r="W365" i="2" s="1"/>
  <c r="AT365" i="2"/>
  <c r="AU365" i="2"/>
  <c r="AV365" i="2"/>
  <c r="AZ365" i="2"/>
  <c r="H366" i="2"/>
  <c r="O366" i="2"/>
  <c r="V366" i="2" s="1"/>
  <c r="P366" i="2"/>
  <c r="W366" i="2" s="1"/>
  <c r="Q366" i="2"/>
  <c r="R366" i="2"/>
  <c r="AT366" i="2"/>
  <c r="AU369" i="2" s="1"/>
  <c r="AV366" i="2"/>
  <c r="AZ366" i="2"/>
  <c r="H367" i="2"/>
  <c r="AV367" i="2" s="1"/>
  <c r="O367" i="2"/>
  <c r="P367" i="2"/>
  <c r="W367" i="2" s="1"/>
  <c r="AI367" i="2" s="1"/>
  <c r="AO374" i="2" s="1"/>
  <c r="Q367" i="2"/>
  <c r="X367" i="2" s="1"/>
  <c r="AJ367" i="2" s="1"/>
  <c r="R367" i="2"/>
  <c r="AT367" i="2"/>
  <c r="AZ367" i="2"/>
  <c r="H368" i="2"/>
  <c r="AV368" i="2" s="1"/>
  <c r="O368" i="2"/>
  <c r="P368" i="2"/>
  <c r="Q368" i="2"/>
  <c r="R368" i="2"/>
  <c r="AT368" i="2"/>
  <c r="AZ368" i="2"/>
  <c r="H369" i="2"/>
  <c r="AV369" i="2" s="1"/>
  <c r="O369" i="2"/>
  <c r="P369" i="2"/>
  <c r="Q369" i="2"/>
  <c r="R369" i="2"/>
  <c r="AT369" i="2"/>
  <c r="AZ369" i="2"/>
  <c r="H370" i="2"/>
  <c r="O370" i="2"/>
  <c r="P370" i="2"/>
  <c r="Q370" i="2"/>
  <c r="X370" i="2" s="1"/>
  <c r="AJ370" i="2" s="1"/>
  <c r="AP377" i="2" s="1"/>
  <c r="R370" i="2"/>
  <c r="AT370" i="2"/>
  <c r="AZ370" i="2"/>
  <c r="H371" i="2"/>
  <c r="AV371" i="2" s="1"/>
  <c r="O371" i="2"/>
  <c r="P371" i="2"/>
  <c r="Q371" i="2"/>
  <c r="R371" i="2"/>
  <c r="AT371" i="2"/>
  <c r="AZ371" i="2"/>
  <c r="H372" i="2"/>
  <c r="O372" i="2"/>
  <c r="V372" i="2" s="1"/>
  <c r="P372" i="2"/>
  <c r="W372" i="2" s="1"/>
  <c r="Q372" i="2"/>
  <c r="R372" i="2"/>
  <c r="X372" i="2"/>
  <c r="AJ372" i="2" s="1"/>
  <c r="AT372" i="2"/>
  <c r="AV372" i="2"/>
  <c r="AZ372" i="2"/>
  <c r="H373" i="2"/>
  <c r="AV373" i="2" s="1"/>
  <c r="O373" i="2"/>
  <c r="V373" i="2" s="1"/>
  <c r="P373" i="2"/>
  <c r="Q373" i="2"/>
  <c r="X373" i="2" s="1"/>
  <c r="AJ373" i="2" s="1"/>
  <c r="AP380" i="2" s="1"/>
  <c r="R373" i="2"/>
  <c r="AT373" i="2"/>
  <c r="AZ373" i="2"/>
  <c r="H374" i="2"/>
  <c r="O374" i="2"/>
  <c r="P374" i="2"/>
  <c r="Q374" i="2"/>
  <c r="R374" i="2"/>
  <c r="W374" i="2" s="1"/>
  <c r="AI374" i="2" s="1"/>
  <c r="AO381" i="2" s="1"/>
  <c r="T374" i="2"/>
  <c r="AP374" i="2"/>
  <c r="AT374" i="2"/>
  <c r="AU374" i="2" s="1"/>
  <c r="AZ374" i="2"/>
  <c r="H375" i="2"/>
  <c r="O375" i="2"/>
  <c r="V375" i="2" s="1"/>
  <c r="P375" i="2"/>
  <c r="Q375" i="2"/>
  <c r="R375" i="2"/>
  <c r="AT375" i="2"/>
  <c r="AV375" i="2"/>
  <c r="AZ375" i="2"/>
  <c r="H376" i="2"/>
  <c r="O376" i="2"/>
  <c r="P376" i="2"/>
  <c r="Q376" i="2"/>
  <c r="R376" i="2"/>
  <c r="AT376" i="2"/>
  <c r="AZ376" i="2"/>
  <c r="H377" i="2"/>
  <c r="O377" i="2"/>
  <c r="P377" i="2"/>
  <c r="Q377" i="2"/>
  <c r="R377" i="2"/>
  <c r="V377" i="2"/>
  <c r="AH377" i="2" s="1"/>
  <c r="W377" i="2"/>
  <c r="X377" i="2"/>
  <c r="AT377" i="2"/>
  <c r="AZ377" i="2"/>
  <c r="H378" i="2"/>
  <c r="O378" i="2"/>
  <c r="P378" i="2"/>
  <c r="Q378" i="2"/>
  <c r="R378" i="2"/>
  <c r="V378" i="2"/>
  <c r="AH378" i="2" s="1"/>
  <c r="W378" i="2"/>
  <c r="X378" i="2"/>
  <c r="AI378" i="2"/>
  <c r="AJ378" i="2"/>
  <c r="AP385" i="2" s="1"/>
  <c r="AT378" i="2"/>
  <c r="AZ378" i="2"/>
  <c r="BA379" i="2" s="1"/>
  <c r="H379" i="2"/>
  <c r="O379" i="2"/>
  <c r="P379" i="2"/>
  <c r="Q379" i="2"/>
  <c r="R379" i="2"/>
  <c r="X379" i="2" s="1"/>
  <c r="AJ379" i="2" s="1"/>
  <c r="AP386" i="2" s="1"/>
  <c r="W379" i="2"/>
  <c r="AT379" i="2"/>
  <c r="AZ379" i="2"/>
  <c r="H380" i="2"/>
  <c r="O380" i="2"/>
  <c r="P380" i="2"/>
  <c r="Q380" i="2"/>
  <c r="U382" i="2" s="1"/>
  <c r="R380" i="2"/>
  <c r="AT380" i="2"/>
  <c r="AZ380" i="2"/>
  <c r="H381" i="2"/>
  <c r="O381" i="2"/>
  <c r="P381" i="2"/>
  <c r="Q381" i="2"/>
  <c r="R381" i="2"/>
  <c r="AT381" i="2"/>
  <c r="AZ381" i="2"/>
  <c r="H382" i="2"/>
  <c r="AV382" i="2" s="1"/>
  <c r="O382" i="2"/>
  <c r="V382" i="2" s="1"/>
  <c r="AH382" i="2" s="1"/>
  <c r="AN389" i="2" s="1"/>
  <c r="P382" i="2"/>
  <c r="Q382" i="2"/>
  <c r="X382" i="2" s="1"/>
  <c r="R382" i="2"/>
  <c r="AJ382" i="2"/>
  <c r="AP389" i="2" s="1"/>
  <c r="AT382" i="2"/>
  <c r="AZ382" i="2"/>
  <c r="H383" i="2"/>
  <c r="AV383" i="2" s="1"/>
  <c r="O383" i="2"/>
  <c r="P383" i="2"/>
  <c r="W383" i="2" s="1"/>
  <c r="AI383" i="2" s="1"/>
  <c r="AO390" i="2" s="1"/>
  <c r="Q383" i="2"/>
  <c r="X383" i="2" s="1"/>
  <c r="AJ383" i="2" s="1"/>
  <c r="AP390" i="2" s="1"/>
  <c r="R383" i="2"/>
  <c r="S383" i="2"/>
  <c r="AT383" i="2"/>
  <c r="AZ383" i="2"/>
  <c r="H384" i="2"/>
  <c r="O384" i="2"/>
  <c r="P384" i="2"/>
  <c r="Q384" i="2"/>
  <c r="R384" i="2"/>
  <c r="V384" i="2"/>
  <c r="AH384" i="2" s="1"/>
  <c r="AN391" i="2" s="1"/>
  <c r="W384" i="2"/>
  <c r="AI384" i="2" s="1"/>
  <c r="AO391" i="2" s="1"/>
  <c r="AT384" i="2"/>
  <c r="AV384" i="2"/>
  <c r="AZ384" i="2"/>
  <c r="H385" i="2"/>
  <c r="AV385" i="2" s="1"/>
  <c r="O385" i="2"/>
  <c r="V385" i="2" s="1"/>
  <c r="AH385" i="2" s="1"/>
  <c r="AN392" i="2" s="1"/>
  <c r="P385" i="2"/>
  <c r="Q385" i="2"/>
  <c r="R385" i="2"/>
  <c r="W385" i="2"/>
  <c r="AI385" i="2" s="1"/>
  <c r="AO392" i="2" s="1"/>
  <c r="X385" i="2"/>
  <c r="AJ385" i="2"/>
  <c r="AP392" i="2" s="1"/>
  <c r="AT385" i="2"/>
  <c r="AZ385" i="2"/>
  <c r="H386" i="2"/>
  <c r="O386" i="2"/>
  <c r="P386" i="2"/>
  <c r="Q386" i="2"/>
  <c r="R386" i="2"/>
  <c r="X386" i="2"/>
  <c r="AJ386" i="2" s="1"/>
  <c r="AT386" i="2"/>
  <c r="AZ386" i="2"/>
  <c r="H387" i="2"/>
  <c r="O387" i="2"/>
  <c r="S388" i="2" s="1"/>
  <c r="P387" i="2"/>
  <c r="Q387" i="2"/>
  <c r="R387" i="2"/>
  <c r="AT387" i="2"/>
  <c r="AZ387" i="2"/>
  <c r="H388" i="2"/>
  <c r="O388" i="2"/>
  <c r="P388" i="2"/>
  <c r="Q388" i="2"/>
  <c r="R388" i="2"/>
  <c r="AT388" i="2"/>
  <c r="AZ388" i="2"/>
  <c r="H389" i="2"/>
  <c r="O389" i="2"/>
  <c r="P389" i="2"/>
  <c r="Q389" i="2"/>
  <c r="R389" i="2"/>
  <c r="AT389" i="2"/>
  <c r="AZ389" i="2"/>
  <c r="H390" i="2"/>
  <c r="O390" i="2"/>
  <c r="P390" i="2"/>
  <c r="Q390" i="2"/>
  <c r="R390" i="2"/>
  <c r="W390" i="2" s="1"/>
  <c r="AI390" i="2" s="1"/>
  <c r="X390" i="2"/>
  <c r="AJ390" i="2" s="1"/>
  <c r="AP397" i="2" s="1"/>
  <c r="AT390" i="2"/>
  <c r="AV390" i="2"/>
  <c r="AZ390" i="2"/>
  <c r="BA392" i="2" s="1"/>
  <c r="H391" i="2"/>
  <c r="AV391" i="2" s="1"/>
  <c r="O391" i="2"/>
  <c r="P391" i="2"/>
  <c r="Q391" i="2"/>
  <c r="R391" i="2"/>
  <c r="X391" i="2"/>
  <c r="AJ391" i="2" s="1"/>
  <c r="AT391" i="2"/>
  <c r="AZ391" i="2"/>
  <c r="H392" i="2"/>
  <c r="O392" i="2"/>
  <c r="P392" i="2"/>
  <c r="Q392" i="2"/>
  <c r="X392" i="2" s="1"/>
  <c r="AJ392" i="2" s="1"/>
  <c r="AP399" i="2" s="1"/>
  <c r="R392" i="2"/>
  <c r="W392" i="2" s="1"/>
  <c r="AI392" i="2" s="1"/>
  <c r="AT392" i="2"/>
  <c r="AZ392" i="2"/>
  <c r="H393" i="2"/>
  <c r="AV393" i="2" s="1"/>
  <c r="O393" i="2"/>
  <c r="P393" i="2"/>
  <c r="Q393" i="2"/>
  <c r="R393" i="2"/>
  <c r="X393" i="2" s="1"/>
  <c r="AJ393" i="2" s="1"/>
  <c r="AP393" i="2"/>
  <c r="AT393" i="2"/>
  <c r="AZ393" i="2"/>
  <c r="H394" i="2"/>
  <c r="O394" i="2"/>
  <c r="V394" i="2" s="1"/>
  <c r="P394" i="2"/>
  <c r="Q394" i="2"/>
  <c r="R394" i="2"/>
  <c r="X394" i="2"/>
  <c r="AT394" i="2"/>
  <c r="AZ394" i="2"/>
  <c r="H395" i="2"/>
  <c r="O395" i="2"/>
  <c r="P395" i="2"/>
  <c r="T398" i="2" s="1"/>
  <c r="Q395" i="2"/>
  <c r="R395" i="2"/>
  <c r="AT395" i="2"/>
  <c r="AZ395" i="2"/>
  <c r="H396" i="2"/>
  <c r="AV396" i="2" s="1"/>
  <c r="O396" i="2"/>
  <c r="P396" i="2"/>
  <c r="W396" i="2" s="1"/>
  <c r="Q396" i="2"/>
  <c r="X396" i="2" s="1"/>
  <c r="AJ396" i="2" s="1"/>
  <c r="R396" i="2"/>
  <c r="S396" i="2"/>
  <c r="T396" i="2"/>
  <c r="V396" i="2"/>
  <c r="AH396" i="2" s="1"/>
  <c r="AN403" i="2" s="1"/>
  <c r="AI396" i="2"/>
  <c r="AO403" i="2" s="1"/>
  <c r="AT396" i="2"/>
  <c r="AZ396" i="2"/>
  <c r="H397" i="2"/>
  <c r="O397" i="2"/>
  <c r="S399" i="2" s="1"/>
  <c r="P397" i="2"/>
  <c r="Q397" i="2"/>
  <c r="R397" i="2"/>
  <c r="AT397" i="2"/>
  <c r="AU397" i="2"/>
  <c r="AV397" i="2"/>
  <c r="AZ397" i="2"/>
  <c r="BA394" i="2" s="1"/>
  <c r="H398" i="2"/>
  <c r="O398" i="2"/>
  <c r="P398" i="2"/>
  <c r="W398" i="2" s="1"/>
  <c r="AI398" i="2" s="1"/>
  <c r="Q398" i="2"/>
  <c r="R398" i="2"/>
  <c r="AT398" i="2"/>
  <c r="AZ398" i="2"/>
  <c r="H399" i="2"/>
  <c r="AV399" i="2" s="1"/>
  <c r="O399" i="2"/>
  <c r="V399" i="2" s="1"/>
  <c r="AH399" i="2" s="1"/>
  <c r="P399" i="2"/>
  <c r="W399" i="2" s="1"/>
  <c r="AI399" i="2" s="1"/>
  <c r="AO406" i="2" s="1"/>
  <c r="Q399" i="2"/>
  <c r="X399" i="2" s="1"/>
  <c r="R399" i="2"/>
  <c r="AT399" i="2"/>
  <c r="AZ399" i="2"/>
  <c r="H400" i="2"/>
  <c r="AV400" i="2" s="1"/>
  <c r="O400" i="2"/>
  <c r="P400" i="2"/>
  <c r="Q400" i="2"/>
  <c r="R400" i="2"/>
  <c r="AT400" i="2"/>
  <c r="AZ400" i="2"/>
  <c r="H401" i="2"/>
  <c r="O401" i="2"/>
  <c r="P401" i="2"/>
  <c r="Q401" i="2"/>
  <c r="X401" i="2" s="1"/>
  <c r="R401" i="2"/>
  <c r="W401" i="2"/>
  <c r="AT401" i="2"/>
  <c r="AZ401" i="2"/>
  <c r="H402" i="2"/>
  <c r="O402" i="2"/>
  <c r="P402" i="2"/>
  <c r="Q402" i="2"/>
  <c r="R402" i="2"/>
  <c r="AT402" i="2"/>
  <c r="AZ402" i="2"/>
  <c r="H403" i="2"/>
  <c r="O403" i="2"/>
  <c r="V403" i="2" s="1"/>
  <c r="AH403" i="2" s="1"/>
  <c r="P403" i="2"/>
  <c r="Q403" i="2"/>
  <c r="R403" i="2"/>
  <c r="AT403" i="2"/>
  <c r="AV403" i="2"/>
  <c r="AZ403" i="2"/>
  <c r="H404" i="2"/>
  <c r="O404" i="2"/>
  <c r="S404" i="2" s="1"/>
  <c r="P404" i="2"/>
  <c r="T407" i="2" s="1"/>
  <c r="Q404" i="2"/>
  <c r="U407" i="2" s="1"/>
  <c r="R404" i="2"/>
  <c r="AT404" i="2"/>
  <c r="AZ404" i="2"/>
  <c r="H405" i="2"/>
  <c r="O405" i="2"/>
  <c r="P405" i="2"/>
  <c r="Q405" i="2"/>
  <c r="R405" i="2"/>
  <c r="V405" i="2"/>
  <c r="AH405" i="2" s="1"/>
  <c r="W405" i="2"/>
  <c r="AI405" i="2" s="1"/>
  <c r="X405" i="2"/>
  <c r="AJ405" i="2" s="1"/>
  <c r="AT405" i="2"/>
  <c r="AU406" i="2" s="1"/>
  <c r="AZ405" i="2"/>
  <c r="H406" i="2"/>
  <c r="O406" i="2"/>
  <c r="P406" i="2"/>
  <c r="Q406" i="2"/>
  <c r="R406" i="2"/>
  <c r="AT406" i="2"/>
  <c r="AV406" i="2"/>
  <c r="AZ406" i="2"/>
  <c r="H407" i="2"/>
  <c r="O407" i="2"/>
  <c r="V407" i="2" s="1"/>
  <c r="AH407" i="2" s="1"/>
  <c r="P407" i="2"/>
  <c r="W407" i="2" s="1"/>
  <c r="AI407" i="2" s="1"/>
  <c r="Q407" i="2"/>
  <c r="R407" i="2"/>
  <c r="X407" i="2"/>
  <c r="AT407" i="2"/>
  <c r="AZ407" i="2"/>
  <c r="BA407" i="2"/>
  <c r="H408" i="2"/>
  <c r="O408" i="2"/>
  <c r="S411" i="2" s="1"/>
  <c r="P408" i="2"/>
  <c r="Q408" i="2"/>
  <c r="R408" i="2"/>
  <c r="X408" i="2"/>
  <c r="AT408" i="2"/>
  <c r="AZ408" i="2"/>
  <c r="H409" i="2"/>
  <c r="O409" i="2"/>
  <c r="P409" i="2"/>
  <c r="Q409" i="2"/>
  <c r="R409" i="2"/>
  <c r="W409" i="2" s="1"/>
  <c r="AI409" i="2" s="1"/>
  <c r="AO416" i="2" s="1"/>
  <c r="AT409" i="2"/>
  <c r="AZ409" i="2"/>
  <c r="H410" i="2"/>
  <c r="AV410" i="2" s="1"/>
  <c r="O410" i="2"/>
  <c r="P410" i="2"/>
  <c r="Q410" i="2"/>
  <c r="R410" i="2"/>
  <c r="V410" i="2"/>
  <c r="AH410" i="2" s="1"/>
  <c r="AT410" i="2"/>
  <c r="AU411" i="2" s="1"/>
  <c r="AZ410" i="2"/>
  <c r="H411" i="2"/>
  <c r="AV411" i="2" s="1"/>
  <c r="O411" i="2"/>
  <c r="P411" i="2"/>
  <c r="Q411" i="2"/>
  <c r="R411" i="2"/>
  <c r="W411" i="2" s="1"/>
  <c r="AQ411" i="2"/>
  <c r="AR411" i="2"/>
  <c r="AS411" i="2"/>
  <c r="AT411" i="2"/>
  <c r="AZ411" i="2"/>
  <c r="H412" i="2"/>
  <c r="AV412" i="2" s="1"/>
  <c r="O412" i="2"/>
  <c r="P412" i="2"/>
  <c r="Q412" i="2"/>
  <c r="R412" i="2"/>
  <c r="X412" i="2" s="1"/>
  <c r="AJ412" i="2" s="1"/>
  <c r="AP419" i="2" s="1"/>
  <c r="AQ412" i="2"/>
  <c r="AR412" i="2"/>
  <c r="AS412" i="2"/>
  <c r="AT412" i="2"/>
  <c r="AZ412" i="2"/>
  <c r="H413" i="2"/>
  <c r="AV413" i="2" s="1"/>
  <c r="O413" i="2"/>
  <c r="P413" i="2"/>
  <c r="Q413" i="2"/>
  <c r="R413" i="2"/>
  <c r="X413" i="2" s="1"/>
  <c r="AJ413" i="2" s="1"/>
  <c r="AQ413" i="2"/>
  <c r="AR413" i="2"/>
  <c r="AS413" i="2"/>
  <c r="AT413" i="2"/>
  <c r="AZ413" i="2"/>
  <c r="BA416" i="2" s="1"/>
  <c r="H414" i="2"/>
  <c r="O414" i="2"/>
  <c r="V414" i="2" s="1"/>
  <c r="P414" i="2"/>
  <c r="Q414" i="2"/>
  <c r="R414" i="2"/>
  <c r="X414" i="2" s="1"/>
  <c r="AQ414" i="2"/>
  <c r="AR414" i="2"/>
  <c r="AS414" i="2"/>
  <c r="AT414" i="2"/>
  <c r="AU417" i="2" s="1"/>
  <c r="AZ414" i="2"/>
  <c r="H415" i="2"/>
  <c r="AV415" i="2" s="1"/>
  <c r="O415" i="2"/>
  <c r="P415" i="2"/>
  <c r="Q415" i="2"/>
  <c r="R415" i="2"/>
  <c r="AQ415" i="2"/>
  <c r="AR415" i="2"/>
  <c r="AS415" i="2"/>
  <c r="AT415" i="2"/>
  <c r="AZ415" i="2"/>
  <c r="H416" i="2"/>
  <c r="AV416" i="2" s="1"/>
  <c r="O416" i="2"/>
  <c r="P416" i="2"/>
  <c r="Q416" i="2"/>
  <c r="R416" i="2"/>
  <c r="V416" i="2" s="1"/>
  <c r="AH416" i="2" s="1"/>
  <c r="AN423" i="2" s="1"/>
  <c r="AQ416" i="2"/>
  <c r="AR416" i="2"/>
  <c r="AS416" i="2"/>
  <c r="AT416" i="2"/>
  <c r="AZ416" i="2"/>
  <c r="H417" i="2"/>
  <c r="O417" i="2"/>
  <c r="S420" i="2" s="1"/>
  <c r="P417" i="2"/>
  <c r="Q417" i="2"/>
  <c r="R417" i="2"/>
  <c r="AQ417" i="2"/>
  <c r="AR417" i="2"/>
  <c r="AS417" i="2"/>
  <c r="AT417" i="2"/>
  <c r="AZ417" i="2"/>
  <c r="BA419" i="2" s="1"/>
  <c r="H418" i="2"/>
  <c r="AV418" i="2" s="1"/>
  <c r="O418" i="2"/>
  <c r="P418" i="2"/>
  <c r="Q418" i="2"/>
  <c r="R418" i="2"/>
  <c r="AQ418" i="2"/>
  <c r="AR418" i="2"/>
  <c r="AS418" i="2"/>
  <c r="AT418" i="2"/>
  <c r="AZ418" i="2"/>
  <c r="H419" i="2"/>
  <c r="O419" i="2"/>
  <c r="P419" i="2"/>
  <c r="Q419" i="2"/>
  <c r="R419" i="2"/>
  <c r="V419" i="2" s="1"/>
  <c r="W419" i="2"/>
  <c r="X419" i="2"/>
  <c r="AH419" i="2"/>
  <c r="AQ419" i="2"/>
  <c r="AR419" i="2"/>
  <c r="AS419" i="2"/>
  <c r="AT419" i="2"/>
  <c r="AV419" i="2"/>
  <c r="AZ419" i="2"/>
  <c r="H420" i="2"/>
  <c r="AV420" i="2" s="1"/>
  <c r="O420" i="2"/>
  <c r="P420" i="2"/>
  <c r="Q420" i="2"/>
  <c r="X420" i="2" s="1"/>
  <c r="AJ420" i="2" s="1"/>
  <c r="R420" i="2"/>
  <c r="W420" i="2" s="1"/>
  <c r="AI420" i="2" s="1"/>
  <c r="V420" i="2"/>
  <c r="AH420" i="2" s="1"/>
  <c r="AQ420" i="2"/>
  <c r="AR420" i="2"/>
  <c r="AS420" i="2"/>
  <c r="AT420" i="2"/>
  <c r="AU419" i="2" s="1"/>
  <c r="AZ420" i="2"/>
  <c r="H421" i="2"/>
  <c r="O421" i="2"/>
  <c r="S424" i="2" s="1"/>
  <c r="P421" i="2"/>
  <c r="Q421" i="2"/>
  <c r="R421" i="2"/>
  <c r="AQ421" i="2"/>
  <c r="AR421" i="2"/>
  <c r="AS421" i="2"/>
  <c r="AT421" i="2"/>
  <c r="AZ421" i="2"/>
  <c r="H422" i="2"/>
  <c r="AV422" i="2" s="1"/>
  <c r="O422" i="2"/>
  <c r="P422" i="2"/>
  <c r="Q422" i="2"/>
  <c r="R422" i="2"/>
  <c r="V422" i="2"/>
  <c r="AH422" i="2" s="1"/>
  <c r="AQ422" i="2"/>
  <c r="AR422" i="2"/>
  <c r="AS422" i="2"/>
  <c r="AT422" i="2"/>
  <c r="AZ422" i="2"/>
  <c r="BA424" i="2" s="1"/>
  <c r="H423" i="2"/>
  <c r="O423" i="2"/>
  <c r="P423" i="2"/>
  <c r="Q423" i="2"/>
  <c r="R423" i="2"/>
  <c r="S423" i="2"/>
  <c r="X423" i="2"/>
  <c r="AJ423" i="2" s="1"/>
  <c r="AQ423" i="2"/>
  <c r="AR423" i="2"/>
  <c r="AS423" i="2"/>
  <c r="AT423" i="2"/>
  <c r="AV423" i="2"/>
  <c r="AZ423" i="2"/>
  <c r="H424" i="2"/>
  <c r="O424" i="2"/>
  <c r="P424" i="2"/>
  <c r="Q424" i="2"/>
  <c r="R424" i="2"/>
  <c r="X424" i="2" s="1"/>
  <c r="AJ424" i="2" s="1"/>
  <c r="AQ424" i="2"/>
  <c r="AR424" i="2"/>
  <c r="AS424" i="2"/>
  <c r="AT424" i="2"/>
  <c r="AU421" i="2" s="1"/>
  <c r="AV424" i="2"/>
  <c r="AZ424" i="2"/>
  <c r="E69" i="1"/>
  <c r="E5" i="1"/>
  <c r="E70" i="1"/>
  <c r="E6" i="1"/>
  <c r="E71" i="1"/>
  <c r="E7" i="1"/>
  <c r="E72" i="1"/>
  <c r="E8" i="1"/>
  <c r="E73" i="1"/>
  <c r="E9" i="1"/>
  <c r="E74" i="1"/>
  <c r="E10" i="1"/>
  <c r="E75" i="1"/>
  <c r="E11" i="1"/>
  <c r="E76" i="1"/>
  <c r="E12" i="1"/>
  <c r="E77" i="1"/>
  <c r="E13" i="1"/>
  <c r="E78" i="1"/>
  <c r="E14" i="1"/>
  <c r="E79" i="1"/>
  <c r="E15" i="1"/>
  <c r="E21" i="1"/>
  <c r="E22" i="1"/>
  <c r="E23" i="1"/>
  <c r="E24" i="1"/>
  <c r="E25" i="1"/>
  <c r="E26" i="1"/>
  <c r="E27" i="1"/>
  <c r="E28" i="1"/>
  <c r="E29" i="1"/>
  <c r="E30" i="1"/>
  <c r="E31" i="1"/>
  <c r="E38" i="1"/>
  <c r="E39" i="1"/>
  <c r="F39" i="1" s="1"/>
  <c r="E40" i="1"/>
  <c r="F43" i="1" s="1"/>
  <c r="F40" i="1"/>
  <c r="E41" i="1"/>
  <c r="E42" i="1"/>
  <c r="E43" i="1"/>
  <c r="E44" i="1"/>
  <c r="E45" i="1"/>
  <c r="F45" i="1" s="1"/>
  <c r="E46" i="1"/>
  <c r="E47" i="1"/>
  <c r="E48" i="1"/>
  <c r="E53" i="1"/>
  <c r="E54" i="1"/>
  <c r="E55" i="1"/>
  <c r="E56" i="1"/>
  <c r="E57" i="1"/>
  <c r="E58" i="1"/>
  <c r="E59" i="1"/>
  <c r="E60" i="1"/>
  <c r="E61" i="1"/>
  <c r="E62" i="1"/>
  <c r="L1" i="1" l="1"/>
  <c r="Q4" i="1"/>
  <c r="AG47" i="59"/>
  <c r="AF47" i="59"/>
  <c r="AE48" i="59"/>
  <c r="AD49" i="59"/>
  <c r="K27" i="1"/>
  <c r="N7" i="1"/>
  <c r="K25" i="1"/>
  <c r="N5" i="1"/>
  <c r="F55" i="1"/>
  <c r="F59" i="1"/>
  <c r="F57" i="1"/>
  <c r="F54" i="1"/>
  <c r="F58" i="1"/>
  <c r="F60" i="1"/>
  <c r="F56" i="1"/>
  <c r="F62" i="1"/>
  <c r="F61" i="1"/>
  <c r="F53" i="1"/>
  <c r="K26" i="1"/>
  <c r="N6" i="1"/>
  <c r="Q6" i="1"/>
  <c r="W90" i="33"/>
  <c r="AE47" i="33"/>
  <c r="Z104" i="33"/>
  <c r="AF104" i="33" s="1"/>
  <c r="Z68" i="33"/>
  <c r="AF68" i="33" s="1"/>
  <c r="Z109" i="33"/>
  <c r="AF109" i="33" s="1"/>
  <c r="W108" i="33"/>
  <c r="W56" i="33"/>
  <c r="Z72" i="33"/>
  <c r="AF72" i="33" s="1"/>
  <c r="Z105" i="33"/>
  <c r="AF105" i="33" s="1"/>
  <c r="W58" i="33"/>
  <c r="Z103" i="33"/>
  <c r="AF103" i="33" s="1"/>
  <c r="X31" i="33"/>
  <c r="X52" i="33"/>
  <c r="X9" i="33"/>
  <c r="Z58" i="33"/>
  <c r="AF58" i="33" s="1"/>
  <c r="V32" i="33"/>
  <c r="Z100" i="33"/>
  <c r="AF100" i="33" s="1"/>
  <c r="Z119" i="33"/>
  <c r="AF119" i="33" s="1"/>
  <c r="Z66" i="33"/>
  <c r="AF66" i="33" s="1"/>
  <c r="X62" i="33"/>
  <c r="X39" i="33"/>
  <c r="X36" i="33"/>
  <c r="V57" i="33"/>
  <c r="Z60" i="33"/>
  <c r="AF60" i="33" s="1"/>
  <c r="Z111" i="33"/>
  <c r="AF111" i="33" s="1"/>
  <c r="Z108" i="33"/>
  <c r="AF108" i="33" s="1"/>
  <c r="W66" i="33"/>
  <c r="Z46" i="33"/>
  <c r="E17" i="13" s="1"/>
  <c r="Z54" i="33"/>
  <c r="AF54" i="33" s="1"/>
  <c r="Z57" i="33"/>
  <c r="AF57" i="33" s="1"/>
  <c r="V52" i="33"/>
  <c r="Z90" i="33"/>
  <c r="AF90" i="33" s="1"/>
  <c r="Z106" i="33"/>
  <c r="AF106" i="33" s="1"/>
  <c r="X34" i="33"/>
  <c r="Y115" i="33"/>
  <c r="Z114" i="33" s="1"/>
  <c r="AF114" i="33" s="1"/>
  <c r="AE115" i="33"/>
  <c r="Z36" i="33"/>
  <c r="AF36" i="33" s="1"/>
  <c r="X89" i="33"/>
  <c r="W39" i="33"/>
  <c r="X29" i="33"/>
  <c r="W109" i="33"/>
  <c r="Z70" i="33"/>
  <c r="AF70" i="33" s="1"/>
  <c r="X65" i="33"/>
  <c r="X22" i="33"/>
  <c r="Z101" i="33"/>
  <c r="AF101" i="33" s="1"/>
  <c r="V60" i="33"/>
  <c r="W26" i="33"/>
  <c r="Z86" i="33"/>
  <c r="AF86" i="33" s="1"/>
  <c r="X30" i="33"/>
  <c r="Z91" i="33"/>
  <c r="AF91" i="33" s="1"/>
  <c r="W31" i="33"/>
  <c r="Z107" i="33"/>
  <c r="AF107" i="33" s="1"/>
  <c r="Z69" i="33"/>
  <c r="AF69" i="33" s="1"/>
  <c r="V38" i="33"/>
  <c r="V20" i="33"/>
  <c r="Z67" i="33"/>
  <c r="AF67" i="33" s="1"/>
  <c r="Z73" i="33"/>
  <c r="AF73" i="33" s="1"/>
  <c r="W59" i="33"/>
  <c r="Z84" i="33"/>
  <c r="AF84" i="33" s="1"/>
  <c r="V28" i="33"/>
  <c r="Z50" i="33"/>
  <c r="AF50" i="33" s="1"/>
  <c r="V59" i="33"/>
  <c r="X11" i="33"/>
  <c r="W25" i="33"/>
  <c r="Z95" i="33"/>
  <c r="AF95" i="33" s="1"/>
  <c r="W119" i="33"/>
  <c r="Z61" i="33"/>
  <c r="AF61" i="33" s="1"/>
  <c r="Z56" i="33"/>
  <c r="AF56" i="33" s="1"/>
  <c r="W19" i="33"/>
  <c r="Z93" i="33"/>
  <c r="AF93" i="33" s="1"/>
  <c r="W65" i="33"/>
  <c r="Z110" i="33"/>
  <c r="AF110" i="33" s="1"/>
  <c r="Z81" i="33"/>
  <c r="AF81" i="33" s="1"/>
  <c r="W115" i="33"/>
  <c r="Z98" i="33"/>
  <c r="AF98" i="33" s="1"/>
  <c r="Z71" i="33"/>
  <c r="AF71" i="33" s="1"/>
  <c r="Z102" i="33"/>
  <c r="AF102" i="33" s="1"/>
  <c r="X12" i="33"/>
  <c r="W29" i="33"/>
  <c r="X27" i="33"/>
  <c r="W89" i="33"/>
  <c r="V89" i="33"/>
  <c r="X33" i="33"/>
  <c r="Z92" i="33"/>
  <c r="AF92" i="33" s="1"/>
  <c r="V14" i="33"/>
  <c r="X10" i="33"/>
  <c r="W117" i="33"/>
  <c r="Z59" i="33"/>
  <c r="AF59" i="33" s="1"/>
  <c r="Z52" i="33"/>
  <c r="AF52" i="33" s="1"/>
  <c r="V109" i="33"/>
  <c r="Z44" i="33"/>
  <c r="AF44" i="33" s="1"/>
  <c r="X40" i="33"/>
  <c r="W95" i="33"/>
  <c r="X110" i="33"/>
  <c r="Z55" i="33"/>
  <c r="AF55" i="33" s="1"/>
  <c r="W82" i="33"/>
  <c r="X64" i="33"/>
  <c r="W13" i="33"/>
  <c r="Z65" i="33"/>
  <c r="AF65" i="33" s="1"/>
  <c r="Z43" i="33"/>
  <c r="AF43" i="33" s="1"/>
  <c r="W116" i="33"/>
  <c r="W16" i="33"/>
  <c r="Z51" i="33"/>
  <c r="AF51" i="33" s="1"/>
  <c r="X35" i="33"/>
  <c r="Z42" i="33"/>
  <c r="AF42" i="33" s="1"/>
  <c r="Z87" i="33"/>
  <c r="AF87" i="33" s="1"/>
  <c r="L10" i="10"/>
  <c r="W83" i="33"/>
  <c r="Z85" i="33"/>
  <c r="AF85" i="33" s="1"/>
  <c r="Z79" i="33"/>
  <c r="AF79" i="33" s="1"/>
  <c r="V43" i="33"/>
  <c r="Z41" i="33"/>
  <c r="AF41" i="33" s="1"/>
  <c r="Z45" i="33"/>
  <c r="AF45" i="33" s="1"/>
  <c r="V42" i="33"/>
  <c r="Z38" i="33"/>
  <c r="AF38" i="33" s="1"/>
  <c r="Z33" i="33"/>
  <c r="AF33" i="33" s="1"/>
  <c r="W53" i="33"/>
  <c r="X96" i="33"/>
  <c r="W55" i="33"/>
  <c r="Z80" i="33"/>
  <c r="AF80" i="33" s="1"/>
  <c r="V74" i="33"/>
  <c r="V18" i="33"/>
  <c r="X14" i="33"/>
  <c r="X115" i="33"/>
  <c r="W69" i="33"/>
  <c r="W28" i="33"/>
  <c r="Z64" i="33"/>
  <c r="AF64" i="33" s="1"/>
  <c r="X105" i="33"/>
  <c r="Z40" i="33"/>
  <c r="AF40" i="33" s="1"/>
  <c r="V24" i="33"/>
  <c r="V11" i="33"/>
  <c r="Z88" i="33"/>
  <c r="AF88" i="33" s="1"/>
  <c r="V19" i="33"/>
  <c r="Z63" i="33"/>
  <c r="AF63" i="33" s="1"/>
  <c r="Z37" i="33"/>
  <c r="AF37" i="33" s="1"/>
  <c r="Z62" i="33"/>
  <c r="AF62" i="33" s="1"/>
  <c r="W62" i="33"/>
  <c r="X116" i="33"/>
  <c r="X79" i="33"/>
  <c r="Z83" i="33"/>
  <c r="AF83" i="33" s="1"/>
  <c r="X113" i="33"/>
  <c r="W32" i="33"/>
  <c r="V58" i="33"/>
  <c r="Z35" i="33"/>
  <c r="AF35" i="33" s="1"/>
  <c r="X37" i="33"/>
  <c r="Z94" i="33"/>
  <c r="AF94" i="33" s="1"/>
  <c r="Z97" i="33"/>
  <c r="AF97" i="33" s="1"/>
  <c r="W70" i="33"/>
  <c r="Z82" i="33"/>
  <c r="AF82" i="33" s="1"/>
  <c r="V50" i="33"/>
  <c r="Z48" i="33"/>
  <c r="E19" i="10" s="1"/>
  <c r="Z34" i="33"/>
  <c r="AF34" i="33" s="1"/>
  <c r="Z49" i="33"/>
  <c r="V35" i="33"/>
  <c r="V91" i="33"/>
  <c r="V10" i="33"/>
  <c r="W57" i="33"/>
  <c r="X80" i="33"/>
  <c r="V61" i="33"/>
  <c r="V56" i="33"/>
  <c r="X103" i="33"/>
  <c r="X21" i="33"/>
  <c r="Z47" i="33"/>
  <c r="E18" i="10" s="1"/>
  <c r="X48" i="33"/>
  <c r="W21" i="33"/>
  <c r="Z53" i="33"/>
  <c r="AF53" i="33" s="1"/>
  <c r="Z89" i="33"/>
  <c r="AF89" i="33" s="1"/>
  <c r="X76" i="33"/>
  <c r="X101" i="33"/>
  <c r="Z96" i="33"/>
  <c r="AF96" i="33" s="1"/>
  <c r="V41" i="33"/>
  <c r="Z99" i="33"/>
  <c r="AF99" i="33" s="1"/>
  <c r="W17" i="33"/>
  <c r="V66" i="33"/>
  <c r="Z76" i="33"/>
  <c r="AF76" i="33" s="1"/>
  <c r="X17" i="33"/>
  <c r="W71" i="33"/>
  <c r="V86" i="33"/>
  <c r="V113" i="33"/>
  <c r="V107" i="33"/>
  <c r="X38" i="33"/>
  <c r="V53" i="33"/>
  <c r="V34" i="33"/>
  <c r="W15" i="33"/>
  <c r="W37" i="33"/>
  <c r="X69" i="33"/>
  <c r="X77" i="33"/>
  <c r="X13" i="33"/>
  <c r="V55" i="33"/>
  <c r="W94" i="33"/>
  <c r="X83" i="33"/>
  <c r="V96" i="33"/>
  <c r="Z39" i="33"/>
  <c r="AF39" i="33" s="1"/>
  <c r="X117" i="33"/>
  <c r="V45" i="33"/>
  <c r="Z78" i="33"/>
  <c r="AF78" i="33" s="1"/>
  <c r="X16" i="33"/>
  <c r="W91" i="33"/>
  <c r="X32" i="33"/>
  <c r="L3" i="16"/>
  <c r="AG32" i="33" s="1"/>
  <c r="L3" i="24"/>
  <c r="L4" i="24"/>
  <c r="L62" i="10"/>
  <c r="L8" i="13"/>
  <c r="L7" i="13"/>
  <c r="L53" i="10"/>
  <c r="L9" i="10"/>
  <c r="L32" i="10"/>
  <c r="L8" i="10"/>
  <c r="L7" i="10"/>
  <c r="L4" i="10"/>
  <c r="L5" i="10"/>
  <c r="L6" i="10"/>
  <c r="L4" i="7"/>
  <c r="L3" i="7"/>
  <c r="L5" i="7"/>
  <c r="L6" i="7"/>
  <c r="L9" i="16"/>
  <c r="AG38" i="33" s="1"/>
  <c r="L8" i="16"/>
  <c r="AG37" i="33" s="1"/>
  <c r="L7" i="16"/>
  <c r="AG36" i="33" s="1"/>
  <c r="L5" i="16"/>
  <c r="AG34" i="33" s="1"/>
  <c r="L6" i="16"/>
  <c r="AG35" i="33" s="1"/>
  <c r="L4" i="16"/>
  <c r="AG33" i="33" s="1"/>
  <c r="E60" i="13"/>
  <c r="E26" i="10"/>
  <c r="V23" i="33"/>
  <c r="E43" i="24"/>
  <c r="E43" i="13"/>
  <c r="E43" i="10"/>
  <c r="E43" i="7"/>
  <c r="V30" i="33"/>
  <c r="E57" i="13"/>
  <c r="W102" i="33"/>
  <c r="W11" i="33"/>
  <c r="W84" i="33"/>
  <c r="V22" i="33"/>
  <c r="E44" i="16"/>
  <c r="E23" i="16"/>
  <c r="E34" i="24"/>
  <c r="E13" i="13"/>
  <c r="W79" i="33"/>
  <c r="V120" i="33"/>
  <c r="W100" i="33"/>
  <c r="X47" i="33"/>
  <c r="V104" i="33"/>
  <c r="X91" i="33"/>
  <c r="E42" i="10"/>
  <c r="E42" i="16"/>
  <c r="E14" i="13"/>
  <c r="E14" i="24"/>
  <c r="E14" i="10"/>
  <c r="E14" i="16"/>
  <c r="E39" i="7"/>
  <c r="E39" i="16"/>
  <c r="E39" i="24"/>
  <c r="E39" i="13"/>
  <c r="E39" i="10"/>
  <c r="V27" i="33"/>
  <c r="E58" i="24"/>
  <c r="E58" i="10"/>
  <c r="Z77" i="33"/>
  <c r="AF77" i="33" s="1"/>
  <c r="E31" i="10"/>
  <c r="E31" i="16"/>
  <c r="E31" i="13"/>
  <c r="E31" i="7"/>
  <c r="X95" i="33"/>
  <c r="V29" i="33"/>
  <c r="V26" i="33"/>
  <c r="E6" i="10"/>
  <c r="E6" i="13"/>
  <c r="E6" i="16"/>
  <c r="E6" i="24"/>
  <c r="E6" i="7"/>
  <c r="W23" i="33"/>
  <c r="E55" i="13"/>
  <c r="E55" i="16"/>
  <c r="X25" i="33"/>
  <c r="E30" i="10"/>
  <c r="E30" i="16"/>
  <c r="E30" i="7"/>
  <c r="V25" i="33"/>
  <c r="W24" i="33"/>
  <c r="E7" i="10"/>
  <c r="E7" i="13"/>
  <c r="E7" i="7"/>
  <c r="E7" i="24"/>
  <c r="E49" i="10"/>
  <c r="E49" i="7"/>
  <c r="E49" i="16"/>
  <c r="E49" i="24"/>
  <c r="V21" i="33"/>
  <c r="W110" i="33"/>
  <c r="E61" i="10"/>
  <c r="E61" i="16"/>
  <c r="E61" i="13"/>
  <c r="E61" i="24"/>
  <c r="X59" i="33"/>
  <c r="E25" i="7"/>
  <c r="E25" i="16"/>
  <c r="E25" i="24"/>
  <c r="W78" i="33"/>
  <c r="E5" i="13"/>
  <c r="E5" i="7"/>
  <c r="W22" i="33"/>
  <c r="W14" i="33"/>
  <c r="X82" i="33"/>
  <c r="E3" i="10"/>
  <c r="E3" i="7"/>
  <c r="E3" i="13"/>
  <c r="E3" i="24"/>
  <c r="D61" i="24" s="1"/>
  <c r="E3" i="16"/>
  <c r="E28" i="13"/>
  <c r="E28" i="7"/>
  <c r="E28" i="16"/>
  <c r="E28" i="24"/>
  <c r="X56" i="33"/>
  <c r="W92" i="33"/>
  <c r="V51" i="33"/>
  <c r="V9" i="33"/>
  <c r="W20" i="33"/>
  <c r="V69" i="33"/>
  <c r="V31" i="33"/>
  <c r="W51" i="33"/>
  <c r="W67" i="33"/>
  <c r="E41" i="13"/>
  <c r="E41" i="7"/>
  <c r="E41" i="10"/>
  <c r="E41" i="24"/>
  <c r="E41" i="16"/>
  <c r="E29" i="24"/>
  <c r="E29" i="13"/>
  <c r="E29" i="10"/>
  <c r="E29" i="16"/>
  <c r="E29" i="7"/>
  <c r="E59" i="24"/>
  <c r="E59" i="7"/>
  <c r="E59" i="10"/>
  <c r="E59" i="13"/>
  <c r="V79" i="33"/>
  <c r="E24" i="24"/>
  <c r="E24" i="13"/>
  <c r="E24" i="7"/>
  <c r="X114" i="33"/>
  <c r="E32" i="10"/>
  <c r="E32" i="16"/>
  <c r="X104" i="33"/>
  <c r="E56" i="13"/>
  <c r="E56" i="7"/>
  <c r="E56" i="24"/>
  <c r="E56" i="10"/>
  <c r="E56" i="16"/>
  <c r="V67" i="33"/>
  <c r="V76" i="33"/>
  <c r="X84" i="33"/>
  <c r="X46" i="33"/>
  <c r="W93" i="33"/>
  <c r="X15" i="33"/>
  <c r="W12" i="33"/>
  <c r="X28" i="33"/>
  <c r="W68" i="33"/>
  <c r="E38" i="16"/>
  <c r="E38" i="13"/>
  <c r="E38" i="24"/>
  <c r="E38" i="10"/>
  <c r="E38" i="7"/>
  <c r="E11" i="7"/>
  <c r="E11" i="16"/>
  <c r="E11" i="24"/>
  <c r="E11" i="13"/>
  <c r="E11" i="10"/>
  <c r="E4" i="24"/>
  <c r="E4" i="13"/>
  <c r="E4" i="16"/>
  <c r="E4" i="7"/>
  <c r="E18" i="7"/>
  <c r="E18" i="13"/>
  <c r="E18" i="16"/>
  <c r="V39" i="33"/>
  <c r="W48" i="33"/>
  <c r="V65" i="33"/>
  <c r="E33" i="10"/>
  <c r="E33" i="16"/>
  <c r="E33" i="13"/>
  <c r="X45" i="33"/>
  <c r="X26" i="33"/>
  <c r="E35" i="10"/>
  <c r="E35" i="13"/>
  <c r="E35" i="7"/>
  <c r="E35" i="24"/>
  <c r="E35" i="16"/>
  <c r="X74" i="33"/>
  <c r="E22" i="10"/>
  <c r="E22" i="13"/>
  <c r="E22" i="16"/>
  <c r="E22" i="24"/>
  <c r="E22" i="7"/>
  <c r="X67" i="33"/>
  <c r="E12" i="16"/>
  <c r="E12" i="24"/>
  <c r="E12" i="7"/>
  <c r="E12" i="10"/>
  <c r="W18" i="33"/>
  <c r="X44" i="33"/>
  <c r="E62" i="10"/>
  <c r="E62" i="13"/>
  <c r="E62" i="24"/>
  <c r="E62" i="7"/>
  <c r="E62" i="16"/>
  <c r="W80" i="33"/>
  <c r="W30" i="33"/>
  <c r="X81" i="33"/>
  <c r="X88" i="33"/>
  <c r="E21" i="10"/>
  <c r="E21" i="13"/>
  <c r="E21" i="7"/>
  <c r="E21" i="24"/>
  <c r="E21" i="16"/>
  <c r="V100" i="33"/>
  <c r="X49" i="33"/>
  <c r="X19" i="33"/>
  <c r="Z75" i="33"/>
  <c r="AF75" i="33" s="1"/>
  <c r="X68" i="33"/>
  <c r="E19" i="16"/>
  <c r="E19" i="24"/>
  <c r="E19" i="13"/>
  <c r="E16" i="24"/>
  <c r="E16" i="13"/>
  <c r="E16" i="7"/>
  <c r="E16" i="10"/>
  <c r="E16" i="16"/>
  <c r="W27" i="33"/>
  <c r="E37" i="16"/>
  <c r="E37" i="13"/>
  <c r="E37" i="24"/>
  <c r="E37" i="7"/>
  <c r="E37" i="10"/>
  <c r="V64" i="33"/>
  <c r="E50" i="13"/>
  <c r="E50" i="16"/>
  <c r="E50" i="24"/>
  <c r="E50" i="7"/>
  <c r="E15" i="24"/>
  <c r="E15" i="13"/>
  <c r="E15" i="10"/>
  <c r="E15" i="7"/>
  <c r="E15" i="16"/>
  <c r="E17" i="24"/>
  <c r="E17" i="7"/>
  <c r="E17" i="10"/>
  <c r="Z74" i="33"/>
  <c r="AF74" i="33" s="1"/>
  <c r="W64" i="33"/>
  <c r="E54" i="16"/>
  <c r="E54" i="24"/>
  <c r="E54" i="10"/>
  <c r="E54" i="7"/>
  <c r="E54" i="13"/>
  <c r="E51" i="16"/>
  <c r="E51" i="13"/>
  <c r="E51" i="7"/>
  <c r="E51" i="10"/>
  <c r="E51" i="24"/>
  <c r="W45" i="33"/>
  <c r="E8" i="13"/>
  <c r="E8" i="24"/>
  <c r="E8" i="7"/>
  <c r="E36" i="10"/>
  <c r="E36" i="13"/>
  <c r="E36" i="24"/>
  <c r="E36" i="7"/>
  <c r="E36" i="16"/>
  <c r="E40" i="16"/>
  <c r="E40" i="13"/>
  <c r="E40" i="24"/>
  <c r="E40" i="7"/>
  <c r="E40" i="10"/>
  <c r="L10" i="24"/>
  <c r="L24" i="24"/>
  <c r="L38" i="24"/>
  <c r="L6" i="24"/>
  <c r="L50" i="24"/>
  <c r="L56" i="24"/>
  <c r="L17" i="24"/>
  <c r="L31" i="24"/>
  <c r="L12" i="24"/>
  <c r="L13" i="24"/>
  <c r="L40" i="24"/>
  <c r="L41" i="24"/>
  <c r="L18" i="24"/>
  <c r="L45" i="24"/>
  <c r="L19" i="24"/>
  <c r="L33" i="24"/>
  <c r="L60" i="24"/>
  <c r="L26" i="24"/>
  <c r="L34" i="24"/>
  <c r="L61" i="24"/>
  <c r="L7" i="24"/>
  <c r="L62" i="24"/>
  <c r="L5" i="24"/>
  <c r="L22" i="24"/>
  <c r="V106" i="33"/>
  <c r="W104" i="33"/>
  <c r="W118" i="33"/>
  <c r="V73" i="33"/>
  <c r="X94" i="33"/>
  <c r="V85" i="33"/>
  <c r="W106" i="33"/>
  <c r="X86" i="33"/>
  <c r="X55" i="33"/>
  <c r="V116" i="33"/>
  <c r="V84" i="33"/>
  <c r="X98" i="33"/>
  <c r="W87" i="33"/>
  <c r="W88" i="33"/>
  <c r="V81" i="33"/>
  <c r="W47" i="33"/>
  <c r="V80" i="33"/>
  <c r="V98" i="33"/>
  <c r="V97" i="33"/>
  <c r="V99" i="33"/>
  <c r="X108" i="33"/>
  <c r="V114" i="33"/>
  <c r="V48" i="33"/>
  <c r="V49" i="33"/>
  <c r="X53" i="33"/>
  <c r="X92" i="33"/>
  <c r="V70" i="33"/>
  <c r="V105" i="33"/>
  <c r="W77" i="33"/>
  <c r="W76" i="33"/>
  <c r="W46" i="33"/>
  <c r="V83" i="33"/>
  <c r="X58" i="33"/>
  <c r="X111" i="33"/>
  <c r="W40" i="33"/>
  <c r="W72" i="33"/>
  <c r="W73" i="33"/>
  <c r="W41" i="33"/>
  <c r="V115" i="33"/>
  <c r="X106" i="33"/>
  <c r="W85" i="33"/>
  <c r="X93" i="33"/>
  <c r="W99" i="33"/>
  <c r="X120" i="33"/>
  <c r="V47" i="33"/>
  <c r="X73" i="33"/>
  <c r="W52" i="33"/>
  <c r="W97" i="33"/>
  <c r="W38" i="33"/>
  <c r="W114" i="33"/>
  <c r="W98" i="33"/>
  <c r="W9" i="33"/>
  <c r="V16" i="33"/>
  <c r="V92" i="33"/>
  <c r="V90" i="33"/>
  <c r="V117" i="33"/>
  <c r="W50" i="33"/>
  <c r="X90" i="33"/>
  <c r="W36" i="33"/>
  <c r="W33" i="33"/>
  <c r="V17" i="33"/>
  <c r="V95" i="33"/>
  <c r="V13" i="33"/>
  <c r="X102" i="33"/>
  <c r="V87" i="33"/>
  <c r="X70" i="33"/>
  <c r="X71" i="33"/>
  <c r="X24" i="33"/>
  <c r="X23" i="33"/>
  <c r="V62" i="33"/>
  <c r="X60" i="33"/>
  <c r="X41" i="33"/>
  <c r="W44" i="33"/>
  <c r="X43" i="33"/>
  <c r="X42" i="33"/>
  <c r="X20" i="33"/>
  <c r="X75" i="33"/>
  <c r="W35" i="33"/>
  <c r="X100" i="33"/>
  <c r="X119" i="33"/>
  <c r="V71" i="33"/>
  <c r="V72" i="33"/>
  <c r="W111" i="33"/>
  <c r="V63" i="33"/>
  <c r="Z120" i="33"/>
  <c r="AF120" i="33" s="1"/>
  <c r="V46" i="33"/>
  <c r="W34" i="33"/>
  <c r="V37" i="33"/>
  <c r="X18" i="33"/>
  <c r="W43" i="33"/>
  <c r="W10" i="33"/>
  <c r="X66" i="33"/>
  <c r="V103" i="33"/>
  <c r="W61" i="33"/>
  <c r="X63" i="33"/>
  <c r="X107" i="33"/>
  <c r="V108" i="33"/>
  <c r="W60" i="33"/>
  <c r="V119" i="33"/>
  <c r="V118" i="33"/>
  <c r="X54" i="33"/>
  <c r="V15" i="33"/>
  <c r="V36" i="33"/>
  <c r="V68" i="33"/>
  <c r="V101" i="33"/>
  <c r="V102" i="33"/>
  <c r="W103" i="33"/>
  <c r="W63" i="33"/>
  <c r="W120" i="33"/>
  <c r="W105" i="33"/>
  <c r="X118" i="33"/>
  <c r="X112" i="33"/>
  <c r="W113" i="33"/>
  <c r="X50" i="33"/>
  <c r="X51" i="33"/>
  <c r="V111" i="33"/>
  <c r="V82" i="33"/>
  <c r="V78" i="33"/>
  <c r="V75" i="33"/>
  <c r="V77" i="33"/>
  <c r="W101" i="33"/>
  <c r="V110" i="33"/>
  <c r="X109" i="33"/>
  <c r="X99" i="33"/>
  <c r="X85" i="33"/>
  <c r="V12" i="33"/>
  <c r="X57" i="33"/>
  <c r="V33" i="33"/>
  <c r="W81" i="33"/>
  <c r="X72" i="33"/>
  <c r="W74" i="33"/>
  <c r="W75" i="33"/>
  <c r="W54" i="33"/>
  <c r="W86" i="33"/>
  <c r="V112" i="33"/>
  <c r="V88" i="33"/>
  <c r="W107" i="33"/>
  <c r="X97" i="33"/>
  <c r="W112" i="33"/>
  <c r="X87" i="33"/>
  <c r="V94" i="33"/>
  <c r="V93" i="33"/>
  <c r="W42" i="33"/>
  <c r="X61" i="33"/>
  <c r="W96" i="33"/>
  <c r="W49" i="33"/>
  <c r="V40" i="33"/>
  <c r="V44" i="33"/>
  <c r="D16" i="24"/>
  <c r="L21" i="24"/>
  <c r="L32" i="24"/>
  <c r="L15" i="24"/>
  <c r="L27" i="24"/>
  <c r="L53" i="24"/>
  <c r="L11" i="24"/>
  <c r="L49" i="24"/>
  <c r="L43" i="24"/>
  <c r="L55" i="24"/>
  <c r="L28" i="24"/>
  <c r="L39" i="24"/>
  <c r="L52" i="24"/>
  <c r="L47" i="24"/>
  <c r="L35" i="24"/>
  <c r="L59" i="24"/>
  <c r="L29" i="24"/>
  <c r="L54" i="24"/>
  <c r="L14" i="24"/>
  <c r="L25" i="24"/>
  <c r="L8" i="24"/>
  <c r="L20" i="24"/>
  <c r="L46" i="24"/>
  <c r="L57" i="24"/>
  <c r="L42" i="24"/>
  <c r="L36" i="24"/>
  <c r="L48" i="24"/>
  <c r="L41" i="10"/>
  <c r="L42" i="13"/>
  <c r="L56" i="16"/>
  <c r="AG85" i="33" s="1"/>
  <c r="L19" i="16"/>
  <c r="L61" i="16"/>
  <c r="AG90" i="33" s="1"/>
  <c r="L50" i="7"/>
  <c r="L60" i="7"/>
  <c r="L56" i="7"/>
  <c r="L62" i="7"/>
  <c r="L41" i="7"/>
  <c r="L51" i="7"/>
  <c r="L57" i="7"/>
  <c r="L9" i="24"/>
  <c r="L16" i="24"/>
  <c r="L23" i="24"/>
  <c r="L30" i="24"/>
  <c r="L37" i="24"/>
  <c r="L44" i="24"/>
  <c r="L51" i="24"/>
  <c r="L58" i="24"/>
  <c r="T381" i="2"/>
  <c r="W380" i="2"/>
  <c r="AU424" i="2"/>
  <c r="W416" i="2"/>
  <c r="AI416" i="2" s="1"/>
  <c r="AO423" i="2" s="1"/>
  <c r="U415" i="2"/>
  <c r="X389" i="2"/>
  <c r="U392" i="2"/>
  <c r="AV361" i="2"/>
  <c r="AV353" i="2"/>
  <c r="X334" i="2"/>
  <c r="AU311" i="2"/>
  <c r="V307" i="2"/>
  <c r="AH307" i="2" s="1"/>
  <c r="AN314" i="2" s="1"/>
  <c r="T293" i="2"/>
  <c r="T273" i="2"/>
  <c r="T269" i="2"/>
  <c r="BA242" i="2"/>
  <c r="AV220" i="2"/>
  <c r="V207" i="2"/>
  <c r="AH207" i="2" s="1"/>
  <c r="AN214" i="2" s="1"/>
  <c r="S210" i="2"/>
  <c r="W204" i="2"/>
  <c r="AI204" i="2" s="1"/>
  <c r="T206" i="2"/>
  <c r="AV176" i="2"/>
  <c r="W163" i="2"/>
  <c r="AI163" i="2" s="1"/>
  <c r="AO170" i="2" s="1"/>
  <c r="AV162" i="2"/>
  <c r="AV152" i="2"/>
  <c r="S125" i="2"/>
  <c r="V122" i="2"/>
  <c r="AH122" i="2" s="1"/>
  <c r="AN129" i="2" s="1"/>
  <c r="X113" i="2"/>
  <c r="S105" i="2"/>
  <c r="S104" i="2"/>
  <c r="S70" i="2"/>
  <c r="V67" i="2"/>
  <c r="AU307" i="2"/>
  <c r="BA256" i="2"/>
  <c r="AV191" i="2"/>
  <c r="BA129" i="2"/>
  <c r="BA128" i="2"/>
  <c r="AM43" i="2"/>
  <c r="AS29" i="2" s="1"/>
  <c r="AP47" i="2"/>
  <c r="T33" i="2"/>
  <c r="T34" i="2"/>
  <c r="U362" i="2"/>
  <c r="AV266" i="2"/>
  <c r="V270" i="2"/>
  <c r="AH270" i="2" s="1"/>
  <c r="AN277" i="2" s="1"/>
  <c r="S251" i="2"/>
  <c r="S248" i="2"/>
  <c r="S250" i="2"/>
  <c r="S200" i="2"/>
  <c r="X163" i="2"/>
  <c r="AJ163" i="2" s="1"/>
  <c r="AP170" i="2" s="1"/>
  <c r="AV130" i="2"/>
  <c r="W108" i="2"/>
  <c r="AI108" i="2" s="1"/>
  <c r="AO115" i="2" s="1"/>
  <c r="T111" i="2"/>
  <c r="T109" i="2"/>
  <c r="S98" i="2"/>
  <c r="U89" i="2"/>
  <c r="X86" i="2"/>
  <c r="AJ86" i="2" s="1"/>
  <c r="AP93" i="2" s="1"/>
  <c r="BA227" i="2"/>
  <c r="BA228" i="2"/>
  <c r="AV296" i="2"/>
  <c r="U293" i="2"/>
  <c r="W251" i="2"/>
  <c r="T254" i="2"/>
  <c r="AV213" i="2"/>
  <c r="S203" i="2"/>
  <c r="AV194" i="2"/>
  <c r="AV179" i="2"/>
  <c r="X82" i="2"/>
  <c r="W62" i="2"/>
  <c r="AI62" i="2" s="1"/>
  <c r="X58" i="2"/>
  <c r="U60" i="2"/>
  <c r="U418" i="2"/>
  <c r="X351" i="2"/>
  <c r="S337" i="2"/>
  <c r="U422" i="2"/>
  <c r="X400" i="2"/>
  <c r="AJ400" i="2" s="1"/>
  <c r="AP407" i="2" s="1"/>
  <c r="V392" i="2"/>
  <c r="AH392" i="2" s="1"/>
  <c r="W368" i="2"/>
  <c r="AV345" i="2"/>
  <c r="U125" i="2"/>
  <c r="T103" i="2"/>
  <c r="T100" i="2"/>
  <c r="W100" i="2"/>
  <c r="AI100" i="2" s="1"/>
  <c r="V62" i="2"/>
  <c r="AH62" i="2" s="1"/>
  <c r="L14" i="13"/>
  <c r="L15" i="13"/>
  <c r="X416" i="2"/>
  <c r="BA412" i="2"/>
  <c r="AV404" i="2"/>
  <c r="V389" i="2"/>
  <c r="S392" i="2"/>
  <c r="AV226" i="2"/>
  <c r="AU404" i="2"/>
  <c r="AU255" i="2"/>
  <c r="U246" i="2"/>
  <c r="U231" i="2"/>
  <c r="U227" i="2"/>
  <c r="AV216" i="2"/>
  <c r="X169" i="2"/>
  <c r="W156" i="2"/>
  <c r="BA121" i="2"/>
  <c r="S103" i="2"/>
  <c r="V100" i="2"/>
  <c r="U421" i="2"/>
  <c r="BA313" i="2"/>
  <c r="F42" i="1"/>
  <c r="W422" i="2"/>
  <c r="AI422" i="2" s="1"/>
  <c r="BA423" i="2"/>
  <c r="AV398" i="2"/>
  <c r="T397" i="2"/>
  <c r="X361" i="2"/>
  <c r="AV358" i="2"/>
  <c r="V344" i="2"/>
  <c r="AH344" i="2" s="1"/>
  <c r="T265" i="2"/>
  <c r="AV245" i="2"/>
  <c r="W227" i="2"/>
  <c r="T230" i="2"/>
  <c r="AV221" i="2"/>
  <c r="BA218" i="2"/>
  <c r="AU215" i="2"/>
  <c r="V206" i="2"/>
  <c r="S208" i="2"/>
  <c r="T186" i="2"/>
  <c r="AU179" i="2"/>
  <c r="W169" i="2"/>
  <c r="AI169" i="2" s="1"/>
  <c r="AV139" i="2"/>
  <c r="W400" i="2"/>
  <c r="Z403" i="2" s="1"/>
  <c r="AC403" i="2" s="1"/>
  <c r="AF410" i="2" s="1"/>
  <c r="BA306" i="2"/>
  <c r="BA250" i="2"/>
  <c r="BA236" i="2"/>
  <c r="U189" i="2"/>
  <c r="X186" i="2"/>
  <c r="AW423" i="2"/>
  <c r="S410" i="2"/>
  <c r="AV351" i="2"/>
  <c r="AV338" i="2"/>
  <c r="AV310" i="2"/>
  <c r="X259" i="2"/>
  <c r="AJ259" i="2" s="1"/>
  <c r="AV247" i="2"/>
  <c r="S421" i="2"/>
  <c r="U363" i="2"/>
  <c r="U240" i="2"/>
  <c r="S230" i="2"/>
  <c r="U220" i="2"/>
  <c r="X217" i="2"/>
  <c r="AV205" i="2"/>
  <c r="AV192" i="2"/>
  <c r="V169" i="2"/>
  <c r="AV151" i="2"/>
  <c r="AU90" i="2"/>
  <c r="AV407" i="2"/>
  <c r="S371" i="2"/>
  <c r="V400" i="2"/>
  <c r="S403" i="2"/>
  <c r="AV323" i="2"/>
  <c r="AV285" i="2"/>
  <c r="V283" i="2"/>
  <c r="U239" i="2"/>
  <c r="T126" i="2"/>
  <c r="AU36" i="2"/>
  <c r="AU35" i="2"/>
  <c r="W329" i="2"/>
  <c r="T332" i="2"/>
  <c r="F41" i="1"/>
  <c r="F30" i="1"/>
  <c r="V408" i="2"/>
  <c r="V371" i="2"/>
  <c r="AH371" i="2" s="1"/>
  <c r="S374" i="2"/>
  <c r="U353" i="2"/>
  <c r="BA348" i="2"/>
  <c r="X333" i="2"/>
  <c r="AJ333" i="2" s="1"/>
  <c r="AP340" i="2" s="1"/>
  <c r="U335" i="2"/>
  <c r="BA334" i="2"/>
  <c r="X318" i="2"/>
  <c r="X303" i="2"/>
  <c r="X298" i="2"/>
  <c r="T291" i="2"/>
  <c r="W288" i="2"/>
  <c r="BA289" i="2"/>
  <c r="V279" i="2"/>
  <c r="AH279" i="2" s="1"/>
  <c r="U275" i="2"/>
  <c r="AV262" i="2"/>
  <c r="T234" i="2"/>
  <c r="W231" i="2"/>
  <c r="W217" i="2"/>
  <c r="T220" i="2"/>
  <c r="AU210" i="2"/>
  <c r="AU213" i="2"/>
  <c r="AV181" i="2"/>
  <c r="AV169" i="2"/>
  <c r="AU155" i="2"/>
  <c r="AU153" i="2"/>
  <c r="AV149" i="2"/>
  <c r="AV144" i="2"/>
  <c r="X137" i="2"/>
  <c r="AJ137" i="2" s="1"/>
  <c r="X109" i="2"/>
  <c r="AJ109" i="2" s="1"/>
  <c r="U112" i="2"/>
  <c r="U109" i="2"/>
  <c r="T107" i="2"/>
  <c r="AU44" i="2"/>
  <c r="AU46" i="2"/>
  <c r="T39" i="2"/>
  <c r="T40" i="2"/>
  <c r="L53" i="13"/>
  <c r="L25" i="13"/>
  <c r="U384" i="2"/>
  <c r="AU272" i="2"/>
  <c r="BA266" i="2"/>
  <c r="S252" i="2"/>
  <c r="AU209" i="2"/>
  <c r="S206" i="2"/>
  <c r="BA160" i="2"/>
  <c r="AV134" i="2"/>
  <c r="V109" i="2"/>
  <c r="W109" i="2"/>
  <c r="V106" i="2"/>
  <c r="AH106" i="2" s="1"/>
  <c r="AN113" i="2" s="1"/>
  <c r="S109" i="2"/>
  <c r="AU84" i="2"/>
  <c r="L13" i="16"/>
  <c r="AG42" i="33" s="1"/>
  <c r="F48" i="1"/>
  <c r="AU418" i="2"/>
  <c r="S391" i="2"/>
  <c r="AU333" i="2"/>
  <c r="W318" i="2"/>
  <c r="AV307" i="2"/>
  <c r="U309" i="2"/>
  <c r="W303" i="2"/>
  <c r="V298" i="2"/>
  <c r="AH298" i="2" s="1"/>
  <c r="AV291" i="2"/>
  <c r="S285" i="2"/>
  <c r="AV280" i="2"/>
  <c r="U272" i="2"/>
  <c r="U260" i="2"/>
  <c r="AV237" i="2"/>
  <c r="BA237" i="2"/>
  <c r="AV218" i="2"/>
  <c r="W198" i="2"/>
  <c r="T200" i="2"/>
  <c r="X184" i="2"/>
  <c r="AJ184" i="2" s="1"/>
  <c r="AP191" i="2" s="1"/>
  <c r="X176" i="2"/>
  <c r="W176" i="2"/>
  <c r="AU150" i="2"/>
  <c r="AV142" i="2"/>
  <c r="X140" i="2"/>
  <c r="AJ140" i="2" s="1"/>
  <c r="S107" i="2"/>
  <c r="W101" i="2"/>
  <c r="AI101" i="2" s="1"/>
  <c r="AO108" i="2" s="1"/>
  <c r="V27" i="2"/>
  <c r="AH27" i="2" s="1"/>
  <c r="S30" i="2"/>
  <c r="L21" i="7"/>
  <c r="AV421" i="2"/>
  <c r="U398" i="2"/>
  <c r="AV388" i="2"/>
  <c r="S376" i="2"/>
  <c r="AV360" i="2"/>
  <c r="AV352" i="2"/>
  <c r="AV344" i="2"/>
  <c r="AW346" i="2" s="1"/>
  <c r="T337" i="2"/>
  <c r="X319" i="2"/>
  <c r="AJ319" i="2" s="1"/>
  <c r="AP326" i="2" s="1"/>
  <c r="V318" i="2"/>
  <c r="AH318" i="2" s="1"/>
  <c r="AN325" i="2" s="1"/>
  <c r="AU319" i="2"/>
  <c r="BA308" i="2"/>
  <c r="V303" i="2"/>
  <c r="AH303" i="2" s="1"/>
  <c r="AN310" i="2" s="1"/>
  <c r="AU294" i="2"/>
  <c r="T272" i="2"/>
  <c r="W266" i="2"/>
  <c r="X255" i="2"/>
  <c r="AJ255" i="2" s="1"/>
  <c r="AP262" i="2" s="1"/>
  <c r="U258" i="2"/>
  <c r="AY247" i="2"/>
  <c r="S239" i="2"/>
  <c r="V236" i="2"/>
  <c r="AH236" i="2" s="1"/>
  <c r="AV231" i="2"/>
  <c r="U223" i="2"/>
  <c r="AV195" i="2"/>
  <c r="W187" i="2"/>
  <c r="AI187" i="2" s="1"/>
  <c r="AO194" i="2" s="1"/>
  <c r="BA185" i="2"/>
  <c r="V105" i="2"/>
  <c r="AH105" i="2" s="1"/>
  <c r="W105" i="2"/>
  <c r="AI105" i="2" s="1"/>
  <c r="V101" i="2"/>
  <c r="AH101" i="2" s="1"/>
  <c r="AN108" i="2" s="1"/>
  <c r="S100" i="2"/>
  <c r="W389" i="2"/>
  <c r="T392" i="2"/>
  <c r="X417" i="2"/>
  <c r="AJ417" i="2" s="1"/>
  <c r="AP424" i="2" s="1"/>
  <c r="U420" i="2"/>
  <c r="W314" i="2"/>
  <c r="T316" i="2"/>
  <c r="AV155" i="2"/>
  <c r="W94" i="2"/>
  <c r="T97" i="2"/>
  <c r="T96" i="2"/>
  <c r="AU409" i="2"/>
  <c r="V368" i="2"/>
  <c r="AH368" i="2" s="1"/>
  <c r="AN375" i="2" s="1"/>
  <c r="AV359" i="2"/>
  <c r="BA344" i="2"/>
  <c r="AU338" i="2"/>
  <c r="V251" i="2"/>
  <c r="S254" i="2"/>
  <c r="BA277" i="2"/>
  <c r="BA281" i="2"/>
  <c r="AU389" i="2"/>
  <c r="S382" i="2"/>
  <c r="V330" i="2"/>
  <c r="AV328" i="2"/>
  <c r="W325" i="2"/>
  <c r="S308" i="2"/>
  <c r="AV303" i="2"/>
  <c r="BA278" i="2"/>
  <c r="X263" i="2"/>
  <c r="AJ263" i="2" s="1"/>
  <c r="U265" i="2"/>
  <c r="BA216" i="2"/>
  <c r="BA214" i="2"/>
  <c r="V212" i="2"/>
  <c r="AH212" i="2" s="1"/>
  <c r="T213" i="2"/>
  <c r="W208" i="2"/>
  <c r="S209" i="2"/>
  <c r="T202" i="2"/>
  <c r="AU180" i="2"/>
  <c r="AU182" i="2"/>
  <c r="AV173" i="2"/>
  <c r="AV147" i="2"/>
  <c r="V145" i="2"/>
  <c r="AH145" i="2" s="1"/>
  <c r="AU112" i="2"/>
  <c r="U106" i="2"/>
  <c r="V41" i="2"/>
  <c r="U20" i="2"/>
  <c r="AV376" i="2"/>
  <c r="S402" i="2"/>
  <c r="X368" i="2"/>
  <c r="S320" i="2"/>
  <c r="V311" i="2"/>
  <c r="F28" i="1"/>
  <c r="T415" i="2"/>
  <c r="AV405" i="2"/>
  <c r="S401" i="2"/>
  <c r="V398" i="2"/>
  <c r="AH398" i="2" s="1"/>
  <c r="T383" i="2"/>
  <c r="T382" i="2"/>
  <c r="AV377" i="2"/>
  <c r="U358" i="2"/>
  <c r="U359" i="2"/>
  <c r="AV306" i="2"/>
  <c r="BA292" i="2"/>
  <c r="BA294" i="2"/>
  <c r="X286" i="2"/>
  <c r="U283" i="2"/>
  <c r="X280" i="2"/>
  <c r="AJ280" i="2" s="1"/>
  <c r="AP287" i="2" s="1"/>
  <c r="T266" i="2"/>
  <c r="AU259" i="2"/>
  <c r="AU258" i="2"/>
  <c r="U241" i="2"/>
  <c r="X242" i="2"/>
  <c r="S237" i="2"/>
  <c r="AV230" i="2"/>
  <c r="S212" i="2"/>
  <c r="U208" i="2"/>
  <c r="AV206" i="2"/>
  <c r="T197" i="2"/>
  <c r="AU188" i="2"/>
  <c r="AU191" i="2"/>
  <c r="T184" i="2"/>
  <c r="U152" i="2"/>
  <c r="U148" i="2"/>
  <c r="T110" i="2"/>
  <c r="V65" i="2"/>
  <c r="AH65" i="2" s="1"/>
  <c r="S68" i="2"/>
  <c r="S59" i="2"/>
  <c r="S61" i="2"/>
  <c r="L18" i="7"/>
  <c r="L14" i="7"/>
  <c r="BA395" i="2"/>
  <c r="AU370" i="2"/>
  <c r="V360" i="2"/>
  <c r="AH360" i="2" s="1"/>
  <c r="AU360" i="2"/>
  <c r="V354" i="2"/>
  <c r="X346" i="2"/>
  <c r="V339" i="2"/>
  <c r="AH339" i="2" s="1"/>
  <c r="BA305" i="2"/>
  <c r="T270" i="2"/>
  <c r="W267" i="2"/>
  <c r="AI267" i="2" s="1"/>
  <c r="AO274" i="2" s="1"/>
  <c r="V263" i="2"/>
  <c r="AV256" i="2"/>
  <c r="AU256" i="2"/>
  <c r="BA251" i="2"/>
  <c r="W246" i="2"/>
  <c r="AI246" i="2" s="1"/>
  <c r="V237" i="2"/>
  <c r="AH237" i="2" s="1"/>
  <c r="AN244" i="2" s="1"/>
  <c r="W177" i="2"/>
  <c r="AI177" i="2" s="1"/>
  <c r="X174" i="2"/>
  <c r="AJ174" i="2" s="1"/>
  <c r="AP181" i="2" s="1"/>
  <c r="BA149" i="2"/>
  <c r="W137" i="2"/>
  <c r="AI137" i="2" s="1"/>
  <c r="AU130" i="2"/>
  <c r="T114" i="2"/>
  <c r="AW91" i="2"/>
  <c r="U65" i="2"/>
  <c r="X62" i="2"/>
  <c r="AJ62" i="2" s="1"/>
  <c r="X26" i="2"/>
  <c r="AJ26" i="2" s="1"/>
  <c r="AP33" i="2" s="1"/>
  <c r="W26" i="2"/>
  <c r="X421" i="2"/>
  <c r="U411" i="2"/>
  <c r="T393" i="2"/>
  <c r="BA372" i="2"/>
  <c r="X331" i="2"/>
  <c r="AJ331" i="2" s="1"/>
  <c r="AU329" i="2"/>
  <c r="BA287" i="2"/>
  <c r="W269" i="2"/>
  <c r="W257" i="2"/>
  <c r="AI257" i="2" s="1"/>
  <c r="AO264" i="2" s="1"/>
  <c r="X208" i="2"/>
  <c r="AJ208" i="2" s="1"/>
  <c r="AU183" i="2"/>
  <c r="AV145" i="2"/>
  <c r="AU108" i="2"/>
  <c r="AW105" i="2"/>
  <c r="S39" i="2"/>
  <c r="V36" i="2"/>
  <c r="T37" i="2"/>
  <c r="T36" i="2"/>
  <c r="L55" i="10"/>
  <c r="W393" i="2"/>
  <c r="V343" i="2"/>
  <c r="AH343" i="2" s="1"/>
  <c r="V282" i="2"/>
  <c r="AH282" i="2" s="1"/>
  <c r="U263" i="2"/>
  <c r="BA231" i="2"/>
  <c r="U216" i="2"/>
  <c r="BA198" i="2"/>
  <c r="BA161" i="2"/>
  <c r="BA163" i="2"/>
  <c r="X151" i="2"/>
  <c r="AJ151" i="2" s="1"/>
  <c r="AP158" i="2" s="1"/>
  <c r="AV123" i="2"/>
  <c r="U91" i="2"/>
  <c r="U90" i="2"/>
  <c r="AU76" i="2"/>
  <c r="AU74" i="2"/>
  <c r="AW23" i="2"/>
  <c r="W394" i="2"/>
  <c r="U388" i="2"/>
  <c r="V379" i="2"/>
  <c r="Y378" i="2" s="1"/>
  <c r="AB378" i="2" s="1"/>
  <c r="AE385" i="2" s="1"/>
  <c r="AV347" i="2"/>
  <c r="S327" i="2"/>
  <c r="AV279" i="2"/>
  <c r="T271" i="2"/>
  <c r="S260" i="2"/>
  <c r="AU261" i="2"/>
  <c r="AU208" i="2"/>
  <c r="X201" i="2"/>
  <c r="V197" i="2"/>
  <c r="AU197" i="2"/>
  <c r="AU120" i="2"/>
  <c r="V98" i="2"/>
  <c r="AH98" i="2" s="1"/>
  <c r="W98" i="2"/>
  <c r="AI98" i="2" s="1"/>
  <c r="S44" i="2"/>
  <c r="U393" i="2"/>
  <c r="BA376" i="2"/>
  <c r="BA303" i="2"/>
  <c r="U280" i="2"/>
  <c r="BA267" i="2"/>
  <c r="W254" i="2"/>
  <c r="W242" i="2"/>
  <c r="W236" i="2"/>
  <c r="S238" i="2"/>
  <c r="W224" i="2"/>
  <c r="U217" i="2"/>
  <c r="X216" i="2"/>
  <c r="AJ216" i="2" s="1"/>
  <c r="AP223" i="2" s="1"/>
  <c r="U219" i="2"/>
  <c r="W209" i="2"/>
  <c r="AI209" i="2" s="1"/>
  <c r="S188" i="2"/>
  <c r="S165" i="2"/>
  <c r="AV159" i="2"/>
  <c r="AV138" i="2"/>
  <c r="BA131" i="2"/>
  <c r="T129" i="2"/>
  <c r="AW113" i="2"/>
  <c r="U97" i="2"/>
  <c r="AW36" i="2"/>
  <c r="AU164" i="2"/>
  <c r="V151" i="2"/>
  <c r="AH151" i="2" s="1"/>
  <c r="AN158" i="2" s="1"/>
  <c r="U151" i="2"/>
  <c r="V131" i="2"/>
  <c r="AH131" i="2" s="1"/>
  <c r="W119" i="2"/>
  <c r="V113" i="2"/>
  <c r="AH113" i="2" s="1"/>
  <c r="AN120" i="2" s="1"/>
  <c r="U107" i="2"/>
  <c r="W99" i="2"/>
  <c r="AI99" i="2" s="1"/>
  <c r="T102" i="2"/>
  <c r="V94" i="2"/>
  <c r="AH94" i="2" s="1"/>
  <c r="X85" i="2"/>
  <c r="AJ85" i="2" s="1"/>
  <c r="AP92" i="2" s="1"/>
  <c r="S40" i="2"/>
  <c r="L20" i="10"/>
  <c r="L22" i="13"/>
  <c r="V99" i="2"/>
  <c r="AH99" i="2" s="1"/>
  <c r="AN106" i="2" s="1"/>
  <c r="V83" i="2"/>
  <c r="AH83" i="2" s="1"/>
  <c r="S73" i="2"/>
  <c r="T30" i="2"/>
  <c r="X14" i="2"/>
  <c r="AJ14" i="2" s="1"/>
  <c r="U17" i="2"/>
  <c r="L34" i="13"/>
  <c r="L49" i="16"/>
  <c r="AG78" i="33" s="1"/>
  <c r="W155" i="2"/>
  <c r="AI155" i="2" s="1"/>
  <c r="S151" i="2"/>
  <c r="W138" i="2"/>
  <c r="AI138" i="2" s="1"/>
  <c r="AO145" i="2" s="1"/>
  <c r="T125" i="2"/>
  <c r="AU115" i="2"/>
  <c r="U113" i="2"/>
  <c r="AW112" i="2"/>
  <c r="V104" i="2"/>
  <c r="AH104" i="2" s="1"/>
  <c r="AN111" i="2" s="1"/>
  <c r="AU82" i="2"/>
  <c r="T68" i="2"/>
  <c r="W56" i="2"/>
  <c r="AI56" i="2" s="1"/>
  <c r="AO63" i="2" s="1"/>
  <c r="X48" i="2"/>
  <c r="AJ48" i="2" s="1"/>
  <c r="AP55" i="2" s="1"/>
  <c r="AU41" i="2"/>
  <c r="T17" i="2"/>
  <c r="L15" i="7"/>
  <c r="L19" i="13"/>
  <c r="L33" i="16"/>
  <c r="AG62" i="33" s="1"/>
  <c r="U102" i="2"/>
  <c r="U100" i="2"/>
  <c r="AW59" i="2"/>
  <c r="W6" i="2"/>
  <c r="T8" i="2"/>
  <c r="L18" i="13"/>
  <c r="AU334" i="2"/>
  <c r="V328" i="2"/>
  <c r="AH328" i="2" s="1"/>
  <c r="AN335" i="2" s="1"/>
  <c r="BA307" i="2"/>
  <c r="V302" i="2"/>
  <c r="W295" i="2"/>
  <c r="AI295" i="2" s="1"/>
  <c r="V281" i="2"/>
  <c r="T281" i="2"/>
  <c r="W278" i="2"/>
  <c r="X276" i="2"/>
  <c r="AU271" i="2"/>
  <c r="U269" i="2"/>
  <c r="W235" i="2"/>
  <c r="S224" i="2"/>
  <c r="X214" i="2"/>
  <c r="AJ214" i="2" s="1"/>
  <c r="AU206" i="2"/>
  <c r="X191" i="2"/>
  <c r="AJ191" i="2" s="1"/>
  <c r="T178" i="2"/>
  <c r="X175" i="2"/>
  <c r="AJ175" i="2" s="1"/>
  <c r="AU162" i="2"/>
  <c r="X156" i="2"/>
  <c r="AU141" i="2"/>
  <c r="X139" i="2"/>
  <c r="AJ139" i="2" s="1"/>
  <c r="AP146" i="2" s="1"/>
  <c r="W139" i="2"/>
  <c r="U111" i="2"/>
  <c r="AU109" i="2"/>
  <c r="T99" i="2"/>
  <c r="U96" i="2"/>
  <c r="X93" i="2"/>
  <c r="X88" i="2"/>
  <c r="AJ88" i="2" s="1"/>
  <c r="T41" i="2"/>
  <c r="U45" i="2"/>
  <c r="S26" i="2"/>
  <c r="S25" i="2"/>
  <c r="AU12" i="2"/>
  <c r="AU13" i="2"/>
  <c r="AU16" i="2"/>
  <c r="V6" i="2"/>
  <c r="L45" i="13"/>
  <c r="X153" i="2"/>
  <c r="T127" i="2"/>
  <c r="AU88" i="2"/>
  <c r="X84" i="2"/>
  <c r="AJ84" i="2" s="1"/>
  <c r="AP91" i="2" s="1"/>
  <c r="U50" i="2"/>
  <c r="V33" i="2"/>
  <c r="W9" i="2"/>
  <c r="V256" i="2"/>
  <c r="V249" i="2"/>
  <c r="W244" i="2"/>
  <c r="AI244" i="2" s="1"/>
  <c r="AO251" i="2" s="1"/>
  <c r="W210" i="2"/>
  <c r="X193" i="2"/>
  <c r="V168" i="2"/>
  <c r="V150" i="2"/>
  <c r="AH150" i="2" s="1"/>
  <c r="AN157" i="2" s="1"/>
  <c r="AV136" i="2"/>
  <c r="T135" i="2"/>
  <c r="AU103" i="2"/>
  <c r="S101" i="2"/>
  <c r="X90" i="2"/>
  <c r="AJ90" i="2" s="1"/>
  <c r="U82" i="2"/>
  <c r="U74" i="2"/>
  <c r="V63" i="2"/>
  <c r="W57" i="2"/>
  <c r="AI57" i="2" s="1"/>
  <c r="AO64" i="2" s="1"/>
  <c r="T50" i="2"/>
  <c r="W47" i="2"/>
  <c r="AI47" i="2" s="1"/>
  <c r="AO54" i="2" s="1"/>
  <c r="L20" i="13"/>
  <c r="L21" i="13"/>
  <c r="V165" i="2"/>
  <c r="AU128" i="2"/>
  <c r="W126" i="2"/>
  <c r="S121" i="2"/>
  <c r="V95" i="2"/>
  <c r="T82" i="2"/>
  <c r="V76" i="2"/>
  <c r="V22" i="2"/>
  <c r="AH22" i="2" s="1"/>
  <c r="AN29" i="2" s="1"/>
  <c r="S8" i="2"/>
  <c r="L28" i="10"/>
  <c r="L44" i="13"/>
  <c r="L47" i="16"/>
  <c r="AG76" i="33" s="1"/>
  <c r="AW61" i="2"/>
  <c r="AU37" i="2"/>
  <c r="AU33" i="2"/>
  <c r="W14" i="2"/>
  <c r="AI14" i="2" s="1"/>
  <c r="AO21" i="2" s="1"/>
  <c r="L51" i="10"/>
  <c r="L43" i="13"/>
  <c r="V155" i="2"/>
  <c r="X145" i="2"/>
  <c r="V119" i="2"/>
  <c r="AH119" i="2" s="1"/>
  <c r="S102" i="2"/>
  <c r="V82" i="2"/>
  <c r="AH82" i="2" s="1"/>
  <c r="AN89" i="2" s="1"/>
  <c r="X72" i="2"/>
  <c r="AJ72" i="2" s="1"/>
  <c r="AP79" i="2" s="1"/>
  <c r="X29" i="2"/>
  <c r="W25" i="2"/>
  <c r="AI25" i="2" s="1"/>
  <c r="AO32" i="2" s="1"/>
  <c r="U18" i="2"/>
  <c r="L50" i="10"/>
  <c r="L60" i="16"/>
  <c r="AG89" i="33" s="1"/>
  <c r="W53" i="2"/>
  <c r="AI53" i="2" s="1"/>
  <c r="AO60" i="2" s="1"/>
  <c r="U47" i="2"/>
  <c r="W27" i="2"/>
  <c r="AI27" i="2" s="1"/>
  <c r="L54" i="13"/>
  <c r="V35" i="2"/>
  <c r="AH35" i="2" s="1"/>
  <c r="AU15" i="2"/>
  <c r="L42" i="7"/>
  <c r="L45" i="10"/>
  <c r="L34" i="16"/>
  <c r="AG63" i="33" s="1"/>
  <c r="L62" i="13"/>
  <c r="L18" i="16"/>
  <c r="S233" i="2"/>
  <c r="X223" i="2"/>
  <c r="W218" i="2"/>
  <c r="AI218" i="2" s="1"/>
  <c r="BA219" i="2"/>
  <c r="T187" i="2"/>
  <c r="W179" i="2"/>
  <c r="AU172" i="2"/>
  <c r="AU171" i="2"/>
  <c r="V161" i="2"/>
  <c r="V123" i="2"/>
  <c r="U122" i="2"/>
  <c r="T101" i="2"/>
  <c r="T79" i="2"/>
  <c r="X75" i="2"/>
  <c r="W72" i="2"/>
  <c r="S67" i="2"/>
  <c r="S63" i="2"/>
  <c r="AW49" i="2"/>
  <c r="V42" i="2"/>
  <c r="X31" i="2"/>
  <c r="AJ31" i="2" s="1"/>
  <c r="V14" i="2"/>
  <c r="AH14" i="2" s="1"/>
  <c r="L13" i="13"/>
  <c r="AW80" i="2"/>
  <c r="V24" i="2"/>
  <c r="AH24" i="2" s="1"/>
  <c r="AN31" i="2" s="1"/>
  <c r="V8" i="2"/>
  <c r="L49" i="7"/>
  <c r="AO414" i="2"/>
  <c r="AJ421" i="2"/>
  <c r="AA423" i="2"/>
  <c r="AD423" i="2" s="1"/>
  <c r="F72" i="1"/>
  <c r="F79" i="1"/>
  <c r="F76" i="1"/>
  <c r="F70" i="1"/>
  <c r="F74" i="1"/>
  <c r="AH414" i="2"/>
  <c r="AN414" i="2"/>
  <c r="AP412" i="2"/>
  <c r="W403" i="2"/>
  <c r="T406" i="2"/>
  <c r="X402" i="2"/>
  <c r="U403" i="2"/>
  <c r="BA390" i="2"/>
  <c r="BA388" i="2"/>
  <c r="V376" i="2"/>
  <c r="W376" i="2"/>
  <c r="V359" i="2"/>
  <c r="Y357" i="2" s="1"/>
  <c r="AB357" i="2" s="1"/>
  <c r="AE364" i="2" s="1"/>
  <c r="W359" i="2"/>
  <c r="X359" i="2"/>
  <c r="AV357" i="2"/>
  <c r="AW355" i="2" s="1"/>
  <c r="AH312" i="2"/>
  <c r="F11" i="1"/>
  <c r="F15" i="1"/>
  <c r="F8" i="1"/>
  <c r="F12" i="1"/>
  <c r="AW422" i="2"/>
  <c r="W417" i="2"/>
  <c r="T420" i="2"/>
  <c r="AI411" i="2"/>
  <c r="AO412" i="2"/>
  <c r="AU407" i="2"/>
  <c r="AU400" i="2"/>
  <c r="AU399" i="2"/>
  <c r="X376" i="2"/>
  <c r="AV374" i="2"/>
  <c r="U370" i="2"/>
  <c r="X369" i="2"/>
  <c r="U372" i="2"/>
  <c r="U371" i="2"/>
  <c r="Z363" i="2"/>
  <c r="AC363" i="2" s="1"/>
  <c r="AF370" i="2" s="1"/>
  <c r="AN350" i="2"/>
  <c r="AI331" i="2"/>
  <c r="AJ330" i="2"/>
  <c r="BA322" i="2"/>
  <c r="BA319" i="2"/>
  <c r="AJ276" i="2"/>
  <c r="F31" i="1"/>
  <c r="T424" i="2"/>
  <c r="W421" i="2"/>
  <c r="X411" i="2"/>
  <c r="AY405" i="2"/>
  <c r="AN412" i="2"/>
  <c r="AO405" i="2"/>
  <c r="AU392" i="2"/>
  <c r="AU391" i="2"/>
  <c r="AU388" i="2"/>
  <c r="AU390" i="2"/>
  <c r="T370" i="2"/>
  <c r="W369" i="2"/>
  <c r="T372" i="2"/>
  <c r="T367" i="2"/>
  <c r="T371" i="2"/>
  <c r="AU359" i="2"/>
  <c r="AU357" i="2"/>
  <c r="AU355" i="2"/>
  <c r="BA352" i="2"/>
  <c r="BA353" i="2"/>
  <c r="BA355" i="2"/>
  <c r="BA354" i="2"/>
  <c r="F23" i="1"/>
  <c r="F9" i="1"/>
  <c r="AV408" i="2"/>
  <c r="U402" i="2"/>
  <c r="F13" i="1"/>
  <c r="F73" i="1"/>
  <c r="T423" i="2"/>
  <c r="AY424" i="2"/>
  <c r="AW421" i="2"/>
  <c r="T418" i="2"/>
  <c r="S417" i="2"/>
  <c r="S416" i="2"/>
  <c r="BA415" i="2"/>
  <c r="BA413" i="2"/>
  <c r="V411" i="2"/>
  <c r="T405" i="2"/>
  <c r="AP403" i="2"/>
  <c r="AU405" i="2"/>
  <c r="BA369" i="2"/>
  <c r="BA370" i="2"/>
  <c r="W362" i="2"/>
  <c r="T365" i="2"/>
  <c r="T363" i="2"/>
  <c r="T364" i="2"/>
  <c r="T359" i="2"/>
  <c r="AP360" i="2"/>
  <c r="AN351" i="2"/>
  <c r="F78" i="1"/>
  <c r="AV417" i="2"/>
  <c r="AJ340" i="2"/>
  <c r="X422" i="2"/>
  <c r="AJ422" i="2" s="1"/>
  <c r="AM424" i="2" s="1"/>
  <c r="AS410" i="2" s="1"/>
  <c r="S418" i="2"/>
  <c r="AV414" i="2"/>
  <c r="AW416" i="2" s="1"/>
  <c r="BA410" i="2"/>
  <c r="AH400" i="2"/>
  <c r="AI394" i="2"/>
  <c r="V391" i="2"/>
  <c r="W391" i="2"/>
  <c r="BA384" i="2"/>
  <c r="BA386" i="2"/>
  <c r="BA381" i="2"/>
  <c r="BA378" i="2"/>
  <c r="BA377" i="2"/>
  <c r="BA380" i="2"/>
  <c r="AU375" i="2"/>
  <c r="AU376" i="2"/>
  <c r="AU371" i="2"/>
  <c r="BA365" i="2"/>
  <c r="BA366" i="2"/>
  <c r="BA368" i="2"/>
  <c r="BA367" i="2"/>
  <c r="BA337" i="2"/>
  <c r="BA332" i="2"/>
  <c r="AO331" i="2"/>
  <c r="F77" i="1"/>
  <c r="V423" i="2"/>
  <c r="AH423" i="2" s="1"/>
  <c r="W423" i="2"/>
  <c r="AI423" i="2" s="1"/>
  <c r="AJ419" i="2"/>
  <c r="AM421" i="2" s="1"/>
  <c r="AS407" i="2" s="1"/>
  <c r="AU403" i="2"/>
  <c r="AU402" i="2"/>
  <c r="U400" i="2"/>
  <c r="V395" i="2"/>
  <c r="S398" i="2"/>
  <c r="AV392" i="2"/>
  <c r="AY391" i="2"/>
  <c r="AH324" i="2"/>
  <c r="F29" i="1"/>
  <c r="F22" i="1"/>
  <c r="AI419" i="2"/>
  <c r="W412" i="2"/>
  <c r="T414" i="2"/>
  <c r="T409" i="2"/>
  <c r="BA400" i="2"/>
  <c r="BA401" i="2"/>
  <c r="BA398" i="2"/>
  <c r="U401" i="2"/>
  <c r="X398" i="2"/>
  <c r="U397" i="2"/>
  <c r="AO399" i="2"/>
  <c r="AN378" i="2"/>
  <c r="W363" i="2"/>
  <c r="T366" i="2"/>
  <c r="AH346" i="2"/>
  <c r="F25" i="1"/>
  <c r="F26" i="1"/>
  <c r="S419" i="2"/>
  <c r="AJ416" i="2"/>
  <c r="X415" i="2"/>
  <c r="AU415" i="2"/>
  <c r="AU414" i="2"/>
  <c r="AU410" i="2"/>
  <c r="AU413" i="2"/>
  <c r="AU412" i="2"/>
  <c r="S415" i="2"/>
  <c r="V412" i="2"/>
  <c r="S412" i="2"/>
  <c r="S409" i="2"/>
  <c r="AN405" i="2"/>
  <c r="T401" i="2"/>
  <c r="AV395" i="2"/>
  <c r="AN399" i="2"/>
  <c r="AO397" i="2"/>
  <c r="W387" i="2"/>
  <c r="T390" i="2"/>
  <c r="AP379" i="2"/>
  <c r="AI357" i="2"/>
  <c r="Z360" i="2"/>
  <c r="AC360" i="2" s="1"/>
  <c r="AF367" i="2" s="1"/>
  <c r="AI352" i="2"/>
  <c r="BA329" i="2"/>
  <c r="BA327" i="2"/>
  <c r="BA326" i="2"/>
  <c r="AU314" i="2"/>
  <c r="AU310" i="2"/>
  <c r="AU313" i="2"/>
  <c r="AU308" i="2"/>
  <c r="AN417" i="2"/>
  <c r="F7" i="1"/>
  <c r="W424" i="2"/>
  <c r="AI424" i="2" s="1"/>
  <c r="BA421" i="2"/>
  <c r="V418" i="2"/>
  <c r="W415" i="2"/>
  <c r="S405" i="2"/>
  <c r="S406" i="2"/>
  <c r="S407" i="2"/>
  <c r="X404" i="2"/>
  <c r="S397" i="2"/>
  <c r="V387" i="2"/>
  <c r="S390" i="2"/>
  <c r="V386" i="2"/>
  <c r="S389" i="2"/>
  <c r="AU385" i="2"/>
  <c r="AO385" i="2"/>
  <c r="AU377" i="2"/>
  <c r="AU378" i="2"/>
  <c r="AI372" i="2"/>
  <c r="AH352" i="2"/>
  <c r="AI350" i="2"/>
  <c r="BA351" i="2"/>
  <c r="T422" i="2"/>
  <c r="T417" i="2"/>
  <c r="T416" i="2"/>
  <c r="U405" i="2"/>
  <c r="AP398" i="2"/>
  <c r="T421" i="2"/>
  <c r="F71" i="1"/>
  <c r="V424" i="2"/>
  <c r="AH424" i="2" s="1"/>
  <c r="V415" i="2"/>
  <c r="T413" i="2"/>
  <c r="BA409" i="2"/>
  <c r="V406" i="2"/>
  <c r="W406" i="2"/>
  <c r="BA406" i="2"/>
  <c r="BA403" i="2"/>
  <c r="BA405" i="2"/>
  <c r="AN410" i="2"/>
  <c r="V397" i="2"/>
  <c r="W397" i="2"/>
  <c r="AU396" i="2"/>
  <c r="AI389" i="2"/>
  <c r="AV387" i="2"/>
  <c r="AY385" i="2"/>
  <c r="AV386" i="2"/>
  <c r="AY388" i="2"/>
  <c r="AU381" i="2"/>
  <c r="AU384" i="2"/>
  <c r="AU382" i="2"/>
  <c r="AU383" i="2"/>
  <c r="AU356" i="2"/>
  <c r="W354" i="2"/>
  <c r="T357" i="2"/>
  <c r="T356" i="2"/>
  <c r="T353" i="2"/>
  <c r="S353" i="2"/>
  <c r="V350" i="2"/>
  <c r="AN292" i="2"/>
  <c r="BA422" i="2"/>
  <c r="AW424" i="2"/>
  <c r="BA417" i="2"/>
  <c r="V417" i="2"/>
  <c r="U419" i="2"/>
  <c r="S413" i="2"/>
  <c r="T412" i="2"/>
  <c r="AJ408" i="2"/>
  <c r="U409" i="2"/>
  <c r="X406" i="2"/>
  <c r="T402" i="2"/>
  <c r="U396" i="2"/>
  <c r="AH389" i="2"/>
  <c r="BA385" i="2"/>
  <c r="AH375" i="2"/>
  <c r="AH358" i="2"/>
  <c r="AW338" i="2"/>
  <c r="W328" i="2"/>
  <c r="T331" i="2"/>
  <c r="AI321" i="2"/>
  <c r="F27" i="1"/>
  <c r="BA420" i="2"/>
  <c r="U417" i="2"/>
  <c r="T419" i="2"/>
  <c r="BA414" i="2"/>
  <c r="AJ414" i="2"/>
  <c r="V413" i="2"/>
  <c r="W413" i="2"/>
  <c r="AH408" i="2"/>
  <c r="AJ407" i="2"/>
  <c r="AP400" i="2"/>
  <c r="BA399" i="2"/>
  <c r="V393" i="2"/>
  <c r="S395" i="2"/>
  <c r="S393" i="2"/>
  <c r="V390" i="2"/>
  <c r="AV389" i="2"/>
  <c r="AW387" i="2" s="1"/>
  <c r="T384" i="2"/>
  <c r="AJ377" i="2"/>
  <c r="AH366" i="2"/>
  <c r="AI365" i="2"/>
  <c r="AO367" i="2"/>
  <c r="AV341" i="2"/>
  <c r="AW340" i="2" s="1"/>
  <c r="AU325" i="2"/>
  <c r="AU320" i="2"/>
  <c r="AU318" i="2"/>
  <c r="AU317" i="2"/>
  <c r="F14" i="1"/>
  <c r="AU416" i="2"/>
  <c r="F75" i="1"/>
  <c r="F6" i="1"/>
  <c r="AP420" i="2"/>
  <c r="F24" i="1"/>
  <c r="F10" i="1"/>
  <c r="AU423" i="2"/>
  <c r="AU420" i="2"/>
  <c r="W414" i="2"/>
  <c r="T411" i="2"/>
  <c r="AY412" i="2"/>
  <c r="AV409" i="2"/>
  <c r="X403" i="2"/>
  <c r="AA404" i="2" s="1"/>
  <c r="AD404" i="2" s="1"/>
  <c r="AG411" i="2" s="1"/>
  <c r="U406" i="2"/>
  <c r="AJ401" i="2"/>
  <c r="BA402" i="2"/>
  <c r="S384" i="2"/>
  <c r="U379" i="2"/>
  <c r="AI377" i="2"/>
  <c r="U366" i="2"/>
  <c r="AN367" i="2"/>
  <c r="W348" i="2"/>
  <c r="T351" i="2"/>
  <c r="W326" i="2"/>
  <c r="T328" i="2"/>
  <c r="T329" i="2"/>
  <c r="AV325" i="2"/>
  <c r="AW326" i="2" s="1"/>
  <c r="V381" i="2"/>
  <c r="S378" i="2"/>
  <c r="AI380" i="2"/>
  <c r="W373" i="2"/>
  <c r="Z375" i="2" s="1"/>
  <c r="AC375" i="2" s="1"/>
  <c r="AF382" i="2" s="1"/>
  <c r="T376" i="2"/>
  <c r="T375" i="2"/>
  <c r="AO360" i="2"/>
  <c r="AU349" i="2"/>
  <c r="AU350" i="2"/>
  <c r="AU348" i="2"/>
  <c r="V333" i="2"/>
  <c r="S336" i="2"/>
  <c r="AH331" i="2"/>
  <c r="AI325" i="2"/>
  <c r="AH302" i="2"/>
  <c r="S303" i="2"/>
  <c r="V301" i="2"/>
  <c r="S304" i="2"/>
  <c r="X410" i="2"/>
  <c r="U412" i="2"/>
  <c r="U410" i="2"/>
  <c r="AU408" i="2"/>
  <c r="W402" i="2"/>
  <c r="BA397" i="2"/>
  <c r="U395" i="2"/>
  <c r="BA387" i="2"/>
  <c r="AU386" i="2"/>
  <c r="T386" i="2"/>
  <c r="AY384" i="2"/>
  <c r="AV381" i="2"/>
  <c r="AV378" i="2"/>
  <c r="AW354" i="2"/>
  <c r="AH325" i="2"/>
  <c r="T321" i="2"/>
  <c r="T323" i="2"/>
  <c r="T324" i="2"/>
  <c r="W322" i="2"/>
  <c r="T325" i="2"/>
  <c r="W410" i="2"/>
  <c r="T410" i="2"/>
  <c r="W408" i="2"/>
  <c r="T403" i="2"/>
  <c r="S386" i="2"/>
  <c r="X380" i="2"/>
  <c r="U380" i="2"/>
  <c r="U375" i="2"/>
  <c r="AJ368" i="2"/>
  <c r="S368" i="2"/>
  <c r="V365" i="2"/>
  <c r="S366" i="2"/>
  <c r="S363" i="2"/>
  <c r="S362" i="2"/>
  <c r="S364" i="2"/>
  <c r="AV364" i="2"/>
  <c r="AU351" i="2"/>
  <c r="AJ347" i="2"/>
  <c r="AJ346" i="2"/>
  <c r="S332" i="2"/>
  <c r="V329" i="2"/>
  <c r="U413" i="2"/>
  <c r="AI400" i="2"/>
  <c r="AJ394" i="2"/>
  <c r="Z396" i="2"/>
  <c r="AC396" i="2" s="1"/>
  <c r="AF403" i="2" s="1"/>
  <c r="BA391" i="2"/>
  <c r="T388" i="2"/>
  <c r="T389" i="2"/>
  <c r="W386" i="2"/>
  <c r="AY386" i="2"/>
  <c r="AI379" i="2"/>
  <c r="AI368" i="2"/>
  <c r="AJ355" i="2"/>
  <c r="X354" i="2"/>
  <c r="U356" i="2"/>
  <c r="U357" i="2"/>
  <c r="AH353" i="2"/>
  <c r="AU354" i="2"/>
  <c r="AI347" i="2"/>
  <c r="AI346" i="2"/>
  <c r="V332" i="2"/>
  <c r="S334" i="2"/>
  <c r="S335" i="2"/>
  <c r="AO343" i="2"/>
  <c r="S329" i="2"/>
  <c r="S323" i="2"/>
  <c r="S324" i="2"/>
  <c r="V326" i="2"/>
  <c r="X299" i="2"/>
  <c r="U302" i="2"/>
  <c r="U298" i="2"/>
  <c r="AU422" i="2"/>
  <c r="U414" i="2"/>
  <c r="U416" i="2"/>
  <c r="W404" i="2"/>
  <c r="AI401" i="2"/>
  <c r="AJ399" i="2"/>
  <c r="AU395" i="2"/>
  <c r="AH394" i="2"/>
  <c r="AI393" i="2"/>
  <c r="AJ389" i="2"/>
  <c r="AN384" i="2"/>
  <c r="BA382" i="2"/>
  <c r="AU380" i="2"/>
  <c r="X375" i="2"/>
  <c r="U377" i="2"/>
  <c r="T373" i="2"/>
  <c r="W370" i="2"/>
  <c r="U352" i="2"/>
  <c r="V348" i="2"/>
  <c r="S351" i="2"/>
  <c r="S350" i="2"/>
  <c r="V347" i="2"/>
  <c r="S344" i="2"/>
  <c r="S348" i="2"/>
  <c r="V315" i="2"/>
  <c r="S317" i="2"/>
  <c r="S318" i="2"/>
  <c r="S316" i="2"/>
  <c r="T311" i="2"/>
  <c r="W308" i="2"/>
  <c r="T310" i="2"/>
  <c r="T302" i="2"/>
  <c r="T301" i="2"/>
  <c r="W299" i="2"/>
  <c r="T299" i="2"/>
  <c r="T298" i="2"/>
  <c r="T297" i="2"/>
  <c r="T300" i="2"/>
  <c r="T296" i="2"/>
  <c r="AJ296" i="2"/>
  <c r="F47" i="1"/>
  <c r="U424" i="2"/>
  <c r="V421" i="2"/>
  <c r="S422" i="2"/>
  <c r="X418" i="2"/>
  <c r="V404" i="2"/>
  <c r="T399" i="2"/>
  <c r="X397" i="2"/>
  <c r="AU398" i="2"/>
  <c r="T395" i="2"/>
  <c r="AV394" i="2"/>
  <c r="AW397" i="2" s="1"/>
  <c r="AY397" i="2"/>
  <c r="AW394" i="2"/>
  <c r="U390" i="2"/>
  <c r="X388" i="2"/>
  <c r="W375" i="2"/>
  <c r="Z377" i="2" s="1"/>
  <c r="AC377" i="2" s="1"/>
  <c r="AF384" i="2" s="1"/>
  <c r="T378" i="2"/>
  <c r="T377" i="2"/>
  <c r="V370" i="2"/>
  <c r="S373" i="2"/>
  <c r="S372" i="2"/>
  <c r="AU368" i="2"/>
  <c r="AU362" i="2"/>
  <c r="BA362" i="2"/>
  <c r="V356" i="2"/>
  <c r="Y355" i="2" s="1"/>
  <c r="AB355" i="2" s="1"/>
  <c r="AE362" i="2" s="1"/>
  <c r="S357" i="2"/>
  <c r="AV348" i="2"/>
  <c r="AY346" i="2"/>
  <c r="U347" i="2"/>
  <c r="X344" i="2"/>
  <c r="X342" i="2"/>
  <c r="AA343" i="2" s="1"/>
  <c r="AD343" i="2" s="1"/>
  <c r="AG350" i="2" s="1"/>
  <c r="U345" i="2"/>
  <c r="U343" i="2"/>
  <c r="U342" i="2"/>
  <c r="AH336" i="2"/>
  <c r="AV329" i="2"/>
  <c r="AW332" i="2" s="1"/>
  <c r="AU323" i="2"/>
  <c r="AI318" i="2"/>
  <c r="AJ286" i="2"/>
  <c r="F44" i="1"/>
  <c r="W418" i="2"/>
  <c r="S414" i="2"/>
  <c r="U408" i="2"/>
  <c r="U404" i="2"/>
  <c r="AN406" i="2"/>
  <c r="BA393" i="2"/>
  <c r="U391" i="2"/>
  <c r="AU393" i="2"/>
  <c r="W388" i="2"/>
  <c r="S385" i="2"/>
  <c r="S387" i="2"/>
  <c r="V383" i="2"/>
  <c r="W382" i="2"/>
  <c r="T385" i="2"/>
  <c r="AN385" i="2"/>
  <c r="AW374" i="2"/>
  <c r="AV370" i="2"/>
  <c r="AI364" i="2"/>
  <c r="AV356" i="2"/>
  <c r="BA349" i="2"/>
  <c r="T347" i="2"/>
  <c r="W344" i="2"/>
  <c r="X343" i="2"/>
  <c r="U346" i="2"/>
  <c r="T343" i="2"/>
  <c r="T342" i="2"/>
  <c r="W340" i="2"/>
  <c r="V338" i="2"/>
  <c r="W338" i="2"/>
  <c r="X338" i="2"/>
  <c r="V337" i="2"/>
  <c r="W337" i="2"/>
  <c r="X316" i="2"/>
  <c r="U319" i="2"/>
  <c r="F46" i="1"/>
  <c r="U423" i="2"/>
  <c r="BA418" i="2"/>
  <c r="X409" i="2"/>
  <c r="BA408" i="2"/>
  <c r="T404" i="2"/>
  <c r="BA396" i="2"/>
  <c r="AU394" i="2"/>
  <c r="T391" i="2"/>
  <c r="V388" i="2"/>
  <c r="X387" i="2"/>
  <c r="U389" i="2"/>
  <c r="U383" i="2"/>
  <c r="S381" i="2"/>
  <c r="U378" i="2"/>
  <c r="S367" i="2"/>
  <c r="AI366" i="2"/>
  <c r="AH364" i="2"/>
  <c r="BA361" i="2"/>
  <c r="BA359" i="2"/>
  <c r="BA360" i="2"/>
  <c r="BA357" i="2"/>
  <c r="T355" i="2"/>
  <c r="AJ350" i="2"/>
  <c r="W343" i="2"/>
  <c r="T345" i="2"/>
  <c r="T346" i="2"/>
  <c r="U341" i="2"/>
  <c r="AJ334" i="2"/>
  <c r="X328" i="2"/>
  <c r="U331" i="2"/>
  <c r="U325" i="2"/>
  <c r="AJ321" i="2"/>
  <c r="AH373" i="2"/>
  <c r="AJ362" i="2"/>
  <c r="AW362" i="2"/>
  <c r="AH357" i="2"/>
  <c r="Y360" i="2"/>
  <c r="AB360" i="2" s="1"/>
  <c r="AE367" i="2" s="1"/>
  <c r="BA358" i="2"/>
  <c r="AJ351" i="2"/>
  <c r="X349" i="2"/>
  <c r="U340" i="2"/>
  <c r="X337" i="2"/>
  <c r="AI330" i="2"/>
  <c r="X327" i="2"/>
  <c r="U330" i="2"/>
  <c r="AU322" i="2"/>
  <c r="S302" i="2"/>
  <c r="S301" i="2"/>
  <c r="V299" i="2"/>
  <c r="S299" i="2"/>
  <c r="S300" i="2"/>
  <c r="S296" i="2"/>
  <c r="AI280" i="2"/>
  <c r="T380" i="2"/>
  <c r="AU379" i="2"/>
  <c r="X374" i="2"/>
  <c r="AU373" i="2"/>
  <c r="T362" i="2"/>
  <c r="AI351" i="2"/>
  <c r="W349" i="2"/>
  <c r="Z349" i="2" s="1"/>
  <c r="AC349" i="2" s="1"/>
  <c r="AF356" i="2" s="1"/>
  <c r="AH340" i="2"/>
  <c r="AH330" i="2"/>
  <c r="AW331" i="2"/>
  <c r="W327" i="2"/>
  <c r="T330" i="2"/>
  <c r="U327" i="2"/>
  <c r="BA320" i="2"/>
  <c r="BA321" i="2"/>
  <c r="AI317" i="2"/>
  <c r="AJ309" i="2"/>
  <c r="AY291" i="2"/>
  <c r="BA389" i="2"/>
  <c r="U387" i="2"/>
  <c r="X381" i="2"/>
  <c r="V380" i="2"/>
  <c r="AH379" i="2"/>
  <c r="U381" i="2"/>
  <c r="U376" i="2"/>
  <c r="S375" i="2"/>
  <c r="U369" i="2"/>
  <c r="AU364" i="2"/>
  <c r="AP365" i="2"/>
  <c r="V349" i="2"/>
  <c r="S342" i="2"/>
  <c r="BA335" i="2"/>
  <c r="BA331" i="2"/>
  <c r="AU331" i="2"/>
  <c r="V327" i="2"/>
  <c r="S330" i="2"/>
  <c r="X315" i="2"/>
  <c r="AA315" i="2" s="1"/>
  <c r="AD315" i="2" s="1"/>
  <c r="AG322" i="2" s="1"/>
  <c r="U317" i="2"/>
  <c r="U318" i="2"/>
  <c r="AJ312" i="2"/>
  <c r="AH311" i="2"/>
  <c r="AI309" i="2"/>
  <c r="T387" i="2"/>
  <c r="W381" i="2"/>
  <c r="AV380" i="2"/>
  <c r="AW383" i="2" s="1"/>
  <c r="AV379" i="2"/>
  <c r="S377" i="2"/>
  <c r="V374" i="2"/>
  <c r="BA375" i="2"/>
  <c r="BA373" i="2"/>
  <c r="AY374" i="2"/>
  <c r="BA371" i="2"/>
  <c r="X364" i="2"/>
  <c r="U367" i="2"/>
  <c r="U365" i="2"/>
  <c r="BA363" i="2"/>
  <c r="AO365" i="2"/>
  <c r="AV355" i="2"/>
  <c r="AY358" i="2"/>
  <c r="S355" i="2"/>
  <c r="S356" i="2"/>
  <c r="AP359" i="2"/>
  <c r="AV349" i="2"/>
  <c r="X348" i="2"/>
  <c r="AA348" i="2" s="1"/>
  <c r="AD348" i="2" s="1"/>
  <c r="AG355" i="2" s="1"/>
  <c r="U351" i="2"/>
  <c r="BA345" i="2"/>
  <c r="BA346" i="2"/>
  <c r="BA341" i="2"/>
  <c r="S338" i="2"/>
  <c r="AP338" i="2"/>
  <c r="BA330" i="2"/>
  <c r="AV327" i="2"/>
  <c r="AW330" i="2" s="1"/>
  <c r="AY330" i="2"/>
  <c r="X326" i="2"/>
  <c r="U328" i="2"/>
  <c r="AJ325" i="2"/>
  <c r="AU324" i="2"/>
  <c r="T317" i="2"/>
  <c r="W315" i="2"/>
  <c r="Z315" i="2" s="1"/>
  <c r="AC315" i="2" s="1"/>
  <c r="AF322" i="2" s="1"/>
  <c r="T318" i="2"/>
  <c r="AI312" i="2"/>
  <c r="AH309" i="2"/>
  <c r="T303" i="2"/>
  <c r="W301" i="2"/>
  <c r="T304" i="2"/>
  <c r="AV271" i="2"/>
  <c r="T320" i="2"/>
  <c r="AV315" i="2"/>
  <c r="AW318" i="2" s="1"/>
  <c r="X311" i="2"/>
  <c r="AA312" i="2" s="1"/>
  <c r="AD312" i="2" s="1"/>
  <c r="AG319" i="2" s="1"/>
  <c r="U314" i="2"/>
  <c r="U313" i="2"/>
  <c r="U312" i="2"/>
  <c r="AN311" i="2"/>
  <c r="AV301" i="2"/>
  <c r="AW299" i="2" s="1"/>
  <c r="AW300" i="2"/>
  <c r="AI296" i="2"/>
  <c r="AH294" i="2"/>
  <c r="S292" i="2"/>
  <c r="S290" i="2"/>
  <c r="S293" i="2"/>
  <c r="S289" i="2"/>
  <c r="V290" i="2"/>
  <c r="S291" i="2"/>
  <c r="AV326" i="2"/>
  <c r="AY329" i="2"/>
  <c r="X323" i="2"/>
  <c r="AA323" i="2" s="1"/>
  <c r="AD323" i="2" s="1"/>
  <c r="AG330" i="2" s="1"/>
  <c r="U326" i="2"/>
  <c r="AP327" i="2"/>
  <c r="AV314" i="2"/>
  <c r="AY317" i="2"/>
  <c r="W311" i="2"/>
  <c r="T314" i="2"/>
  <c r="T313" i="2"/>
  <c r="T312" i="2"/>
  <c r="X305" i="2"/>
  <c r="U306" i="2"/>
  <c r="U308" i="2"/>
  <c r="AV281" i="2"/>
  <c r="V272" i="2"/>
  <c r="S274" i="2"/>
  <c r="S275" i="2"/>
  <c r="S273" i="2"/>
  <c r="V409" i="2"/>
  <c r="V402" i="2"/>
  <c r="V401" i="2"/>
  <c r="T400" i="2"/>
  <c r="U394" i="2"/>
  <c r="BA383" i="2"/>
  <c r="S380" i="2"/>
  <c r="T379" i="2"/>
  <c r="AU372" i="2"/>
  <c r="AH372" i="2"/>
  <c r="AU358" i="2"/>
  <c r="S358" i="2"/>
  <c r="AH354" i="2"/>
  <c r="T352" i="2"/>
  <c r="S354" i="2"/>
  <c r="BA347" i="2"/>
  <c r="AJ345" i="2"/>
  <c r="S347" i="2"/>
  <c r="AV342" i="2"/>
  <c r="AW345" i="2" s="1"/>
  <c r="AJ341" i="2"/>
  <c r="AU336" i="2"/>
  <c r="U329" i="2"/>
  <c r="AJ322" i="2"/>
  <c r="AJ307" i="2"/>
  <c r="AV401" i="2"/>
  <c r="S400" i="2"/>
  <c r="T394" i="2"/>
  <c r="S379" i="2"/>
  <c r="BA374" i="2"/>
  <c r="X371" i="2"/>
  <c r="U374" i="2"/>
  <c r="V367" i="2"/>
  <c r="S370" i="2"/>
  <c r="AU363" i="2"/>
  <c r="AJ361" i="2"/>
  <c r="AU361" i="2"/>
  <c r="S352" i="2"/>
  <c r="AI345" i="2"/>
  <c r="Z348" i="2"/>
  <c r="AC348" i="2" s="1"/>
  <c r="AF355" i="2" s="1"/>
  <c r="AU347" i="2"/>
  <c r="AU343" i="2"/>
  <c r="AU344" i="2"/>
  <c r="S341" i="2"/>
  <c r="AU341" i="2"/>
  <c r="AU339" i="2"/>
  <c r="AU337" i="2"/>
  <c r="BA318" i="2"/>
  <c r="BA316" i="2"/>
  <c r="V313" i="2"/>
  <c r="S315" i="2"/>
  <c r="AY302" i="2"/>
  <c r="AJ298" i="2"/>
  <c r="AU287" i="2"/>
  <c r="AU286" i="2"/>
  <c r="T408" i="2"/>
  <c r="U399" i="2"/>
  <c r="X395" i="2"/>
  <c r="S394" i="2"/>
  <c r="U386" i="2"/>
  <c r="X384" i="2"/>
  <c r="AA385" i="2" s="1"/>
  <c r="AD385" i="2" s="1"/>
  <c r="AG392" i="2" s="1"/>
  <c r="W371" i="2"/>
  <c r="AY369" i="2"/>
  <c r="X365" i="2"/>
  <c r="U368" i="2"/>
  <c r="AU366" i="2"/>
  <c r="U349" i="2"/>
  <c r="U350" i="2"/>
  <c r="BA333" i="2"/>
  <c r="AI333" i="2"/>
  <c r="S331" i="2"/>
  <c r="AV313" i="2"/>
  <c r="W306" i="2"/>
  <c r="V306" i="2"/>
  <c r="BA411" i="2"/>
  <c r="S408" i="2"/>
  <c r="AV402" i="2"/>
  <c r="BA404" i="2"/>
  <c r="AU401" i="2"/>
  <c r="W395" i="2"/>
  <c r="U385" i="2"/>
  <c r="AU387" i="2"/>
  <c r="U373" i="2"/>
  <c r="S369" i="2"/>
  <c r="X366" i="2"/>
  <c r="T368" i="2"/>
  <c r="T361" i="2"/>
  <c r="T360" i="2"/>
  <c r="BA356" i="2"/>
  <c r="T349" i="2"/>
  <c r="T350" i="2"/>
  <c r="U344" i="2"/>
  <c r="U339" i="2"/>
  <c r="BA339" i="2"/>
  <c r="U337" i="2"/>
  <c r="BA336" i="2"/>
  <c r="AO339" i="2"/>
  <c r="AI329" i="2"/>
  <c r="X324" i="2"/>
  <c r="AU326" i="2"/>
  <c r="BA324" i="2"/>
  <c r="BA325" i="2"/>
  <c r="AJ318" i="2"/>
  <c r="BA310" i="2"/>
  <c r="BA314" i="2"/>
  <c r="BA315" i="2"/>
  <c r="X306" i="2"/>
  <c r="BA297" i="2"/>
  <c r="BA296" i="2"/>
  <c r="V276" i="2"/>
  <c r="W276" i="2"/>
  <c r="AV272" i="2"/>
  <c r="AW272" i="2" s="1"/>
  <c r="AH286" i="2"/>
  <c r="Y284" i="2"/>
  <c r="AB284" i="2" s="1"/>
  <c r="AE291" i="2" s="1"/>
  <c r="AH281" i="2"/>
  <c r="T229" i="2"/>
  <c r="T225" i="2"/>
  <c r="T227" i="2"/>
  <c r="W226" i="2"/>
  <c r="Z226" i="2" s="1"/>
  <c r="AC226" i="2" s="1"/>
  <c r="AF233" i="2" s="1"/>
  <c r="AU300" i="2"/>
  <c r="AU299" i="2"/>
  <c r="AU290" i="2"/>
  <c r="AU291" i="2"/>
  <c r="AV287" i="2"/>
  <c r="AW288" i="2" s="1"/>
  <c r="AU282" i="2"/>
  <c r="AU283" i="2"/>
  <c r="AU281" i="2"/>
  <c r="AU278" i="2"/>
  <c r="AJ277" i="2"/>
  <c r="AO277" i="2"/>
  <c r="AH317" i="2"/>
  <c r="Y320" i="2"/>
  <c r="AB320" i="2" s="1"/>
  <c r="AE327" i="2" s="1"/>
  <c r="W316" i="2"/>
  <c r="T319" i="2"/>
  <c r="S314" i="2"/>
  <c r="AI307" i="2"/>
  <c r="W305" i="2"/>
  <c r="AU306" i="2"/>
  <c r="AU305" i="2"/>
  <c r="AJ302" i="2"/>
  <c r="BA301" i="2"/>
  <c r="AN305" i="2"/>
  <c r="AP299" i="2"/>
  <c r="BA280" i="2"/>
  <c r="BA282" i="2"/>
  <c r="AI278" i="2"/>
  <c r="V275" i="2"/>
  <c r="W275" i="2"/>
  <c r="X275" i="2"/>
  <c r="AA274" i="2" s="1"/>
  <c r="AD274" i="2" s="1"/>
  <c r="AG281" i="2" s="1"/>
  <c r="BA274" i="2"/>
  <c r="BA275" i="2"/>
  <c r="AH256" i="2"/>
  <c r="AY254" i="2"/>
  <c r="AV251" i="2"/>
  <c r="U334" i="2"/>
  <c r="AU332" i="2"/>
  <c r="AU328" i="2"/>
  <c r="U321" i="2"/>
  <c r="V316" i="2"/>
  <c r="S319" i="2"/>
  <c r="AU315" i="2"/>
  <c r="V305" i="2"/>
  <c r="W302" i="2"/>
  <c r="BA299" i="2"/>
  <c r="AI292" i="2"/>
  <c r="S284" i="2"/>
  <c r="AH283" i="2"/>
  <c r="AK285" i="2" s="1"/>
  <c r="AQ271" i="2" s="1"/>
  <c r="AJ274" i="2"/>
  <c r="AW267" i="2"/>
  <c r="AN268" i="2"/>
  <c r="V369" i="2"/>
  <c r="Z364" i="2"/>
  <c r="AC364" i="2" s="1"/>
  <c r="AF371" i="2" s="1"/>
  <c r="AI361" i="2"/>
  <c r="BA350" i="2"/>
  <c r="S346" i="2"/>
  <c r="W342" i="2"/>
  <c r="W341" i="2"/>
  <c r="T340" i="2"/>
  <c r="T335" i="2"/>
  <c r="T334" i="2"/>
  <c r="BA328" i="2"/>
  <c r="AJ314" i="2"/>
  <c r="S312" i="2"/>
  <c r="AV305" i="2"/>
  <c r="AY306" i="2"/>
  <c r="BA302" i="2"/>
  <c r="AY301" i="2"/>
  <c r="U299" i="2"/>
  <c r="AH292" i="2"/>
  <c r="T288" i="2"/>
  <c r="W285" i="2"/>
  <c r="T287" i="2"/>
  <c r="T283" i="2"/>
  <c r="T285" i="2"/>
  <c r="AH284" i="2"/>
  <c r="T279" i="2"/>
  <c r="T280" i="2"/>
  <c r="W277" i="2"/>
  <c r="T278" i="2"/>
  <c r="T274" i="2"/>
  <c r="AO269" i="2"/>
  <c r="AJ261" i="2"/>
  <c r="S247" i="2"/>
  <c r="V244" i="2"/>
  <c r="X363" i="2"/>
  <c r="AH361" i="2"/>
  <c r="U361" i="2"/>
  <c r="U355" i="2"/>
  <c r="AU353" i="2"/>
  <c r="V342" i="2"/>
  <c r="V341" i="2"/>
  <c r="S340" i="2"/>
  <c r="AI314" i="2"/>
  <c r="AV309" i="2"/>
  <c r="AY309" i="2"/>
  <c r="U310" i="2"/>
  <c r="V300" i="2"/>
  <c r="W300" i="2"/>
  <c r="X300" i="2"/>
  <c r="BA293" i="2"/>
  <c r="AY288" i="2"/>
  <c r="U284" i="2"/>
  <c r="X284" i="2"/>
  <c r="U285" i="2"/>
  <c r="S283" i="2"/>
  <c r="Y282" i="2"/>
  <c r="AB282" i="2" s="1"/>
  <c r="AE289" i="2" s="1"/>
  <c r="U281" i="2"/>
  <c r="X278" i="2"/>
  <c r="V277" i="2"/>
  <c r="S280" i="2"/>
  <c r="S276" i="2"/>
  <c r="S278" i="2"/>
  <c r="S279" i="2"/>
  <c r="AJ272" i="2"/>
  <c r="AP270" i="2"/>
  <c r="U322" i="2"/>
  <c r="AH314" i="2"/>
  <c r="U315" i="2"/>
  <c r="S310" i="2"/>
  <c r="AN286" i="2"/>
  <c r="AJ271" i="2"/>
  <c r="AU268" i="2"/>
  <c r="AU264" i="2"/>
  <c r="V363" i="2"/>
  <c r="V362" i="2"/>
  <c r="Y363" i="2" s="1"/>
  <c r="AB363" i="2" s="1"/>
  <c r="AE370" i="2" s="1"/>
  <c r="S361" i="2"/>
  <c r="S345" i="2"/>
  <c r="BA340" i="2"/>
  <c r="T339" i="2"/>
  <c r="X335" i="2"/>
  <c r="U333" i="2"/>
  <c r="T327" i="2"/>
  <c r="W323" i="2"/>
  <c r="T326" i="2"/>
  <c r="S325" i="2"/>
  <c r="T322" i="2"/>
  <c r="AO317" i="2"/>
  <c r="T315" i="2"/>
  <c r="AU312" i="2"/>
  <c r="U305" i="2"/>
  <c r="U304" i="2"/>
  <c r="T282" i="2"/>
  <c r="U279" i="2"/>
  <c r="BA276" i="2"/>
  <c r="AJ269" i="2"/>
  <c r="AH230" i="2"/>
  <c r="T369" i="2"/>
  <c r="AV362" i="2"/>
  <c r="U360" i="2"/>
  <c r="AY349" i="2"/>
  <c r="BA343" i="2"/>
  <c r="S339" i="2"/>
  <c r="W335" i="2"/>
  <c r="Z336" i="2" s="1"/>
  <c r="AC336" i="2" s="1"/>
  <c r="AF343" i="2" s="1"/>
  <c r="W334" i="2"/>
  <c r="Z333" i="2" s="1"/>
  <c r="AC333" i="2" s="1"/>
  <c r="AF340" i="2" s="1"/>
  <c r="T333" i="2"/>
  <c r="V323" i="2"/>
  <c r="S326" i="2"/>
  <c r="AV322" i="2"/>
  <c r="AY324" i="2"/>
  <c r="W320" i="2"/>
  <c r="S313" i="2"/>
  <c r="X304" i="2"/>
  <c r="AA301" i="2" s="1"/>
  <c r="AD301" i="2" s="1"/>
  <c r="AG308" i="2" s="1"/>
  <c r="U307" i="2"/>
  <c r="T305" i="2"/>
  <c r="AN300" i="2"/>
  <c r="X291" i="2"/>
  <c r="AJ287" i="2"/>
  <c r="AO293" i="2"/>
  <c r="Y281" i="2"/>
  <c r="AB281" i="2" s="1"/>
  <c r="AE288" i="2" s="1"/>
  <c r="AI279" i="2"/>
  <c r="AV278" i="2"/>
  <c r="AY276" i="2"/>
  <c r="AI269" i="2"/>
  <c r="AA270" i="2"/>
  <c r="AD270" i="2" s="1"/>
  <c r="AG277" i="2" s="1"/>
  <c r="AJ267" i="2"/>
  <c r="AJ266" i="2"/>
  <c r="X356" i="2"/>
  <c r="AA353" i="2" s="1"/>
  <c r="AD353" i="2" s="1"/>
  <c r="AG360" i="2" s="1"/>
  <c r="U354" i="2"/>
  <c r="Y348" i="2"/>
  <c r="AB348" i="2" s="1"/>
  <c r="AE355" i="2" s="1"/>
  <c r="U348" i="2"/>
  <c r="AU346" i="2"/>
  <c r="AU342" i="2"/>
  <c r="U338" i="2"/>
  <c r="V335" i="2"/>
  <c r="V334" i="2"/>
  <c r="Y333" i="2" s="1"/>
  <c r="AB333" i="2" s="1"/>
  <c r="AE340" i="2" s="1"/>
  <c r="S333" i="2"/>
  <c r="S328" i="2"/>
  <c r="AH321" i="2"/>
  <c r="V320" i="2"/>
  <c r="S322" i="2"/>
  <c r="AV319" i="2"/>
  <c r="AW319" i="2" s="1"/>
  <c r="U316" i="2"/>
  <c r="AU304" i="2"/>
  <c r="S305" i="2"/>
  <c r="AP308" i="2"/>
  <c r="V295" i="2"/>
  <c r="Y296" i="2" s="1"/>
  <c r="AB296" i="2" s="1"/>
  <c r="AE303" i="2" s="1"/>
  <c r="S298" i="2"/>
  <c r="BA295" i="2"/>
  <c r="AO294" i="2"/>
  <c r="AN285" i="2"/>
  <c r="AI266" i="2"/>
  <c r="BA258" i="2"/>
  <c r="BA260" i="2"/>
  <c r="BA263" i="2"/>
  <c r="S365" i="2"/>
  <c r="AV363" i="2"/>
  <c r="BA364" i="2"/>
  <c r="S360" i="2"/>
  <c r="W356" i="2"/>
  <c r="W355" i="2"/>
  <c r="T354" i="2"/>
  <c r="T348" i="2"/>
  <c r="T344" i="2"/>
  <c r="BA342" i="2"/>
  <c r="T338" i="2"/>
  <c r="AU340" i="2"/>
  <c r="AV334" i="2"/>
  <c r="AW336" i="2" s="1"/>
  <c r="U332" i="2"/>
  <c r="X329" i="2"/>
  <c r="AY327" i="2"/>
  <c r="BA323" i="2"/>
  <c r="V310" i="2"/>
  <c r="T308" i="2"/>
  <c r="T306" i="2"/>
  <c r="S307" i="2"/>
  <c r="AO302" i="2"/>
  <c r="AI298" i="2"/>
  <c r="S297" i="2"/>
  <c r="AV295" i="2"/>
  <c r="AW296" i="2" s="1"/>
  <c r="AU296" i="2"/>
  <c r="U287" i="2"/>
  <c r="AU284" i="2"/>
  <c r="AU279" i="2"/>
  <c r="AH263" i="2"/>
  <c r="BA261" i="2"/>
  <c r="S321" i="2"/>
  <c r="S311" i="2"/>
  <c r="AJ303" i="2"/>
  <c r="X297" i="2"/>
  <c r="BA298" i="2"/>
  <c r="AU295" i="2"/>
  <c r="W291" i="2"/>
  <c r="AI288" i="2"/>
  <c r="AO291" i="2"/>
  <c r="AY278" i="2"/>
  <c r="AU273" i="2"/>
  <c r="AU274" i="2"/>
  <c r="S269" i="2"/>
  <c r="AW263" i="2"/>
  <c r="AU321" i="2"/>
  <c r="BA317" i="2"/>
  <c r="BA309" i="2"/>
  <c r="BA311" i="2"/>
  <c r="AI303" i="2"/>
  <c r="W297" i="2"/>
  <c r="Z298" i="2" s="1"/>
  <c r="AC298" i="2" s="1"/>
  <c r="AF305" i="2" s="1"/>
  <c r="T294" i="2"/>
  <c r="V291" i="2"/>
  <c r="AH288" i="2"/>
  <c r="AI273" i="2"/>
  <c r="T253" i="2"/>
  <c r="W250" i="2"/>
  <c r="Z248" i="2" s="1"/>
  <c r="AC248" i="2" s="1"/>
  <c r="AF255" i="2" s="1"/>
  <c r="T252" i="2"/>
  <c r="AO253" i="2"/>
  <c r="AI231" i="2"/>
  <c r="V297" i="2"/>
  <c r="AW294" i="2"/>
  <c r="AW293" i="2"/>
  <c r="X290" i="2"/>
  <c r="U292" i="2"/>
  <c r="X289" i="2"/>
  <c r="BA288" i="2"/>
  <c r="BA285" i="2"/>
  <c r="AN289" i="2"/>
  <c r="AH273" i="2"/>
  <c r="X265" i="2"/>
  <c r="AA263" i="2" s="1"/>
  <c r="AD263" i="2" s="1"/>
  <c r="AG270" i="2" s="1"/>
  <c r="U268" i="2"/>
  <c r="X317" i="2"/>
  <c r="AV311" i="2"/>
  <c r="U300" i="2"/>
  <c r="AU302" i="2"/>
  <c r="U301" i="2"/>
  <c r="AU298" i="2"/>
  <c r="U297" i="2"/>
  <c r="X295" i="2"/>
  <c r="AA297" i="2" s="1"/>
  <c r="AD297" i="2" s="1"/>
  <c r="AG304" i="2" s="1"/>
  <c r="W289" i="2"/>
  <c r="Z291" i="2" s="1"/>
  <c r="AC291" i="2" s="1"/>
  <c r="AF298" i="2" s="1"/>
  <c r="T289" i="2"/>
  <c r="T290" i="2"/>
  <c r="X288" i="2"/>
  <c r="U291" i="2"/>
  <c r="U290" i="2"/>
  <c r="AU289" i="2"/>
  <c r="U288" i="2"/>
  <c r="X285" i="2"/>
  <c r="AU285" i="2"/>
  <c r="AY282" i="2"/>
  <c r="AV282" i="2"/>
  <c r="AY277" i="2"/>
  <c r="AW265" i="2"/>
  <c r="AI240" i="2"/>
  <c r="AJ264" i="2"/>
  <c r="BA264" i="2"/>
  <c r="AH255" i="2"/>
  <c r="AI254" i="2"/>
  <c r="AY246" i="2"/>
  <c r="V243" i="2"/>
  <c r="S245" i="2"/>
  <c r="AW240" i="2"/>
  <c r="AH231" i="2"/>
  <c r="AO230" i="2"/>
  <c r="BA284" i="2"/>
  <c r="BA273" i="2"/>
  <c r="BA269" i="2"/>
  <c r="AN275" i="2"/>
  <c r="AU267" i="2"/>
  <c r="AV263" i="2"/>
  <c r="AW266" i="2" s="1"/>
  <c r="AY266" i="2"/>
  <c r="AY263" i="2"/>
  <c r="AU254" i="2"/>
  <c r="AU253" i="2"/>
  <c r="AV249" i="2"/>
  <c r="AY251" i="2"/>
  <c r="AU248" i="2"/>
  <c r="AU244" i="2"/>
  <c r="AU247" i="2"/>
  <c r="T244" i="2"/>
  <c r="W241" i="2"/>
  <c r="Z243" i="2" s="1"/>
  <c r="AC243" i="2" s="1"/>
  <c r="AF250" i="2" s="1"/>
  <c r="T243" i="2"/>
  <c r="AU240" i="2"/>
  <c r="AU238" i="2"/>
  <c r="AU239" i="2"/>
  <c r="AU225" i="2"/>
  <c r="AU223" i="2"/>
  <c r="AU227" i="2"/>
  <c r="AU224" i="2"/>
  <c r="AU226" i="2"/>
  <c r="AP182" i="2"/>
  <c r="BA283" i="2"/>
  <c r="Y283" i="2"/>
  <c r="AB283" i="2" s="1"/>
  <c r="AE290" i="2" s="1"/>
  <c r="U276" i="2"/>
  <c r="AY270" i="2"/>
  <c r="BA271" i="2"/>
  <c r="AH254" i="2"/>
  <c r="AI247" i="2"/>
  <c r="S244" i="2"/>
  <c r="S240" i="2"/>
  <c r="AP246" i="2"/>
  <c r="AJ231" i="2"/>
  <c r="AY229" i="2"/>
  <c r="AV229" i="2"/>
  <c r="AW229" i="2" s="1"/>
  <c r="U224" i="2"/>
  <c r="X222" i="2"/>
  <c r="U225" i="2"/>
  <c r="Z224" i="2"/>
  <c r="AC224" i="2" s="1"/>
  <c r="AF231" i="2" s="1"/>
  <c r="U296" i="2"/>
  <c r="AY283" i="2"/>
  <c r="U282" i="2"/>
  <c r="AU277" i="2"/>
  <c r="AU276" i="2"/>
  <c r="BA268" i="2"/>
  <c r="W264" i="2"/>
  <c r="AH259" i="2"/>
  <c r="Y262" i="2"/>
  <c r="AB262" i="2" s="1"/>
  <c r="AE269" i="2" s="1"/>
  <c r="AU252" i="2"/>
  <c r="AU250" i="2"/>
  <c r="AU251" i="2"/>
  <c r="T251" i="2"/>
  <c r="T247" i="2"/>
  <c r="T246" i="2"/>
  <c r="AV244" i="2"/>
  <c r="AO246" i="2"/>
  <c r="AU236" i="2"/>
  <c r="AJ224" i="2"/>
  <c r="AI208" i="2"/>
  <c r="Z210" i="2"/>
  <c r="AC210" i="2" s="1"/>
  <c r="AF217" i="2" s="1"/>
  <c r="AZ203" i="2"/>
  <c r="H202" i="2"/>
  <c r="AV202" i="2" s="1"/>
  <c r="AY205" i="2"/>
  <c r="AZ202" i="2"/>
  <c r="BA199" i="2" s="1"/>
  <c r="V264" i="2"/>
  <c r="Y266" i="2" s="1"/>
  <c r="AB266" i="2" s="1"/>
  <c r="AE273" i="2" s="1"/>
  <c r="S267" i="2"/>
  <c r="AI261" i="2"/>
  <c r="AI259" i="2"/>
  <c r="AN246" i="2"/>
  <c r="AH208" i="2"/>
  <c r="AO213" i="2"/>
  <c r="AW203" i="2"/>
  <c r="AP269" i="2"/>
  <c r="S263" i="2"/>
  <c r="V260" i="2"/>
  <c r="U262" i="2"/>
  <c r="S258" i="2"/>
  <c r="AV255" i="2"/>
  <c r="AJ253" i="2"/>
  <c r="AJ238" i="2"/>
  <c r="AJ223" i="2"/>
  <c r="AJ206" i="2"/>
  <c r="W290" i="2"/>
  <c r="S288" i="2"/>
  <c r="AJ282" i="2"/>
  <c r="S281" i="2"/>
  <c r="AU266" i="2"/>
  <c r="S266" i="2"/>
  <c r="AU262" i="2"/>
  <c r="U261" i="2"/>
  <c r="BA257" i="2"/>
  <c r="S246" i="2"/>
  <c r="AJ245" i="2"/>
  <c r="BA230" i="2"/>
  <c r="BA229" i="2"/>
  <c r="BA225" i="2"/>
  <c r="AH206" i="2"/>
  <c r="AU204" i="2"/>
  <c r="AU201" i="2"/>
  <c r="S262" i="2"/>
  <c r="BA262" i="2"/>
  <c r="AW248" i="2"/>
  <c r="AI245" i="2"/>
  <c r="AN243" i="2"/>
  <c r="T236" i="2"/>
  <c r="W233" i="2"/>
  <c r="AU228" i="2"/>
  <c r="AU229" i="2"/>
  <c r="T309" i="2"/>
  <c r="W304" i="2"/>
  <c r="U303" i="2"/>
  <c r="V289" i="2"/>
  <c r="S282" i="2"/>
  <c r="AI281" i="2"/>
  <c r="U278" i="2"/>
  <c r="U277" i="2"/>
  <c r="AN272" i="2"/>
  <c r="S271" i="2"/>
  <c r="U267" i="2"/>
  <c r="W265" i="2"/>
  <c r="T268" i="2"/>
  <c r="AI263" i="2"/>
  <c r="AJ260" i="2"/>
  <c r="AV259" i="2"/>
  <c r="T256" i="2"/>
  <c r="W253" i="2"/>
  <c r="AN259" i="2"/>
  <c r="AJ250" i="2"/>
  <c r="X246" i="2"/>
  <c r="AI236" i="2"/>
  <c r="AH235" i="2"/>
  <c r="V234" i="2"/>
  <c r="W234" i="2"/>
  <c r="X234" i="2"/>
  <c r="V233" i="2"/>
  <c r="S234" i="2"/>
  <c r="S236" i="2"/>
  <c r="BA233" i="2"/>
  <c r="BA232" i="2"/>
  <c r="BA312" i="2"/>
  <c r="S309" i="2"/>
  <c r="S287" i="2"/>
  <c r="X283" i="2"/>
  <c r="T277" i="2"/>
  <c r="W274" i="2"/>
  <c r="T276" i="2"/>
  <c r="S272" i="2"/>
  <c r="V269" i="2"/>
  <c r="AI268" i="2"/>
  <c r="T267" i="2"/>
  <c r="AP266" i="2"/>
  <c r="S268" i="2"/>
  <c r="AU265" i="2"/>
  <c r="V258" i="2"/>
  <c r="S259" i="2"/>
  <c r="S261" i="2"/>
  <c r="AJ257" i="2"/>
  <c r="X252" i="2"/>
  <c r="U251" i="2"/>
  <c r="U253" i="2"/>
  <c r="U255" i="2"/>
  <c r="U254" i="2"/>
  <c r="T250" i="2"/>
  <c r="BA246" i="2"/>
  <c r="T245" i="2"/>
  <c r="AI243" i="2"/>
  <c r="Z246" i="2"/>
  <c r="AC246" i="2" s="1"/>
  <c r="AF253" i="2" s="1"/>
  <c r="T241" i="2"/>
  <c r="X236" i="2"/>
  <c r="U237" i="2"/>
  <c r="U238" i="2"/>
  <c r="AI235" i="2"/>
  <c r="AP235" i="2"/>
  <c r="AV209" i="2"/>
  <c r="T307" i="2"/>
  <c r="AU309" i="2"/>
  <c r="V296" i="2"/>
  <c r="X293" i="2"/>
  <c r="U286" i="2"/>
  <c r="AU288" i="2"/>
  <c r="Y285" i="2"/>
  <c r="AB285" i="2" s="1"/>
  <c r="AE292" i="2" s="1"/>
  <c r="W283" i="2"/>
  <c r="T286" i="2"/>
  <c r="S277" i="2"/>
  <c r="V274" i="2"/>
  <c r="U274" i="2"/>
  <c r="U273" i="2"/>
  <c r="V266" i="2"/>
  <c r="T264" i="2"/>
  <c r="T260" i="2"/>
  <c r="AU257" i="2"/>
  <c r="T255" i="2"/>
  <c r="AJ249" i="2"/>
  <c r="AA251" i="2"/>
  <c r="AD251" i="2" s="1"/>
  <c r="AG258" i="2" s="1"/>
  <c r="BA247" i="2"/>
  <c r="BA249" i="2"/>
  <c r="BA243" i="2"/>
  <c r="BA248" i="2"/>
  <c r="S249" i="2"/>
  <c r="V246" i="2"/>
  <c r="S243" i="2"/>
  <c r="AJ242" i="2"/>
  <c r="S241" i="2"/>
  <c r="AJ237" i="2"/>
  <c r="AN234" i="2"/>
  <c r="AO221" i="2"/>
  <c r="AI215" i="2"/>
  <c r="W293" i="2"/>
  <c r="T295" i="2"/>
  <c r="AV289" i="2"/>
  <c r="BA291" i="2"/>
  <c r="S286" i="2"/>
  <c r="W282" i="2"/>
  <c r="X281" i="2"/>
  <c r="X279" i="2"/>
  <c r="AV277" i="2"/>
  <c r="AV276" i="2"/>
  <c r="AW276" i="2" s="1"/>
  <c r="W271" i="2"/>
  <c r="Z269" i="2" s="1"/>
  <c r="AC269" i="2" s="1"/>
  <c r="AF276" i="2" s="1"/>
  <c r="U270" i="2"/>
  <c r="S264" i="2"/>
  <c r="V262" i="2"/>
  <c r="S265" i="2"/>
  <c r="X256" i="2"/>
  <c r="U259" i="2"/>
  <c r="BA253" i="2"/>
  <c r="BA254" i="2"/>
  <c r="AI251" i="2"/>
  <c r="AH249" i="2"/>
  <c r="X244" i="2"/>
  <c r="U247" i="2"/>
  <c r="Z245" i="2"/>
  <c r="AC245" i="2" s="1"/>
  <c r="AF252" i="2" s="1"/>
  <c r="AI242" i="2"/>
  <c r="AU242" i="2"/>
  <c r="BA241" i="2"/>
  <c r="BA239" i="2"/>
  <c r="BA235" i="2"/>
  <c r="W237" i="2"/>
  <c r="T240" i="2"/>
  <c r="T237" i="2"/>
  <c r="T238" i="2"/>
  <c r="T239" i="2"/>
  <c r="AU235" i="2"/>
  <c r="AU233" i="2"/>
  <c r="AU230" i="2"/>
  <c r="AU222" i="2"/>
  <c r="AO225" i="2"/>
  <c r="U295" i="2"/>
  <c r="S295" i="2"/>
  <c r="BA290" i="2"/>
  <c r="AU280" i="2"/>
  <c r="AN278" i="2"/>
  <c r="U271" i="2"/>
  <c r="X268" i="2"/>
  <c r="AA269" i="2" s="1"/>
  <c r="AD269" i="2" s="1"/>
  <c r="AG276" i="2" s="1"/>
  <c r="BA265" i="2"/>
  <c r="U266" i="2"/>
  <c r="W256" i="2"/>
  <c r="T259" i="2"/>
  <c r="T257" i="2"/>
  <c r="T258" i="2"/>
  <c r="AH251" i="2"/>
  <c r="W248" i="2"/>
  <c r="Y240" i="2"/>
  <c r="AB240" i="2" s="1"/>
  <c r="AE247" i="2" s="1"/>
  <c r="AV236" i="2"/>
  <c r="AV234" i="2"/>
  <c r="BA259" i="2"/>
  <c r="S256" i="2"/>
  <c r="V248" i="2"/>
  <c r="X233" i="2"/>
  <c r="AA234" i="2" s="1"/>
  <c r="AD234" i="2" s="1"/>
  <c r="AG241" i="2" s="1"/>
  <c r="U236" i="2"/>
  <c r="U235" i="2"/>
  <c r="U230" i="2"/>
  <c r="S232" i="2"/>
  <c r="V229" i="2"/>
  <c r="AI224" i="2"/>
  <c r="AO216" i="2"/>
  <c r="AP215" i="2"/>
  <c r="AU205" i="2"/>
  <c r="X258" i="2"/>
  <c r="AA260" i="2" s="1"/>
  <c r="AD260" i="2" s="1"/>
  <c r="AG267" i="2" s="1"/>
  <c r="X243" i="2"/>
  <c r="AU234" i="2"/>
  <c r="S229" i="2"/>
  <c r="S228" i="2"/>
  <c r="V226" i="2"/>
  <c r="V224" i="2"/>
  <c r="S226" i="2"/>
  <c r="V215" i="2"/>
  <c r="S217" i="2"/>
  <c r="AN208" i="2"/>
  <c r="T263" i="2"/>
  <c r="W258" i="2"/>
  <c r="U257" i="2"/>
  <c r="AY255" i="2"/>
  <c r="T249" i="2"/>
  <c r="U245" i="2"/>
  <c r="U242" i="2"/>
  <c r="U243" i="2"/>
  <c r="S231" i="2"/>
  <c r="AA233" i="2"/>
  <c r="AD233" i="2" s="1"/>
  <c r="AG240" i="2" s="1"/>
  <c r="AV224" i="2"/>
  <c r="V222" i="2"/>
  <c r="S225" i="2"/>
  <c r="BA222" i="2"/>
  <c r="AV219" i="2"/>
  <c r="U218" i="2"/>
  <c r="AV215" i="2"/>
  <c r="AW216" i="2" s="1"/>
  <c r="U215" i="2"/>
  <c r="X213" i="2"/>
  <c r="W230" i="2"/>
  <c r="Z230" i="2" s="1"/>
  <c r="AC230" i="2" s="1"/>
  <c r="AF237" i="2" s="1"/>
  <c r="T232" i="2"/>
  <c r="AH216" i="2"/>
  <c r="AP221" i="2"/>
  <c r="T216" i="2"/>
  <c r="T215" i="2"/>
  <c r="W213" i="2"/>
  <c r="T261" i="2"/>
  <c r="AU263" i="2"/>
  <c r="V250" i="2"/>
  <c r="W249" i="2"/>
  <c r="AJ230" i="2"/>
  <c r="S227" i="2"/>
  <c r="BA226" i="2"/>
  <c r="AN230" i="2"/>
  <c r="BA221" i="2"/>
  <c r="S220" i="2"/>
  <c r="S218" i="2"/>
  <c r="BA215" i="2"/>
  <c r="S215" i="2"/>
  <c r="V213" i="2"/>
  <c r="S211" i="2"/>
  <c r="AO211" i="2"/>
  <c r="AP209" i="2"/>
  <c r="AI201" i="2"/>
  <c r="AO187" i="2"/>
  <c r="W272" i="2"/>
  <c r="S257" i="2"/>
  <c r="V253" i="2"/>
  <c r="AU246" i="2"/>
  <c r="AU243" i="2"/>
  <c r="V238" i="2"/>
  <c r="Y238" i="2" s="1"/>
  <c r="AB238" i="2" s="1"/>
  <c r="AE245" i="2" s="1"/>
  <c r="AU237" i="2"/>
  <c r="BA238" i="2"/>
  <c r="BA224" i="2"/>
  <c r="S216" i="2"/>
  <c r="AI210" i="2"/>
  <c r="AL208" i="2" s="1"/>
  <c r="AR194" i="2" s="1"/>
  <c r="AN209" i="2"/>
  <c r="AN192" i="2"/>
  <c r="AH179" i="2"/>
  <c r="S255" i="2"/>
  <c r="U249" i="2"/>
  <c r="AU249" i="2"/>
  <c r="AH245" i="2"/>
  <c r="BA245" i="2"/>
  <c r="V242" i="2"/>
  <c r="Y243" i="2" s="1"/>
  <c r="AB243" i="2" s="1"/>
  <c r="AE250" i="2" s="1"/>
  <c r="X227" i="2"/>
  <c r="U229" i="2"/>
  <c r="U222" i="2"/>
  <c r="X220" i="2"/>
  <c r="U214" i="2"/>
  <c r="X211" i="2"/>
  <c r="U211" i="2"/>
  <c r="X209" i="2"/>
  <c r="Z207" i="2"/>
  <c r="AC207" i="2" s="1"/>
  <c r="AF214" i="2" s="1"/>
  <c r="X200" i="2"/>
  <c r="U201" i="2"/>
  <c r="U202" i="2"/>
  <c r="U203" i="2"/>
  <c r="U264" i="2"/>
  <c r="BA252" i="2"/>
  <c r="T248" i="2"/>
  <c r="U244" i="2"/>
  <c r="AV242" i="2"/>
  <c r="AW245" i="2" s="1"/>
  <c r="T235" i="2"/>
  <c r="W232" i="2"/>
  <c r="U228" i="2"/>
  <c r="X225" i="2"/>
  <c r="U226" i="2"/>
  <c r="AU220" i="2"/>
  <c r="AU218" i="2"/>
  <c r="S214" i="2"/>
  <c r="W211" i="2"/>
  <c r="Z209" i="2" s="1"/>
  <c r="AC209" i="2" s="1"/>
  <c r="AF216" i="2" s="1"/>
  <c r="T214" i="2"/>
  <c r="AH204" i="2"/>
  <c r="U205" i="2"/>
  <c r="U206" i="2"/>
  <c r="X203" i="2"/>
  <c r="U204" i="2"/>
  <c r="S270" i="2"/>
  <c r="S253" i="2"/>
  <c r="T242" i="2"/>
  <c r="U233" i="2"/>
  <c r="V232" i="2"/>
  <c r="S235" i="2"/>
  <c r="T228" i="2"/>
  <c r="T226" i="2"/>
  <c r="U221" i="2"/>
  <c r="S222" i="2"/>
  <c r="V220" i="2"/>
  <c r="S223" i="2"/>
  <c r="AU219" i="2"/>
  <c r="AU221" i="2"/>
  <c r="V218" i="2"/>
  <c r="W216" i="2"/>
  <c r="Z217" i="2" s="1"/>
  <c r="AC217" i="2" s="1"/>
  <c r="AF224" i="2" s="1"/>
  <c r="T219" i="2"/>
  <c r="AU212" i="2"/>
  <c r="AU214" i="2"/>
  <c r="AU211" i="2"/>
  <c r="T207" i="2"/>
  <c r="AU270" i="2"/>
  <c r="W260" i="2"/>
  <c r="Z262" i="2" s="1"/>
  <c r="AC262" i="2" s="1"/>
  <c r="AF269" i="2" s="1"/>
  <c r="V257" i="2"/>
  <c r="X254" i="2"/>
  <c r="AH247" i="2"/>
  <c r="U250" i="2"/>
  <c r="S242" i="2"/>
  <c r="X235" i="2"/>
  <c r="T233" i="2"/>
  <c r="AV232" i="2"/>
  <c r="AU232" i="2"/>
  <c r="AU231" i="2"/>
  <c r="AN228" i="2"/>
  <c r="T221" i="2"/>
  <c r="AJ217" i="2"/>
  <c r="S219" i="2"/>
  <c r="AU217" i="2"/>
  <c r="AN219" i="2"/>
  <c r="X210" i="2"/>
  <c r="T208" i="2"/>
  <c r="W205" i="2"/>
  <c r="AO209" i="2"/>
  <c r="T262" i="2"/>
  <c r="AN248" i="2"/>
  <c r="BA244" i="2"/>
  <c r="X240" i="2"/>
  <c r="AA241" i="2" s="1"/>
  <c r="AD241" i="2" s="1"/>
  <c r="AG248" i="2" s="1"/>
  <c r="U234" i="2"/>
  <c r="U232" i="2"/>
  <c r="X229" i="2"/>
  <c r="AI227" i="2"/>
  <c r="S221" i="2"/>
  <c r="AN226" i="2"/>
  <c r="BA220" i="2"/>
  <c r="AI217" i="2"/>
  <c r="AJ215" i="2"/>
  <c r="U212" i="2"/>
  <c r="U210" i="2"/>
  <c r="AZ209" i="2"/>
  <c r="BA209" i="2" s="1"/>
  <c r="U209" i="2"/>
  <c r="AY208" i="2"/>
  <c r="T204" i="2"/>
  <c r="AU199" i="2"/>
  <c r="AU198" i="2"/>
  <c r="U199" i="2"/>
  <c r="X196" i="2"/>
  <c r="BA197" i="2"/>
  <c r="BA196" i="2"/>
  <c r="AI194" i="2"/>
  <c r="AJ193" i="2"/>
  <c r="W191" i="2"/>
  <c r="T194" i="2"/>
  <c r="AN189" i="2"/>
  <c r="AI179" i="2"/>
  <c r="U181" i="2"/>
  <c r="AH177" i="2"/>
  <c r="W158" i="2"/>
  <c r="T161" i="2"/>
  <c r="AI131" i="2"/>
  <c r="T199" i="2"/>
  <c r="W196" i="2"/>
  <c r="AH194" i="2"/>
  <c r="V191" i="2"/>
  <c r="S193" i="2"/>
  <c r="S191" i="2"/>
  <c r="S194" i="2"/>
  <c r="AN197" i="2"/>
  <c r="S190" i="2"/>
  <c r="AI186" i="2"/>
  <c r="V158" i="2"/>
  <c r="S161" i="2"/>
  <c r="S160" i="2"/>
  <c r="BA156" i="2"/>
  <c r="BA154" i="2"/>
  <c r="BA155" i="2"/>
  <c r="W142" i="2"/>
  <c r="Z141" i="2" s="1"/>
  <c r="AC141" i="2" s="1"/>
  <c r="AF148" i="2" s="1"/>
  <c r="T145" i="2"/>
  <c r="AO144" i="2"/>
  <c r="U134" i="2"/>
  <c r="X131" i="2"/>
  <c r="AA128" i="2" s="1"/>
  <c r="AD128" i="2" s="1"/>
  <c r="AG135" i="2" s="1"/>
  <c r="AP199" i="2"/>
  <c r="AP205" i="2"/>
  <c r="S199" i="2"/>
  <c r="V196" i="2"/>
  <c r="T196" i="2"/>
  <c r="W193" i="2"/>
  <c r="AV187" i="2"/>
  <c r="S181" i="2"/>
  <c r="V178" i="2"/>
  <c r="S180" i="2"/>
  <c r="S179" i="2"/>
  <c r="T176" i="2"/>
  <c r="AH175" i="2"/>
  <c r="T173" i="2"/>
  <c r="T160" i="2"/>
  <c r="BA152" i="2"/>
  <c r="BA151" i="2"/>
  <c r="BA150" i="2"/>
  <c r="AI198" i="2"/>
  <c r="AV196" i="2"/>
  <c r="AW197" i="2" s="1"/>
  <c r="AU194" i="2"/>
  <c r="S196" i="2"/>
  <c r="U193" i="2"/>
  <c r="X190" i="2"/>
  <c r="AU187" i="2"/>
  <c r="AV178" i="2"/>
  <c r="S176" i="2"/>
  <c r="S175" i="2"/>
  <c r="V160" i="2"/>
  <c r="W160" i="2"/>
  <c r="X160" i="2"/>
  <c r="V152" i="2"/>
  <c r="W152" i="2"/>
  <c r="BA147" i="2"/>
  <c r="T223" i="2"/>
  <c r="X218" i="2"/>
  <c r="V211" i="2"/>
  <c r="S204" i="2"/>
  <c r="AP202" i="2"/>
  <c r="AV199" i="2"/>
  <c r="U197" i="2"/>
  <c r="AP196" i="2"/>
  <c r="AU195" i="2"/>
  <c r="AU190" i="2"/>
  <c r="T193" i="2"/>
  <c r="AA192" i="2"/>
  <c r="AD192" i="2" s="1"/>
  <c r="AG199" i="2" s="1"/>
  <c r="AU189" i="2"/>
  <c r="S182" i="2"/>
  <c r="BA177" i="2"/>
  <c r="AO182" i="2"/>
  <c r="BA167" i="2"/>
  <c r="U164" i="2"/>
  <c r="X161" i="2"/>
  <c r="U163" i="2"/>
  <c r="V159" i="2"/>
  <c r="S162" i="2"/>
  <c r="BA144" i="2"/>
  <c r="Z198" i="2"/>
  <c r="AC198" i="2" s="1"/>
  <c r="AF205" i="2" s="1"/>
  <c r="BA192" i="2"/>
  <c r="Y195" i="2"/>
  <c r="AB195" i="2" s="1"/>
  <c r="AE202" i="2" s="1"/>
  <c r="AH192" i="2"/>
  <c r="AU193" i="2"/>
  <c r="AO196" i="2"/>
  <c r="Y188" i="2"/>
  <c r="AB188" i="2" s="1"/>
  <c r="AE195" i="2" s="1"/>
  <c r="AV177" i="2"/>
  <c r="AW175" i="2" s="1"/>
  <c r="AY178" i="2"/>
  <c r="W174" i="2"/>
  <c r="T177" i="2"/>
  <c r="T175" i="2"/>
  <c r="X204" i="2"/>
  <c r="AJ201" i="2"/>
  <c r="BA200" i="2"/>
  <c r="S197" i="2"/>
  <c r="BA195" i="2"/>
  <c r="BA194" i="2"/>
  <c r="BA193" i="2"/>
  <c r="U192" i="2"/>
  <c r="AP198" i="2"/>
  <c r="AV190" i="2"/>
  <c r="X182" i="2"/>
  <c r="U185" i="2"/>
  <c r="AP187" i="2"/>
  <c r="BA179" i="2"/>
  <c r="V174" i="2"/>
  <c r="S177" i="2"/>
  <c r="BA168" i="2"/>
  <c r="BA172" i="2"/>
  <c r="AI162" i="2"/>
  <c r="AI156" i="2"/>
  <c r="BA142" i="2"/>
  <c r="U195" i="2"/>
  <c r="T192" i="2"/>
  <c r="X185" i="2"/>
  <c r="AA186" i="2" s="1"/>
  <c r="AD186" i="2" s="1"/>
  <c r="AG193" i="2" s="1"/>
  <c r="U187" i="2"/>
  <c r="U188" i="2"/>
  <c r="X181" i="2"/>
  <c r="U184" i="2"/>
  <c r="S178" i="2"/>
  <c r="AY172" i="2"/>
  <c r="AH163" i="2"/>
  <c r="AY161" i="2"/>
  <c r="AV161" i="2"/>
  <c r="AP133" i="2"/>
  <c r="V225" i="2"/>
  <c r="BA217" i="2"/>
  <c r="T217" i="2"/>
  <c r="S207" i="2"/>
  <c r="W203" i="2"/>
  <c r="S202" i="2"/>
  <c r="AU202" i="2"/>
  <c r="T203" i="2"/>
  <c r="W200" i="2"/>
  <c r="U200" i="2"/>
  <c r="X197" i="2"/>
  <c r="T195" i="2"/>
  <c r="AN193" i="2"/>
  <c r="W185" i="2"/>
  <c r="AY177" i="2"/>
  <c r="BA171" i="2"/>
  <c r="AY171" i="2"/>
  <c r="AW161" i="2"/>
  <c r="S157" i="2"/>
  <c r="AJ153" i="2"/>
  <c r="AN132" i="2"/>
  <c r="AO131" i="2"/>
  <c r="X212" i="2"/>
  <c r="V203" i="2"/>
  <c r="T201" i="2"/>
  <c r="V200" i="2"/>
  <c r="U198" i="2"/>
  <c r="W197" i="2"/>
  <c r="BA188" i="2"/>
  <c r="BA187" i="2"/>
  <c r="S184" i="2"/>
  <c r="AU160" i="2"/>
  <c r="AU159" i="2"/>
  <c r="AU161" i="2"/>
  <c r="AU158" i="2"/>
  <c r="BA139" i="2"/>
  <c r="AJ130" i="2"/>
  <c r="T224" i="2"/>
  <c r="V210" i="2"/>
  <c r="Y207" i="2" s="1"/>
  <c r="AB207" i="2" s="1"/>
  <c r="AE214" i="2" s="1"/>
  <c r="T210" i="2"/>
  <c r="T209" i="2"/>
  <c r="X207" i="2"/>
  <c r="S201" i="2"/>
  <c r="T198" i="2"/>
  <c r="AO176" i="2"/>
  <c r="AH165" i="2"/>
  <c r="S144" i="2"/>
  <c r="V141" i="2"/>
  <c r="S142" i="2"/>
  <c r="S141" i="2"/>
  <c r="BA138" i="2"/>
  <c r="X135" i="2"/>
  <c r="U138" i="2"/>
  <c r="U137" i="2"/>
  <c r="W220" i="2"/>
  <c r="T205" i="2"/>
  <c r="AU207" i="2"/>
  <c r="S198" i="2"/>
  <c r="AN195" i="2"/>
  <c r="U194" i="2"/>
  <c r="U191" i="2"/>
  <c r="S187" i="2"/>
  <c r="AI183" i="2"/>
  <c r="AW184" i="2"/>
  <c r="BA180" i="2"/>
  <c r="AJ165" i="2"/>
  <c r="S158" i="2"/>
  <c r="T158" i="2"/>
  <c r="T159" i="2"/>
  <c r="W157" i="2"/>
  <c r="AV129" i="2"/>
  <c r="T231" i="2"/>
  <c r="T222" i="2"/>
  <c r="V217" i="2"/>
  <c r="S205" i="2"/>
  <c r="X188" i="2"/>
  <c r="AJ186" i="2"/>
  <c r="AV184" i="2"/>
  <c r="AY183" i="2"/>
  <c r="AJ176" i="2"/>
  <c r="AU177" i="2"/>
  <c r="AU173" i="2"/>
  <c r="AU176" i="2"/>
  <c r="AU175" i="2"/>
  <c r="AU174" i="2"/>
  <c r="W165" i="2"/>
  <c r="T168" i="2"/>
  <c r="T162" i="2"/>
  <c r="T165" i="2"/>
  <c r="Y158" i="2"/>
  <c r="AB158" i="2" s="1"/>
  <c r="AE165" i="2" s="1"/>
  <c r="AH155" i="2"/>
  <c r="BA146" i="2"/>
  <c r="AU139" i="2"/>
  <c r="AU138" i="2"/>
  <c r="AU136" i="2"/>
  <c r="X226" i="2"/>
  <c r="AA227" i="2" s="1"/>
  <c r="AD227" i="2" s="1"/>
  <c r="AG234" i="2" s="1"/>
  <c r="AV217" i="2"/>
  <c r="AW220" i="2" s="1"/>
  <c r="AY220" i="2"/>
  <c r="S213" i="2"/>
  <c r="T211" i="2"/>
  <c r="U207" i="2"/>
  <c r="AU203" i="2"/>
  <c r="AH197" i="2"/>
  <c r="AU196" i="2"/>
  <c r="X194" i="2"/>
  <c r="U196" i="2"/>
  <c r="BA191" i="2"/>
  <c r="BA190" i="2"/>
  <c r="W188" i="2"/>
  <c r="Z189" i="2" s="1"/>
  <c r="AC189" i="2" s="1"/>
  <c r="AF196" i="2" s="1"/>
  <c r="T191" i="2"/>
  <c r="U190" i="2"/>
  <c r="X187" i="2"/>
  <c r="AA189" i="2" s="1"/>
  <c r="AD189" i="2" s="1"/>
  <c r="AG196" i="2" s="1"/>
  <c r="AU186" i="2"/>
  <c r="BA183" i="2"/>
  <c r="U183" i="2"/>
  <c r="AI182" i="2"/>
  <c r="X179" i="2"/>
  <c r="U180" i="2"/>
  <c r="U182" i="2"/>
  <c r="U179" i="2"/>
  <c r="AO184" i="2"/>
  <c r="AI176" i="2"/>
  <c r="AH169" i="2"/>
  <c r="AH168" i="2"/>
  <c r="AU181" i="2"/>
  <c r="BA176" i="2"/>
  <c r="V176" i="2"/>
  <c r="U175" i="2"/>
  <c r="S173" i="2"/>
  <c r="U171" i="2"/>
  <c r="X168" i="2"/>
  <c r="BA166" i="2"/>
  <c r="BA165" i="2"/>
  <c r="T156" i="2"/>
  <c r="W153" i="2"/>
  <c r="T152" i="2"/>
  <c r="AU152" i="2"/>
  <c r="AU151" i="2"/>
  <c r="BA145" i="2"/>
  <c r="AV141" i="2"/>
  <c r="AW136" i="2"/>
  <c r="AI130" i="2"/>
  <c r="AJ102" i="2"/>
  <c r="T188" i="2"/>
  <c r="T185" i="2"/>
  <c r="U176" i="2"/>
  <c r="AY173" i="2"/>
  <c r="T171" i="2"/>
  <c r="AV166" i="2"/>
  <c r="AY168" i="2"/>
  <c r="T155" i="2"/>
  <c r="S156" i="2"/>
  <c r="V153" i="2"/>
  <c r="S154" i="2"/>
  <c r="S155" i="2"/>
  <c r="S152" i="2"/>
  <c r="BA143" i="2"/>
  <c r="AN138" i="2"/>
  <c r="AU127" i="2"/>
  <c r="AU121" i="2"/>
  <c r="AU124" i="2"/>
  <c r="AU126" i="2"/>
  <c r="Y125" i="2"/>
  <c r="AB125" i="2" s="1"/>
  <c r="AE132" i="2" s="1"/>
  <c r="AH123" i="2"/>
  <c r="AN125" i="2"/>
  <c r="AI171" i="2"/>
  <c r="U165" i="2"/>
  <c r="U168" i="2"/>
  <c r="U159" i="2"/>
  <c r="X157" i="2"/>
  <c r="AJ156" i="2"/>
  <c r="AI154" i="2"/>
  <c r="AU156" i="2"/>
  <c r="AP144" i="2"/>
  <c r="AI115" i="2"/>
  <c r="T150" i="2"/>
  <c r="W147" i="2"/>
  <c r="T148" i="2"/>
  <c r="S136" i="2"/>
  <c r="S134" i="2"/>
  <c r="V134" i="2"/>
  <c r="S137" i="2"/>
  <c r="S131" i="2"/>
  <c r="AJ127" i="2"/>
  <c r="S195" i="2"/>
  <c r="T189" i="2"/>
  <c r="S186" i="2"/>
  <c r="T183" i="2"/>
  <c r="AU185" i="2"/>
  <c r="U177" i="2"/>
  <c r="T179" i="2"/>
  <c r="BA173" i="2"/>
  <c r="AU170" i="2"/>
  <c r="AU169" i="2"/>
  <c r="U170" i="2"/>
  <c r="AU165" i="2"/>
  <c r="BA162" i="2"/>
  <c r="U162" i="2"/>
  <c r="BA158" i="2"/>
  <c r="V157" i="2"/>
  <c r="Y157" i="2" s="1"/>
  <c r="AB157" i="2" s="1"/>
  <c r="AE164" i="2" s="1"/>
  <c r="S159" i="2"/>
  <c r="Y159" i="2"/>
  <c r="AB159" i="2" s="1"/>
  <c r="AE166" i="2" s="1"/>
  <c r="AH156" i="2"/>
  <c r="U154" i="2"/>
  <c r="S150" i="2"/>
  <c r="AH137" i="2"/>
  <c r="AJ116" i="2"/>
  <c r="W190" i="2"/>
  <c r="S189" i="2"/>
  <c r="BA184" i="2"/>
  <c r="W184" i="2"/>
  <c r="Z186" i="2" s="1"/>
  <c r="AC186" i="2" s="1"/>
  <c r="AF193" i="2" s="1"/>
  <c r="S183" i="2"/>
  <c r="S185" i="2"/>
  <c r="W181" i="2"/>
  <c r="Z180" i="2" s="1"/>
  <c r="AC180" i="2" s="1"/>
  <c r="AF187" i="2" s="1"/>
  <c r="AV180" i="2"/>
  <c r="AW178" i="2" s="1"/>
  <c r="BA178" i="2"/>
  <c r="X178" i="2"/>
  <c r="X173" i="2"/>
  <c r="AA175" i="2" s="1"/>
  <c r="AD175" i="2" s="1"/>
  <c r="AG182" i="2" s="1"/>
  <c r="AY174" i="2"/>
  <c r="X171" i="2"/>
  <c r="T170" i="2"/>
  <c r="W167" i="2"/>
  <c r="AU167" i="2"/>
  <c r="BA164" i="2"/>
  <c r="T154" i="2"/>
  <c r="S149" i="2"/>
  <c r="V146" i="2"/>
  <c r="S148" i="2"/>
  <c r="AN152" i="2"/>
  <c r="T139" i="2"/>
  <c r="T137" i="2"/>
  <c r="W136" i="2"/>
  <c r="AV122" i="2"/>
  <c r="AI116" i="2"/>
  <c r="V193" i="2"/>
  <c r="V187" i="2"/>
  <c r="Y189" i="2" s="1"/>
  <c r="AB189" i="2" s="1"/>
  <c r="AE196" i="2" s="1"/>
  <c r="V184" i="2"/>
  <c r="Y186" i="2" s="1"/>
  <c r="AB186" i="2" s="1"/>
  <c r="AE193" i="2" s="1"/>
  <c r="V181" i="2"/>
  <c r="BA181" i="2"/>
  <c r="W178" i="2"/>
  <c r="Z179" i="2" s="1"/>
  <c r="AC179" i="2" s="1"/>
  <c r="AF186" i="2" s="1"/>
  <c r="W173" i="2"/>
  <c r="T174" i="2"/>
  <c r="S170" i="2"/>
  <c r="V167" i="2"/>
  <c r="Y169" i="2" s="1"/>
  <c r="AB169" i="2" s="1"/>
  <c r="AE176" i="2" s="1"/>
  <c r="S169" i="2"/>
  <c r="AI166" i="2"/>
  <c r="AY165" i="2"/>
  <c r="X162" i="2"/>
  <c r="V162" i="2"/>
  <c r="AI159" i="2"/>
  <c r="U158" i="2"/>
  <c r="U153" i="2"/>
  <c r="X150" i="2"/>
  <c r="X149" i="2"/>
  <c r="AJ145" i="2"/>
  <c r="AA148" i="2"/>
  <c r="AD148" i="2" s="1"/>
  <c r="AG155" i="2" s="1"/>
  <c r="V136" i="2"/>
  <c r="S139" i="2"/>
  <c r="AY136" i="2"/>
  <c r="AU122" i="2"/>
  <c r="U186" i="2"/>
  <c r="V173" i="2"/>
  <c r="V171" i="2"/>
  <c r="AY170" i="2"/>
  <c r="AV167" i="2"/>
  <c r="AH166" i="2"/>
  <c r="U167" i="2"/>
  <c r="AU154" i="2"/>
  <c r="T153" i="2"/>
  <c r="U149" i="2"/>
  <c r="AU147" i="2"/>
  <c r="BA148" i="2"/>
  <c r="X143" i="2"/>
  <c r="U146" i="2"/>
  <c r="BA141" i="2"/>
  <c r="AI128" i="2"/>
  <c r="T190" i="2"/>
  <c r="AU192" i="2"/>
  <c r="T181" i="2"/>
  <c r="V180" i="2"/>
  <c r="U178" i="2"/>
  <c r="W168" i="2"/>
  <c r="U166" i="2"/>
  <c r="AU166" i="2"/>
  <c r="T167" i="2"/>
  <c r="T164" i="2"/>
  <c r="T163" i="2"/>
  <c r="AU157" i="2"/>
  <c r="BA137" i="2"/>
  <c r="X128" i="2"/>
  <c r="U131" i="2"/>
  <c r="S192" i="2"/>
  <c r="AH172" i="2"/>
  <c r="S164" i="2"/>
  <c r="V164" i="2"/>
  <c r="S166" i="2"/>
  <c r="S153" i="2"/>
  <c r="BA153" i="2"/>
  <c r="AV150" i="2"/>
  <c r="AW149" i="2" s="1"/>
  <c r="AP155" i="2"/>
  <c r="AU149" i="2"/>
  <c r="AU143" i="2"/>
  <c r="AU145" i="2"/>
  <c r="AU148" i="2"/>
  <c r="AN146" i="2"/>
  <c r="U174" i="2"/>
  <c r="AP173" i="2"/>
  <c r="BA175" i="2"/>
  <c r="BA174" i="2"/>
  <c r="U172" i="2"/>
  <c r="AV170" i="2"/>
  <c r="U173" i="2"/>
  <c r="X170" i="2"/>
  <c r="AJ169" i="2"/>
  <c r="BA170" i="2"/>
  <c r="S168" i="2"/>
  <c r="AH161" i="2"/>
  <c r="T151" i="2"/>
  <c r="W149" i="2"/>
  <c r="AN155" i="2"/>
  <c r="S147" i="2"/>
  <c r="V144" i="2"/>
  <c r="AV143" i="2"/>
  <c r="AY146" i="2"/>
  <c r="U145" i="2"/>
  <c r="W141" i="2"/>
  <c r="Z140" i="2" s="1"/>
  <c r="AC140" i="2" s="1"/>
  <c r="AF147" i="2" s="1"/>
  <c r="T143" i="2"/>
  <c r="T141" i="2"/>
  <c r="T142" i="2"/>
  <c r="T144" i="2"/>
  <c r="BA140" i="2"/>
  <c r="AJ133" i="2"/>
  <c r="U147" i="2"/>
  <c r="X144" i="2"/>
  <c r="T146" i="2"/>
  <c r="W143" i="2"/>
  <c r="S143" i="2"/>
  <c r="V140" i="2"/>
  <c r="Y142" i="2" s="1"/>
  <c r="AB142" i="2" s="1"/>
  <c r="AE149" i="2" s="1"/>
  <c r="AI133" i="2"/>
  <c r="BA133" i="2"/>
  <c r="AH126" i="2"/>
  <c r="BA124" i="2"/>
  <c r="AU105" i="2"/>
  <c r="X158" i="2"/>
  <c r="V149" i="2"/>
  <c r="W144" i="2"/>
  <c r="S146" i="2"/>
  <c r="S145" i="2"/>
  <c r="X141" i="2"/>
  <c r="AV140" i="2"/>
  <c r="AI139" i="2"/>
  <c r="AH133" i="2"/>
  <c r="S132" i="2"/>
  <c r="V129" i="2"/>
  <c r="S130" i="2"/>
  <c r="AV126" i="2"/>
  <c r="AY126" i="2"/>
  <c r="AO132" i="2"/>
  <c r="AJ89" i="2"/>
  <c r="V78" i="2"/>
  <c r="W78" i="2"/>
  <c r="X78" i="2"/>
  <c r="AJ75" i="2"/>
  <c r="AW68" i="2"/>
  <c r="AW65" i="2"/>
  <c r="AI102" i="2"/>
  <c r="AH117" i="2"/>
  <c r="AH115" i="2"/>
  <c r="Y117" i="2"/>
  <c r="AB117" i="2" s="1"/>
  <c r="AE124" i="2" s="1"/>
  <c r="AI94" i="2"/>
  <c r="T88" i="2"/>
  <c r="T89" i="2"/>
  <c r="W86" i="2"/>
  <c r="AJ113" i="2"/>
  <c r="AI112" i="2"/>
  <c r="AW109" i="2"/>
  <c r="AN101" i="2"/>
  <c r="X152" i="2"/>
  <c r="W135" i="2"/>
  <c r="T138" i="2"/>
  <c r="AH130" i="2"/>
  <c r="AI127" i="2"/>
  <c r="AU125" i="2"/>
  <c r="X121" i="2"/>
  <c r="U124" i="2"/>
  <c r="X120" i="2"/>
  <c r="U123" i="2"/>
  <c r="U118" i="2"/>
  <c r="AI113" i="2"/>
  <c r="AH112" i="2"/>
  <c r="Y114" i="2"/>
  <c r="AB114" i="2" s="1"/>
  <c r="AE121" i="2" s="1"/>
  <c r="Y115" i="2"/>
  <c r="AB115" i="2" s="1"/>
  <c r="AE122" i="2" s="1"/>
  <c r="AJ111" i="2"/>
  <c r="AU100" i="2"/>
  <c r="AU101" i="2"/>
  <c r="AW78" i="2"/>
  <c r="AW74" i="2"/>
  <c r="S172" i="2"/>
  <c r="T166" i="2"/>
  <c r="W161" i="2"/>
  <c r="AV157" i="2"/>
  <c r="AW154" i="2" s="1"/>
  <c r="U156" i="2"/>
  <c r="AU146" i="2"/>
  <c r="BA132" i="2"/>
  <c r="T124" i="2"/>
  <c r="W120" i="2"/>
  <c r="T122" i="2"/>
  <c r="T123" i="2"/>
  <c r="T118" i="2"/>
  <c r="AU106" i="2"/>
  <c r="AN104" i="2"/>
  <c r="AO88" i="2"/>
  <c r="AJ76" i="2"/>
  <c r="W170" i="2"/>
  <c r="X167" i="2"/>
  <c r="X164" i="2"/>
  <c r="S163" i="2"/>
  <c r="U157" i="2"/>
  <c r="V147" i="2"/>
  <c r="W145" i="2"/>
  <c r="AU142" i="2"/>
  <c r="U139" i="2"/>
  <c r="AU135" i="2"/>
  <c r="BA135" i="2"/>
  <c r="U129" i="2"/>
  <c r="AO92" i="2"/>
  <c r="X80" i="2"/>
  <c r="U83" i="2"/>
  <c r="W55" i="2"/>
  <c r="T58" i="2"/>
  <c r="V170" i="2"/>
  <c r="W164" i="2"/>
  <c r="U161" i="2"/>
  <c r="BA159" i="2"/>
  <c r="T157" i="2"/>
  <c r="AP147" i="2"/>
  <c r="T147" i="2"/>
  <c r="AU144" i="2"/>
  <c r="X142" i="2"/>
  <c r="AO147" i="2"/>
  <c r="AU137" i="2"/>
  <c r="BA134" i="2"/>
  <c r="U135" i="2"/>
  <c r="X132" i="2"/>
  <c r="AW133" i="2"/>
  <c r="Z127" i="2"/>
  <c r="AC127" i="2" s="1"/>
  <c r="AF134" i="2" s="1"/>
  <c r="AO112" i="2"/>
  <c r="AW89" i="2"/>
  <c r="AW87" i="2"/>
  <c r="AW76" i="2"/>
  <c r="V55" i="2"/>
  <c r="S58" i="2"/>
  <c r="S57" i="2"/>
  <c r="W172" i="2"/>
  <c r="AO162" i="2"/>
  <c r="AU163" i="2"/>
  <c r="W150" i="2"/>
  <c r="U144" i="2"/>
  <c r="V143" i="2"/>
  <c r="T140" i="2"/>
  <c r="S133" i="2"/>
  <c r="S126" i="2"/>
  <c r="X124" i="2"/>
  <c r="U127" i="2"/>
  <c r="W123" i="2"/>
  <c r="AU123" i="2"/>
  <c r="BA120" i="2"/>
  <c r="BA122" i="2"/>
  <c r="BA119" i="2"/>
  <c r="AU102" i="2"/>
  <c r="AH69" i="2"/>
  <c r="AU67" i="2"/>
  <c r="AU66" i="2"/>
  <c r="AU62" i="2"/>
  <c r="AU59" i="2"/>
  <c r="AU60" i="2"/>
  <c r="X159" i="2"/>
  <c r="AY155" i="2"/>
  <c r="W151" i="2"/>
  <c r="U143" i="2"/>
  <c r="U142" i="2"/>
  <c r="U141" i="2"/>
  <c r="U140" i="2"/>
  <c r="U136" i="2"/>
  <c r="AW135" i="2"/>
  <c r="S129" i="2"/>
  <c r="BA127" i="2"/>
  <c r="BA123" i="2"/>
  <c r="AN126" i="2"/>
  <c r="AU117" i="2"/>
  <c r="AU116" i="2"/>
  <c r="AU118" i="2"/>
  <c r="AU114" i="2"/>
  <c r="U155" i="2"/>
  <c r="X147" i="2"/>
  <c r="U150" i="2"/>
  <c r="T149" i="2"/>
  <c r="W146" i="2"/>
  <c r="W134" i="2"/>
  <c r="T136" i="2"/>
  <c r="T133" i="2"/>
  <c r="T131" i="2"/>
  <c r="AU134" i="2"/>
  <c r="BA126" i="2"/>
  <c r="T73" i="2"/>
  <c r="T74" i="2"/>
  <c r="W71" i="2"/>
  <c r="Z129" i="2"/>
  <c r="AC129" i="2" s="1"/>
  <c r="AF136" i="2" s="1"/>
  <c r="AI126" i="2"/>
  <c r="X123" i="2"/>
  <c r="U126" i="2"/>
  <c r="AU113" i="2"/>
  <c r="S93" i="2"/>
  <c r="V91" i="2"/>
  <c r="S92" i="2"/>
  <c r="S94" i="2"/>
  <c r="AH63" i="2"/>
  <c r="Y65" i="2"/>
  <c r="AB65" i="2" s="1"/>
  <c r="AE72" i="2" s="1"/>
  <c r="AW56" i="2"/>
  <c r="AW55" i="2"/>
  <c r="AH120" i="2"/>
  <c r="U120" i="2"/>
  <c r="U119" i="2"/>
  <c r="AJ106" i="2"/>
  <c r="AH102" i="2"/>
  <c r="S97" i="2"/>
  <c r="AJ93" i="2"/>
  <c r="AI92" i="2"/>
  <c r="AP97" i="2"/>
  <c r="AW88" i="2"/>
  <c r="AO87" i="2"/>
  <c r="AI76" i="2"/>
  <c r="AU61" i="2"/>
  <c r="AW43" i="2"/>
  <c r="AW42" i="2"/>
  <c r="AY135" i="2"/>
  <c r="AU133" i="2"/>
  <c r="X129" i="2"/>
  <c r="S127" i="2"/>
  <c r="V121" i="2"/>
  <c r="AV120" i="2"/>
  <c r="T120" i="2"/>
  <c r="T119" i="2"/>
  <c r="AU107" i="2"/>
  <c r="AW106" i="2"/>
  <c r="S96" i="2"/>
  <c r="AI93" i="2"/>
  <c r="Z96" i="2"/>
  <c r="AC96" i="2" s="1"/>
  <c r="AF103" i="2" s="1"/>
  <c r="AH92" i="2"/>
  <c r="S80" i="2"/>
  <c r="AW75" i="2"/>
  <c r="V135" i="2"/>
  <c r="W129" i="2"/>
  <c r="Z128" i="2" s="1"/>
  <c r="AC128" i="2" s="1"/>
  <c r="AF135" i="2" s="1"/>
  <c r="T128" i="2"/>
  <c r="S123" i="2"/>
  <c r="S120" i="2"/>
  <c r="S119" i="2"/>
  <c r="S114" i="2"/>
  <c r="AW110" i="2"/>
  <c r="AW102" i="2"/>
  <c r="X97" i="2"/>
  <c r="U92" i="2"/>
  <c r="W91" i="2"/>
  <c r="T94" i="2"/>
  <c r="T93" i="2"/>
  <c r="T90" i="2"/>
  <c r="V88" i="2"/>
  <c r="S91" i="2"/>
  <c r="S90" i="2"/>
  <c r="AU87" i="2"/>
  <c r="AU85" i="2"/>
  <c r="AN90" i="2"/>
  <c r="AJ82" i="2"/>
  <c r="W63" i="2"/>
  <c r="Z61" i="2" s="1"/>
  <c r="AC61" i="2" s="1"/>
  <c r="AF68" i="2" s="1"/>
  <c r="T65" i="2"/>
  <c r="T66" i="2"/>
  <c r="T60" i="2"/>
  <c r="AN112" i="2"/>
  <c r="AP107" i="2"/>
  <c r="AW100" i="2"/>
  <c r="AW92" i="2"/>
  <c r="AW66" i="2"/>
  <c r="W23" i="2"/>
  <c r="T25" i="2"/>
  <c r="T26" i="2"/>
  <c r="AW22" i="2"/>
  <c r="AW19" i="2"/>
  <c r="AW21" i="2"/>
  <c r="AA107" i="2"/>
  <c r="AD107" i="2" s="1"/>
  <c r="AG114" i="2" s="1"/>
  <c r="AJ104" i="2"/>
  <c r="AO107" i="2"/>
  <c r="AW98" i="2"/>
  <c r="AW97" i="2"/>
  <c r="AW93" i="2"/>
  <c r="S79" i="2"/>
  <c r="S78" i="2"/>
  <c r="S77" i="2"/>
  <c r="V77" i="2"/>
  <c r="S75" i="2"/>
  <c r="U69" i="2"/>
  <c r="X69" i="2"/>
  <c r="AA70" i="2" s="1"/>
  <c r="AD70" i="2" s="1"/>
  <c r="AG77" i="2" s="1"/>
  <c r="U71" i="2"/>
  <c r="U72" i="2"/>
  <c r="AI48" i="2"/>
  <c r="AY134" i="2"/>
  <c r="T134" i="2"/>
  <c r="U130" i="2"/>
  <c r="AU132" i="2"/>
  <c r="S118" i="2"/>
  <c r="AI111" i="2"/>
  <c r="AW111" i="2"/>
  <c r="Z107" i="2"/>
  <c r="AC107" i="2" s="1"/>
  <c r="AF114" i="2" s="1"/>
  <c r="AI104" i="2"/>
  <c r="AH100" i="2"/>
  <c r="AU99" i="2"/>
  <c r="AW94" i="2"/>
  <c r="AW96" i="2"/>
  <c r="S95" i="2"/>
  <c r="AP67" i="2"/>
  <c r="T130" i="2"/>
  <c r="V128" i="2"/>
  <c r="U128" i="2"/>
  <c r="S122" i="2"/>
  <c r="AU119" i="2"/>
  <c r="U116" i="2"/>
  <c r="AN118" i="2"/>
  <c r="AU98" i="2"/>
  <c r="AU97" i="2"/>
  <c r="AW95" i="2"/>
  <c r="AI84" i="2"/>
  <c r="S84" i="2"/>
  <c r="V81" i="2"/>
  <c r="AW82" i="2"/>
  <c r="S140" i="2"/>
  <c r="BA136" i="2"/>
  <c r="AW134" i="2"/>
  <c r="V124" i="2"/>
  <c r="U121" i="2"/>
  <c r="X118" i="2"/>
  <c r="T116" i="2"/>
  <c r="AU111" i="2"/>
  <c r="AP114" i="2"/>
  <c r="AW84" i="2"/>
  <c r="AI72" i="2"/>
  <c r="V70" i="2"/>
  <c r="W70" i="2"/>
  <c r="X70" i="2"/>
  <c r="AW67" i="2"/>
  <c r="AI60" i="2"/>
  <c r="AI58" i="2"/>
  <c r="W54" i="2"/>
  <c r="T57" i="2"/>
  <c r="T56" i="2"/>
  <c r="T53" i="2"/>
  <c r="W148" i="2"/>
  <c r="AU140" i="2"/>
  <c r="AY133" i="2"/>
  <c r="U132" i="2"/>
  <c r="AU131" i="2"/>
  <c r="X122" i="2"/>
  <c r="W121" i="2"/>
  <c r="W118" i="2"/>
  <c r="S116" i="2"/>
  <c r="AJ114" i="2"/>
  <c r="AP116" i="2"/>
  <c r="AO114" i="2"/>
  <c r="AU104" i="2"/>
  <c r="AW103" i="2"/>
  <c r="AW104" i="2"/>
  <c r="AJ99" i="2"/>
  <c r="AU95" i="2"/>
  <c r="AU94" i="2"/>
  <c r="AN93" i="2"/>
  <c r="U87" i="2"/>
  <c r="AW81" i="2"/>
  <c r="AJ74" i="2"/>
  <c r="S138" i="2"/>
  <c r="T132" i="2"/>
  <c r="U133" i="2"/>
  <c r="BA130" i="2"/>
  <c r="V127" i="2"/>
  <c r="W122" i="2"/>
  <c r="T121" i="2"/>
  <c r="X117" i="2"/>
  <c r="AI109" i="2"/>
  <c r="AO106" i="2"/>
  <c r="AO105" i="2"/>
  <c r="U86" i="2"/>
  <c r="T87" i="2"/>
  <c r="AW83" i="2"/>
  <c r="AI74" i="2"/>
  <c r="AH50" i="2"/>
  <c r="X136" i="2"/>
  <c r="AV127" i="2"/>
  <c r="S124" i="2"/>
  <c r="W117" i="2"/>
  <c r="AH109" i="2"/>
  <c r="Z103" i="2"/>
  <c r="AC103" i="2" s="1"/>
  <c r="AF110" i="2" s="1"/>
  <c r="AN105" i="2"/>
  <c r="AH95" i="2"/>
  <c r="AW85" i="2"/>
  <c r="AP88" i="2"/>
  <c r="AH74" i="2"/>
  <c r="AW73" i="2"/>
  <c r="AW69" i="2"/>
  <c r="AJ67" i="2"/>
  <c r="AN69" i="2"/>
  <c r="X55" i="2"/>
  <c r="AA55" i="2" s="1"/>
  <c r="AD55" i="2" s="1"/>
  <c r="AG62" i="2" s="1"/>
  <c r="U53" i="2"/>
  <c r="U55" i="2"/>
  <c r="U58" i="2"/>
  <c r="U56" i="2"/>
  <c r="U57" i="2"/>
  <c r="W69" i="2"/>
  <c r="T71" i="2"/>
  <c r="AI67" i="2"/>
  <c r="AN65" i="2"/>
  <c r="AU57" i="2"/>
  <c r="AU31" i="2"/>
  <c r="AU28" i="2"/>
  <c r="AU29" i="2"/>
  <c r="AU30" i="2"/>
  <c r="S21" i="2"/>
  <c r="S19" i="2"/>
  <c r="S20" i="2"/>
  <c r="V21" i="2"/>
  <c r="S24" i="2"/>
  <c r="S22" i="2"/>
  <c r="U105" i="2"/>
  <c r="U104" i="2"/>
  <c r="U95" i="2"/>
  <c r="X92" i="2"/>
  <c r="AU93" i="2"/>
  <c r="AW90" i="2"/>
  <c r="S86" i="2"/>
  <c r="V84" i="2"/>
  <c r="T84" i="2"/>
  <c r="W82" i="2"/>
  <c r="Z82" i="2" s="1"/>
  <c r="AC82" i="2" s="1"/>
  <c r="AF89" i="2" s="1"/>
  <c r="AU83" i="2"/>
  <c r="U80" i="2"/>
  <c r="U81" i="2"/>
  <c r="AW79" i="2"/>
  <c r="AH67" i="2"/>
  <c r="AU65" i="2"/>
  <c r="AU56" i="2"/>
  <c r="AU55" i="2"/>
  <c r="X49" i="2"/>
  <c r="U51" i="2"/>
  <c r="U52" i="2"/>
  <c r="S50" i="2"/>
  <c r="V48" i="2"/>
  <c r="S51" i="2"/>
  <c r="S46" i="2"/>
  <c r="AW31" i="2"/>
  <c r="AW29" i="2"/>
  <c r="AW30" i="2"/>
  <c r="AJ19" i="2"/>
  <c r="U99" i="2"/>
  <c r="X98" i="2"/>
  <c r="U101" i="2"/>
  <c r="V96" i="2"/>
  <c r="S99" i="2"/>
  <c r="U94" i="2"/>
  <c r="T95" i="2"/>
  <c r="AU89" i="2"/>
  <c r="V80" i="2"/>
  <c r="Y79" i="2" s="1"/>
  <c r="AB79" i="2" s="1"/>
  <c r="AE86" i="2" s="1"/>
  <c r="T80" i="2"/>
  <c r="U78" i="2"/>
  <c r="AP71" i="2"/>
  <c r="AN72" i="2"/>
  <c r="U63" i="2"/>
  <c r="X61" i="2"/>
  <c r="U62" i="2"/>
  <c r="AJ58" i="2"/>
  <c r="AW58" i="2"/>
  <c r="AP45" i="2"/>
  <c r="AJ5" i="2"/>
  <c r="AW99" i="2"/>
  <c r="S87" i="2"/>
  <c r="T83" i="2"/>
  <c r="AA84" i="2"/>
  <c r="AD84" i="2" s="1"/>
  <c r="AG91" i="2" s="1"/>
  <c r="AU79" i="2"/>
  <c r="T78" i="2"/>
  <c r="AW72" i="2"/>
  <c r="AW71" i="2"/>
  <c r="AI64" i="2"/>
  <c r="T63" i="2"/>
  <c r="W61" i="2"/>
  <c r="AU50" i="2"/>
  <c r="AU49" i="2"/>
  <c r="AW34" i="2"/>
  <c r="X105" i="2"/>
  <c r="U108" i="2"/>
  <c r="X101" i="2"/>
  <c r="T85" i="2"/>
  <c r="S83" i="2"/>
  <c r="AU81" i="2"/>
  <c r="U79" i="2"/>
  <c r="U75" i="2"/>
  <c r="AN71" i="2"/>
  <c r="AP69" i="2"/>
  <c r="X37" i="2"/>
  <c r="U40" i="2"/>
  <c r="AV117" i="2"/>
  <c r="AW115" i="2" s="1"/>
  <c r="X112" i="2"/>
  <c r="U115" i="2"/>
  <c r="X108" i="2"/>
  <c r="T108" i="2"/>
  <c r="X103" i="2"/>
  <c r="U103" i="2"/>
  <c r="AW101" i="2"/>
  <c r="AU96" i="2"/>
  <c r="AU91" i="2"/>
  <c r="T92" i="2"/>
  <c r="AP95" i="2"/>
  <c r="X87" i="2"/>
  <c r="AA85" i="2" s="1"/>
  <c r="AD85" i="2" s="1"/>
  <c r="AG92" i="2" s="1"/>
  <c r="S85" i="2"/>
  <c r="T81" i="2"/>
  <c r="AU77" i="2"/>
  <c r="AP84" i="2"/>
  <c r="T75" i="2"/>
  <c r="AH73" i="2"/>
  <c r="AU72" i="2"/>
  <c r="AU71" i="2"/>
  <c r="AW70" i="2"/>
  <c r="U64" i="2"/>
  <c r="U36" i="2"/>
  <c r="X33" i="2"/>
  <c r="U34" i="2"/>
  <c r="U33" i="2"/>
  <c r="U31" i="2"/>
  <c r="AJ30" i="2"/>
  <c r="V12" i="2"/>
  <c r="S14" i="2"/>
  <c r="S15" i="2"/>
  <c r="S9" i="2"/>
  <c r="X115" i="2"/>
  <c r="T115" i="2"/>
  <c r="X110" i="2"/>
  <c r="U110" i="2"/>
  <c r="S108" i="2"/>
  <c r="T105" i="2"/>
  <c r="W103" i="2"/>
  <c r="Z104" i="2" s="1"/>
  <c r="AC104" i="2" s="1"/>
  <c r="AF111" i="2" s="1"/>
  <c r="T106" i="2"/>
  <c r="AP102" i="2"/>
  <c r="X94" i="2"/>
  <c r="W87" i="2"/>
  <c r="X83" i="2"/>
  <c r="U85" i="2"/>
  <c r="S81" i="2"/>
  <c r="AU78" i="2"/>
  <c r="AU70" i="2"/>
  <c r="T64" i="2"/>
  <c r="AW64" i="2"/>
  <c r="AU63" i="2"/>
  <c r="AP66" i="2"/>
  <c r="AU48" i="2"/>
  <c r="U117" i="2"/>
  <c r="S115" i="2"/>
  <c r="T112" i="2"/>
  <c r="W110" i="2"/>
  <c r="Z108" i="2" s="1"/>
  <c r="AC108" i="2" s="1"/>
  <c r="AF115" i="2" s="1"/>
  <c r="T113" i="2"/>
  <c r="AW108" i="2"/>
  <c r="V103" i="2"/>
  <c r="S106" i="2"/>
  <c r="V87" i="2"/>
  <c r="W83" i="2"/>
  <c r="T86" i="2"/>
  <c r="AH76" i="2"/>
  <c r="X73" i="2"/>
  <c r="AA74" i="2" s="1"/>
  <c r="AD74" i="2" s="1"/>
  <c r="AG81" i="2" s="1"/>
  <c r="U76" i="2"/>
  <c r="U73" i="2"/>
  <c r="T72" i="2"/>
  <c r="X65" i="2"/>
  <c r="U66" i="2"/>
  <c r="U67" i="2"/>
  <c r="AJ63" i="2"/>
  <c r="AU64" i="2"/>
  <c r="AW63" i="2"/>
  <c r="AO66" i="2"/>
  <c r="T61" i="2"/>
  <c r="T59" i="2"/>
  <c r="AH56" i="2"/>
  <c r="S54" i="2"/>
  <c r="V51" i="2"/>
  <c r="AW38" i="2"/>
  <c r="AW26" i="2"/>
  <c r="AW27" i="2"/>
  <c r="T117" i="2"/>
  <c r="V110" i="2"/>
  <c r="Y107" i="2" s="1"/>
  <c r="AB107" i="2" s="1"/>
  <c r="AE114" i="2" s="1"/>
  <c r="S113" i="2"/>
  <c r="U88" i="2"/>
  <c r="AU73" i="2"/>
  <c r="T76" i="2"/>
  <c r="W73" i="2"/>
  <c r="AN67" i="2"/>
  <c r="AU68" i="2"/>
  <c r="S69" i="2"/>
  <c r="S66" i="2"/>
  <c r="V66" i="2"/>
  <c r="Y68" i="2" s="1"/>
  <c r="AB68" i="2" s="1"/>
  <c r="AE75" i="2" s="1"/>
  <c r="W65" i="2"/>
  <c r="T67" i="2"/>
  <c r="AW62" i="2"/>
  <c r="S53" i="2"/>
  <c r="AW54" i="2"/>
  <c r="AW51" i="2"/>
  <c r="AW53" i="2"/>
  <c r="AW50" i="2"/>
  <c r="S117" i="2"/>
  <c r="AW107" i="2"/>
  <c r="W97" i="2"/>
  <c r="AO95" i="2"/>
  <c r="X91" i="2"/>
  <c r="S88" i="2"/>
  <c r="V85" i="2"/>
  <c r="S82" i="2"/>
  <c r="AU75" i="2"/>
  <c r="AN78" i="2"/>
  <c r="AW60" i="2"/>
  <c r="AH47" i="2"/>
  <c r="AW48" i="2"/>
  <c r="AW44" i="2"/>
  <c r="AW46" i="2"/>
  <c r="AI31" i="2"/>
  <c r="U16" i="2"/>
  <c r="X13" i="2"/>
  <c r="U15" i="2"/>
  <c r="U14" i="2"/>
  <c r="U70" i="2"/>
  <c r="S64" i="2"/>
  <c r="V61" i="2"/>
  <c r="S60" i="2"/>
  <c r="V59" i="2"/>
  <c r="Y59" i="2" s="1"/>
  <c r="AB59" i="2" s="1"/>
  <c r="AE66" i="2" s="1"/>
  <c r="W50" i="2"/>
  <c r="X50" i="2"/>
  <c r="AJ29" i="2"/>
  <c r="AI19" i="2"/>
  <c r="T16" i="2"/>
  <c r="W13" i="2"/>
  <c r="T70" i="2"/>
  <c r="W68" i="2"/>
  <c r="S56" i="2"/>
  <c r="AH52" i="2"/>
  <c r="AP50" i="2"/>
  <c r="T42" i="2"/>
  <c r="AH41" i="2"/>
  <c r="U37" i="2"/>
  <c r="V13" i="2"/>
  <c r="S16" i="2"/>
  <c r="U77" i="2"/>
  <c r="S71" i="2"/>
  <c r="AO69" i="2"/>
  <c r="V68" i="2"/>
  <c r="Y70" i="2" s="1"/>
  <c r="AB70" i="2" s="1"/>
  <c r="AE77" i="2" s="1"/>
  <c r="AH54" i="2"/>
  <c r="T44" i="2"/>
  <c r="AI43" i="2"/>
  <c r="Z46" i="2"/>
  <c r="AC46" i="2" s="1"/>
  <c r="AF53" i="2" s="1"/>
  <c r="U38" i="2"/>
  <c r="U30" i="2"/>
  <c r="X28" i="2"/>
  <c r="U93" i="2"/>
  <c r="AU86" i="2"/>
  <c r="T77" i="2"/>
  <c r="W75" i="2"/>
  <c r="U59" i="2"/>
  <c r="X57" i="2"/>
  <c r="AU53" i="2"/>
  <c r="T52" i="2"/>
  <c r="S49" i="2"/>
  <c r="W46" i="2"/>
  <c r="T49" i="2"/>
  <c r="AH42" i="2"/>
  <c r="AJ34" i="2"/>
  <c r="W28" i="2"/>
  <c r="Z29" i="2" s="1"/>
  <c r="AC29" i="2" s="1"/>
  <c r="AF36" i="2" s="1"/>
  <c r="T31" i="2"/>
  <c r="AU25" i="2"/>
  <c r="AA18" i="2"/>
  <c r="AD18" i="2" s="1"/>
  <c r="AG25" i="2" s="1"/>
  <c r="AJ15" i="2"/>
  <c r="U12" i="2"/>
  <c r="X9" i="2"/>
  <c r="U11" i="2"/>
  <c r="U84" i="2"/>
  <c r="V75" i="2"/>
  <c r="S74" i="2"/>
  <c r="V46" i="2"/>
  <c r="S48" i="2"/>
  <c r="U43" i="2"/>
  <c r="X41" i="2"/>
  <c r="W39" i="2"/>
  <c r="X39" i="2"/>
  <c r="U41" i="2"/>
  <c r="AH33" i="2"/>
  <c r="T35" i="2"/>
  <c r="W32" i="2"/>
  <c r="V28" i="2"/>
  <c r="S31" i="2"/>
  <c r="AP31" i="2"/>
  <c r="AU24" i="2"/>
  <c r="AU21" i="2"/>
  <c r="AU20" i="2"/>
  <c r="AU19" i="2"/>
  <c r="AO18" i="2"/>
  <c r="AI9" i="2"/>
  <c r="S65" i="2"/>
  <c r="S62" i="2"/>
  <c r="T48" i="2"/>
  <c r="W44" i="2"/>
  <c r="T47" i="2"/>
  <c r="X36" i="2"/>
  <c r="U39" i="2"/>
  <c r="AJ35" i="2"/>
  <c r="AW35" i="2"/>
  <c r="T91" i="2"/>
  <c r="W89" i="2"/>
  <c r="AW77" i="2"/>
  <c r="T69" i="2"/>
  <c r="AW57" i="2"/>
  <c r="S55" i="2"/>
  <c r="T51" i="2"/>
  <c r="AW47" i="2"/>
  <c r="V44" i="2"/>
  <c r="S47" i="2"/>
  <c r="S43" i="2"/>
  <c r="AW41" i="2"/>
  <c r="T27" i="2"/>
  <c r="W24" i="2"/>
  <c r="AW18" i="2"/>
  <c r="L38" i="10"/>
  <c r="L39" i="10"/>
  <c r="L37" i="10"/>
  <c r="U98" i="2"/>
  <c r="V89" i="2"/>
  <c r="S72" i="2"/>
  <c r="X66" i="2"/>
  <c r="U61" i="2"/>
  <c r="Z56" i="2"/>
  <c r="AC56" i="2" s="1"/>
  <c r="AF63" i="2" s="1"/>
  <c r="V53" i="2"/>
  <c r="AJ45" i="2"/>
  <c r="AW40" i="2"/>
  <c r="AW39" i="2"/>
  <c r="AN34" i="2"/>
  <c r="AI26" i="2"/>
  <c r="X25" i="2"/>
  <c r="U27" i="2"/>
  <c r="U26" i="2"/>
  <c r="U28" i="2"/>
  <c r="U24" i="2"/>
  <c r="S7" i="2"/>
  <c r="V4" i="2"/>
  <c r="T98" i="2"/>
  <c r="W96" i="2"/>
  <c r="Z95" i="2" s="1"/>
  <c r="AC95" i="2" s="1"/>
  <c r="AF102" i="2" s="1"/>
  <c r="X68" i="2"/>
  <c r="T55" i="2"/>
  <c r="AU40" i="2"/>
  <c r="AU42" i="2"/>
  <c r="AW45" i="2"/>
  <c r="AW37" i="2"/>
  <c r="T24" i="2"/>
  <c r="T20" i="2"/>
  <c r="T19" i="2"/>
  <c r="W21" i="2"/>
  <c r="Z20" i="2" s="1"/>
  <c r="AC20" i="2" s="1"/>
  <c r="AF27" i="2" s="1"/>
  <c r="T23" i="2"/>
  <c r="S13" i="2"/>
  <c r="U8" i="2"/>
  <c r="X6" i="2"/>
  <c r="L40" i="7"/>
  <c r="L31" i="7"/>
  <c r="L30" i="7"/>
  <c r="L26" i="7"/>
  <c r="L27" i="7"/>
  <c r="AW52" i="2"/>
  <c r="AW32" i="2"/>
  <c r="AO29" i="2"/>
  <c r="AP24" i="2"/>
  <c r="AJ16" i="2"/>
  <c r="AJ8" i="2"/>
  <c r="T9" i="2"/>
  <c r="AU54" i="2"/>
  <c r="AU52" i="2"/>
  <c r="U46" i="2"/>
  <c r="W37" i="2"/>
  <c r="AU32" i="2"/>
  <c r="T32" i="2"/>
  <c r="AJ23" i="2"/>
  <c r="AP18" i="2"/>
  <c r="U10" i="2"/>
  <c r="X7" i="2"/>
  <c r="L48" i="7"/>
  <c r="L47" i="7"/>
  <c r="L46" i="7"/>
  <c r="L35" i="7"/>
  <c r="W45" i="2"/>
  <c r="T46" i="2"/>
  <c r="V37" i="2"/>
  <c r="AI36" i="2"/>
  <c r="AU34" i="2"/>
  <c r="S27" i="2"/>
  <c r="S28" i="2"/>
  <c r="AH23" i="2"/>
  <c r="Y25" i="2"/>
  <c r="AB25" i="2" s="1"/>
  <c r="AE32" i="2" s="1"/>
  <c r="AJ21" i="2"/>
  <c r="W15" i="2"/>
  <c r="Z17" i="2" s="1"/>
  <c r="AC17" i="2" s="1"/>
  <c r="AF24" i="2" s="1"/>
  <c r="T18" i="2"/>
  <c r="X12" i="2"/>
  <c r="U13" i="2"/>
  <c r="AH8" i="2"/>
  <c r="L38" i="7"/>
  <c r="Z55" i="2"/>
  <c r="AC55" i="2" s="1"/>
  <c r="AF62" i="2" s="1"/>
  <c r="V45" i="2"/>
  <c r="S45" i="2"/>
  <c r="V43" i="2"/>
  <c r="AH36" i="2"/>
  <c r="AW28" i="2"/>
  <c r="AJ20" i="2"/>
  <c r="S18" i="2"/>
  <c r="V15" i="2"/>
  <c r="T15" i="2"/>
  <c r="W12" i="2"/>
  <c r="Z14" i="2" s="1"/>
  <c r="AC14" i="2" s="1"/>
  <c r="AF21" i="2" s="1"/>
  <c r="T14" i="2"/>
  <c r="U9" i="2"/>
  <c r="V7" i="2"/>
  <c r="S10" i="2"/>
  <c r="L36" i="7"/>
  <c r="L37" i="7"/>
  <c r="L33" i="7"/>
  <c r="L60" i="10"/>
  <c r="L58" i="10"/>
  <c r="L61" i="10"/>
  <c r="L25" i="7"/>
  <c r="L17" i="7"/>
  <c r="L16" i="7"/>
  <c r="AW16" i="2"/>
  <c r="AW15" i="2"/>
  <c r="AW13" i="2"/>
  <c r="AW14" i="2"/>
  <c r="T12" i="2"/>
  <c r="AI6" i="2"/>
  <c r="L27" i="10"/>
  <c r="AJ52" i="2"/>
  <c r="X51" i="2"/>
  <c r="AA50" i="2" s="1"/>
  <c r="AD50" i="2" s="1"/>
  <c r="AG57" i="2" s="1"/>
  <c r="U54" i="2"/>
  <c r="V49" i="2"/>
  <c r="S52" i="2"/>
  <c r="AU47" i="2"/>
  <c r="AN42" i="2"/>
  <c r="X42" i="2"/>
  <c r="T43" i="2"/>
  <c r="W40" i="2"/>
  <c r="AP38" i="2"/>
  <c r="W38" i="2"/>
  <c r="S38" i="2"/>
  <c r="W33" i="2"/>
  <c r="AO34" i="2"/>
  <c r="AH25" i="2"/>
  <c r="AW25" i="2"/>
  <c r="AI18" i="2"/>
  <c r="AH17" i="2"/>
  <c r="AW12" i="2"/>
  <c r="V10" i="2"/>
  <c r="V9" i="2"/>
  <c r="S12" i="2"/>
  <c r="S11" i="2"/>
  <c r="AH6" i="2"/>
  <c r="W5" i="2"/>
  <c r="L49" i="10"/>
  <c r="AI52" i="2"/>
  <c r="W51" i="2"/>
  <c r="T54" i="2"/>
  <c r="U48" i="2"/>
  <c r="U49" i="2"/>
  <c r="X46" i="2"/>
  <c r="X44" i="2"/>
  <c r="T45" i="2"/>
  <c r="W42" i="2"/>
  <c r="V40" i="2"/>
  <c r="V38" i="2"/>
  <c r="S41" i="2"/>
  <c r="S36" i="2"/>
  <c r="U35" i="2"/>
  <c r="X32" i="2"/>
  <c r="AP21" i="2"/>
  <c r="V5" i="2"/>
  <c r="L32" i="7"/>
  <c r="L48" i="10"/>
  <c r="L44" i="10"/>
  <c r="L46" i="10"/>
  <c r="T38" i="2"/>
  <c r="W35" i="2"/>
  <c r="S34" i="2"/>
  <c r="S35" i="2"/>
  <c r="V32" i="2"/>
  <c r="AW33" i="2"/>
  <c r="AO23" i="2"/>
  <c r="AO27" i="2"/>
  <c r="AN21" i="2"/>
  <c r="AW10" i="2"/>
  <c r="W7" i="2"/>
  <c r="T10" i="2"/>
  <c r="L53" i="7"/>
  <c r="L23" i="7"/>
  <c r="AU22" i="2"/>
  <c r="AU23" i="2"/>
  <c r="L59" i="7"/>
  <c r="L58" i="7"/>
  <c r="L54" i="7"/>
  <c r="V29" i="2"/>
  <c r="T28" i="2"/>
  <c r="T29" i="2"/>
  <c r="L20" i="7"/>
  <c r="L19" i="7"/>
  <c r="L13" i="7"/>
  <c r="L11" i="7"/>
  <c r="L12" i="7"/>
  <c r="AU45" i="2"/>
  <c r="AU43" i="2"/>
  <c r="AU39" i="2"/>
  <c r="V26" i="2"/>
  <c r="S29" i="2"/>
  <c r="AU18" i="2"/>
  <c r="L9" i="7"/>
  <c r="W34" i="2"/>
  <c r="U25" i="2"/>
  <c r="U22" i="2"/>
  <c r="X22" i="2"/>
  <c r="AA23" i="2" s="1"/>
  <c r="AD23" i="2" s="1"/>
  <c r="AG30" i="2" s="1"/>
  <c r="U19" i="2"/>
  <c r="X4" i="2"/>
  <c r="U7" i="2"/>
  <c r="L19" i="10"/>
  <c r="V34" i="2"/>
  <c r="S32" i="2"/>
  <c r="X27" i="2"/>
  <c r="AI17" i="2"/>
  <c r="T13" i="2"/>
  <c r="AH11" i="2"/>
  <c r="T7" i="2"/>
  <c r="W4" i="2"/>
  <c r="L8" i="7"/>
  <c r="L35" i="10"/>
  <c r="L12" i="13"/>
  <c r="L11" i="13"/>
  <c r="L25" i="10"/>
  <c r="L40" i="13"/>
  <c r="L39" i="13"/>
  <c r="X18" i="2"/>
  <c r="V16" i="2"/>
  <c r="L61" i="7"/>
  <c r="L34" i="7"/>
  <c r="L29" i="7"/>
  <c r="L30" i="10"/>
  <c r="L61" i="13"/>
  <c r="L60" i="13"/>
  <c r="L36" i="13"/>
  <c r="L28" i="16"/>
  <c r="AG57" i="33" s="1"/>
  <c r="L26" i="16"/>
  <c r="AG55" i="33" s="1"/>
  <c r="U21" i="2"/>
  <c r="T21" i="2"/>
  <c r="T11" i="2"/>
  <c r="W8" i="2"/>
  <c r="L22" i="7"/>
  <c r="L33" i="10"/>
  <c r="L31" i="10"/>
  <c r="L57" i="13"/>
  <c r="U32" i="2"/>
  <c r="AU27" i="2"/>
  <c r="AU26" i="2"/>
  <c r="V18" i="2"/>
  <c r="AW20" i="2"/>
  <c r="L28" i="7"/>
  <c r="L42" i="10"/>
  <c r="L35" i="13"/>
  <c r="AU17" i="2"/>
  <c r="X10" i="2"/>
  <c r="AA11" i="2" s="1"/>
  <c r="AD11" i="2" s="1"/>
  <c r="AG18" i="2" s="1"/>
  <c r="L45" i="7"/>
  <c r="L44" i="7"/>
  <c r="L13" i="10"/>
  <c r="W41" i="2"/>
  <c r="V30" i="2"/>
  <c r="S33" i="2"/>
  <c r="V20" i="2"/>
  <c r="S23" i="2"/>
  <c r="W10" i="2"/>
  <c r="L55" i="7"/>
  <c r="L7" i="7"/>
  <c r="L40" i="10"/>
  <c r="L12" i="10"/>
  <c r="L11" i="10"/>
  <c r="L58" i="13"/>
  <c r="L56" i="13"/>
  <c r="L59" i="10"/>
  <c r="L43" i="10"/>
  <c r="L30" i="13"/>
  <c r="L28" i="13"/>
  <c r="L29" i="13"/>
  <c r="U23" i="2"/>
  <c r="L43" i="7"/>
  <c r="L39" i="7"/>
  <c r="L52" i="10"/>
  <c r="L27" i="13"/>
  <c r="T22" i="2"/>
  <c r="L34" i="10"/>
  <c r="L14" i="10"/>
  <c r="L41" i="16"/>
  <c r="AG70" i="33" s="1"/>
  <c r="L40" i="16"/>
  <c r="AG69" i="33" s="1"/>
  <c r="L24" i="7"/>
  <c r="L23" i="10"/>
  <c r="L24" i="10"/>
  <c r="L52" i="13"/>
  <c r="L16" i="10"/>
  <c r="L17" i="10"/>
  <c r="L18" i="10"/>
  <c r="L51" i="13"/>
  <c r="L49" i="13"/>
  <c r="L50" i="13"/>
  <c r="W30" i="2"/>
  <c r="L10" i="7"/>
  <c r="L54" i="10"/>
  <c r="L33" i="13"/>
  <c r="L32" i="13"/>
  <c r="L24" i="13"/>
  <c r="L50" i="16"/>
  <c r="AG79" i="33" s="1"/>
  <c r="L52" i="16"/>
  <c r="AG81" i="33" s="1"/>
  <c r="L44" i="16"/>
  <c r="AG73" i="33" s="1"/>
  <c r="L47" i="13"/>
  <c r="L59" i="16"/>
  <c r="AG88" i="33" s="1"/>
  <c r="L35" i="16"/>
  <c r="AG64" i="33" s="1"/>
  <c r="L27" i="16"/>
  <c r="AG56" i="33" s="1"/>
  <c r="L51" i="16"/>
  <c r="AG80" i="33" s="1"/>
  <c r="L25" i="16"/>
  <c r="AG54" i="33" s="1"/>
  <c r="L15" i="16"/>
  <c r="AG44" i="33" s="1"/>
  <c r="L17" i="16"/>
  <c r="L58" i="16"/>
  <c r="AG87" i="33" s="1"/>
  <c r="L42" i="16"/>
  <c r="AG71" i="33" s="1"/>
  <c r="L16" i="16"/>
  <c r="AG45" i="33" s="1"/>
  <c r="L52" i="7"/>
  <c r="L29" i="10"/>
  <c r="L59" i="13"/>
  <c r="L26" i="13"/>
  <c r="L54" i="16"/>
  <c r="AG83" i="33" s="1"/>
  <c r="L32" i="16"/>
  <c r="AG61" i="33" s="1"/>
  <c r="L12" i="16"/>
  <c r="AG41" i="33" s="1"/>
  <c r="L39" i="16"/>
  <c r="AG68" i="33" s="1"/>
  <c r="L22" i="16"/>
  <c r="AG51" i="33" s="1"/>
  <c r="L24" i="16"/>
  <c r="AG53" i="33" s="1"/>
  <c r="L14" i="16"/>
  <c r="AG43" i="33" s="1"/>
  <c r="L38" i="13"/>
  <c r="L48" i="16"/>
  <c r="AG77" i="33" s="1"/>
  <c r="L23" i="16"/>
  <c r="AG52" i="33" s="1"/>
  <c r="L57" i="10"/>
  <c r="L47" i="10"/>
  <c r="L22" i="10"/>
  <c r="L37" i="13"/>
  <c r="L31" i="13"/>
  <c r="L46" i="16"/>
  <c r="AG75" i="33" s="1"/>
  <c r="L29" i="16"/>
  <c r="AG58" i="33" s="1"/>
  <c r="L31" i="16"/>
  <c r="AG60" i="33" s="1"/>
  <c r="L62" i="16"/>
  <c r="AG91" i="33" s="1"/>
  <c r="L55" i="16"/>
  <c r="AG84" i="33" s="1"/>
  <c r="L11" i="16"/>
  <c r="AG40" i="33" s="1"/>
  <c r="L55" i="13"/>
  <c r="L46" i="13"/>
  <c r="L23" i="13"/>
  <c r="L17" i="13"/>
  <c r="L36" i="16"/>
  <c r="AG65" i="33" s="1"/>
  <c r="L38" i="16"/>
  <c r="AG67" i="33" s="1"/>
  <c r="L30" i="16"/>
  <c r="AG59" i="33" s="1"/>
  <c r="L21" i="16"/>
  <c r="AG50" i="33" s="1"/>
  <c r="L56" i="10"/>
  <c r="L26" i="10"/>
  <c r="L21" i="10"/>
  <c r="L48" i="13"/>
  <c r="L16" i="13"/>
  <c r="L10" i="13"/>
  <c r="L36" i="10"/>
  <c r="L15" i="10"/>
  <c r="L41" i="13"/>
  <c r="L9" i="13"/>
  <c r="L57" i="16"/>
  <c r="AG86" i="33" s="1"/>
  <c r="L53" i="16"/>
  <c r="AG82" i="33" s="1"/>
  <c r="L43" i="16"/>
  <c r="AG72" i="33" s="1"/>
  <c r="L45" i="16"/>
  <c r="AG74" i="33" s="1"/>
  <c r="L37" i="16"/>
  <c r="AG66" i="33" s="1"/>
  <c r="L20" i="16"/>
  <c r="L10" i="16"/>
  <c r="AG39" i="33" s="1"/>
  <c r="AE49" i="59" l="1"/>
  <c r="AE50" i="59"/>
  <c r="AG48" i="59"/>
  <c r="AF48" i="59"/>
  <c r="N3" i="1"/>
  <c r="E13" i="7"/>
  <c r="E47" i="24"/>
  <c r="D41" i="24"/>
  <c r="E7" i="16"/>
  <c r="E31" i="24"/>
  <c r="D6" i="24"/>
  <c r="E8" i="16"/>
  <c r="E18" i="24"/>
  <c r="E27" i="24"/>
  <c r="E10" i="24"/>
  <c r="E8" i="10"/>
  <c r="E17" i="16"/>
  <c r="E50" i="10"/>
  <c r="E19" i="7"/>
  <c r="E12" i="13"/>
  <c r="E32" i="13"/>
  <c r="E53" i="13"/>
  <c r="E27" i="7"/>
  <c r="Z116" i="33"/>
  <c r="AF116" i="33" s="1"/>
  <c r="E53" i="24"/>
  <c r="E27" i="13"/>
  <c r="Z118" i="33"/>
  <c r="AF118" i="33" s="1"/>
  <c r="E53" i="7"/>
  <c r="E13" i="16"/>
  <c r="Z117" i="33"/>
  <c r="AF117" i="33" s="1"/>
  <c r="E33" i="7"/>
  <c r="E32" i="7"/>
  <c r="E5" i="16"/>
  <c r="E49" i="13"/>
  <c r="E13" i="10"/>
  <c r="E57" i="10"/>
  <c r="Z115" i="33"/>
  <c r="E13" i="24"/>
  <c r="Z112" i="33"/>
  <c r="AF112" i="33" s="1"/>
  <c r="E24" i="10"/>
  <c r="E5" i="24"/>
  <c r="E53" i="10"/>
  <c r="E27" i="10"/>
  <c r="E5" i="10"/>
  <c r="E24" i="16"/>
  <c r="E60" i="24"/>
  <c r="E34" i="10"/>
  <c r="E20" i="7"/>
  <c r="D57" i="24"/>
  <c r="D38" i="24"/>
  <c r="E33" i="24"/>
  <c r="E20" i="24"/>
  <c r="AF115" i="33"/>
  <c r="E43" i="16"/>
  <c r="E52" i="7"/>
  <c r="E14" i="7"/>
  <c r="E52" i="24"/>
  <c r="E42" i="13"/>
  <c r="E23" i="7"/>
  <c r="E57" i="16"/>
  <c r="E28" i="10"/>
  <c r="E30" i="24"/>
  <c r="E23" i="24"/>
  <c r="E57" i="7"/>
  <c r="E4" i="10"/>
  <c r="E59" i="16"/>
  <c r="E25" i="10"/>
  <c r="E30" i="13"/>
  <c r="E44" i="24"/>
  <c r="E57" i="24"/>
  <c r="E25" i="13"/>
  <c r="E44" i="13"/>
  <c r="E9" i="24"/>
  <c r="E9" i="10"/>
  <c r="E9" i="13"/>
  <c r="E60" i="16"/>
  <c r="E9" i="7"/>
  <c r="E20" i="10"/>
  <c r="E60" i="10"/>
  <c r="E60" i="7"/>
  <c r="E10" i="7"/>
  <c r="AF46" i="33"/>
  <c r="AG46" i="33"/>
  <c r="E27" i="16"/>
  <c r="E52" i="13"/>
  <c r="E10" i="10"/>
  <c r="E10" i="13"/>
  <c r="E10" i="16"/>
  <c r="E52" i="10"/>
  <c r="E26" i="7"/>
  <c r="E55" i="24"/>
  <c r="E52" i="16"/>
  <c r="E26" i="13"/>
  <c r="E32" i="24"/>
  <c r="E55" i="10"/>
  <c r="E53" i="16"/>
  <c r="E44" i="10"/>
  <c r="E20" i="16"/>
  <c r="E26" i="24"/>
  <c r="Z113" i="33"/>
  <c r="AF113" i="33" s="1"/>
  <c r="E61" i="7"/>
  <c r="E55" i="7"/>
  <c r="E44" i="7"/>
  <c r="E20" i="13"/>
  <c r="E26" i="16"/>
  <c r="AG47" i="33"/>
  <c r="D39" i="24"/>
  <c r="E58" i="16"/>
  <c r="E58" i="7"/>
  <c r="E58" i="13"/>
  <c r="E42" i="24"/>
  <c r="E34" i="16"/>
  <c r="E42" i="7"/>
  <c r="E34" i="7"/>
  <c r="E23" i="10"/>
  <c r="E9" i="16"/>
  <c r="E23" i="13"/>
  <c r="E34" i="13"/>
  <c r="E47" i="7"/>
  <c r="E47" i="13"/>
  <c r="E47" i="16"/>
  <c r="E47" i="10"/>
  <c r="D18" i="24"/>
  <c r="D47" i="24"/>
  <c r="D11" i="24"/>
  <c r="D34" i="24"/>
  <c r="D40" i="24"/>
  <c r="D4" i="24"/>
  <c r="D33" i="24"/>
  <c r="D59" i="24"/>
  <c r="D49" i="24"/>
  <c r="D42" i="24"/>
  <c r="D26" i="24"/>
  <c r="D52" i="24"/>
  <c r="D19" i="24"/>
  <c r="D45" i="24"/>
  <c r="D30" i="24"/>
  <c r="D50" i="24"/>
  <c r="D3" i="24"/>
  <c r="D58" i="24"/>
  <c r="D43" i="24"/>
  <c r="D28" i="24"/>
  <c r="D36" i="24"/>
  <c r="D55" i="24"/>
  <c r="D51" i="24"/>
  <c r="D29" i="24"/>
  <c r="D21" i="24"/>
  <c r="D53" i="24"/>
  <c r="D48" i="24"/>
  <c r="D44" i="24"/>
  <c r="D46" i="24"/>
  <c r="D9" i="24"/>
  <c r="D22" i="24"/>
  <c r="D31" i="24"/>
  <c r="D27" i="24"/>
  <c r="D56" i="24"/>
  <c r="D15" i="24"/>
  <c r="D24" i="24"/>
  <c r="D14" i="24"/>
  <c r="D8" i="24"/>
  <c r="D17" i="24"/>
  <c r="D20" i="24"/>
  <c r="D37" i="24"/>
  <c r="D54" i="24"/>
  <c r="D60" i="24"/>
  <c r="D10" i="24"/>
  <c r="D7" i="24"/>
  <c r="E48" i="10"/>
  <c r="E48" i="16"/>
  <c r="E48" i="13"/>
  <c r="E48" i="24"/>
  <c r="E48" i="7"/>
  <c r="E46" i="24"/>
  <c r="E46" i="16"/>
  <c r="E46" i="13"/>
  <c r="E46" i="7"/>
  <c r="E46" i="10"/>
  <c r="D12" i="24"/>
  <c r="D32" i="24"/>
  <c r="D62" i="24"/>
  <c r="D13" i="24"/>
  <c r="D35" i="24"/>
  <c r="D5" i="24"/>
  <c r="D25" i="24"/>
  <c r="D23" i="24"/>
  <c r="E45" i="24"/>
  <c r="E45" i="16"/>
  <c r="E45" i="13"/>
  <c r="E45" i="7"/>
  <c r="E45" i="10"/>
  <c r="L4" i="1"/>
  <c r="Z227" i="2"/>
  <c r="AC227" i="2" s="1"/>
  <c r="AF234" i="2" s="1"/>
  <c r="AY307" i="2"/>
  <c r="AA305" i="2"/>
  <c r="AD305" i="2" s="1"/>
  <c r="AG312" i="2" s="1"/>
  <c r="Y26" i="2"/>
  <c r="AB26" i="2" s="1"/>
  <c r="AE33" i="2" s="1"/>
  <c r="Y44" i="2"/>
  <c r="AB44" i="2" s="1"/>
  <c r="AE51" i="2" s="1"/>
  <c r="AY310" i="2"/>
  <c r="Z9" i="2"/>
  <c r="AC9" i="2" s="1"/>
  <c r="AF16" i="2" s="1"/>
  <c r="AW148" i="2"/>
  <c r="AA266" i="2"/>
  <c r="AD266" i="2" s="1"/>
  <c r="AG273" i="2" s="1"/>
  <c r="BA206" i="2"/>
  <c r="AA265" i="2"/>
  <c r="AD265" i="2" s="1"/>
  <c r="AG272" i="2" s="1"/>
  <c r="AW341" i="2"/>
  <c r="AA310" i="2"/>
  <c r="AD310" i="2" s="1"/>
  <c r="AG317" i="2" s="1"/>
  <c r="AY268" i="2"/>
  <c r="AA328" i="2"/>
  <c r="AD328" i="2" s="1"/>
  <c r="AG335" i="2" s="1"/>
  <c r="AA217" i="2"/>
  <c r="AD217" i="2" s="1"/>
  <c r="AG224" i="2" s="1"/>
  <c r="AA41" i="2"/>
  <c r="AD41" i="2" s="1"/>
  <c r="AG48" i="2" s="1"/>
  <c r="AA56" i="2"/>
  <c r="AD56" i="2" s="1"/>
  <c r="AG63" i="2" s="1"/>
  <c r="Y61" i="2"/>
  <c r="AB61" i="2" s="1"/>
  <c r="AE68" i="2" s="1"/>
  <c r="AW130" i="2"/>
  <c r="AW157" i="2"/>
  <c r="AA141" i="2"/>
  <c r="AD141" i="2" s="1"/>
  <c r="AG148" i="2" s="1"/>
  <c r="AY145" i="2"/>
  <c r="AY175" i="2"/>
  <c r="Z212" i="2"/>
  <c r="AC212" i="2" s="1"/>
  <c r="AF219" i="2" s="1"/>
  <c r="AY219" i="2"/>
  <c r="Y248" i="2"/>
  <c r="AB248" i="2" s="1"/>
  <c r="AE255" i="2" s="1"/>
  <c r="AA262" i="2"/>
  <c r="AD262" i="2" s="1"/>
  <c r="AG269" i="2" s="1"/>
  <c r="Y295" i="2"/>
  <c r="AB295" i="2" s="1"/>
  <c r="AE302" i="2" s="1"/>
  <c r="AY275" i="2"/>
  <c r="Z299" i="2"/>
  <c r="AC299" i="2" s="1"/>
  <c r="AF306" i="2" s="1"/>
  <c r="AW271" i="2"/>
  <c r="AY382" i="2"/>
  <c r="Y382" i="2"/>
  <c r="AB382" i="2" s="1"/>
  <c r="AE389" i="2" s="1"/>
  <c r="AA350" i="2"/>
  <c r="AD350" i="2" s="1"/>
  <c r="AG357" i="2" s="1"/>
  <c r="AW384" i="2"/>
  <c r="Y417" i="2"/>
  <c r="AB417" i="2" s="1"/>
  <c r="AE424" i="2" s="1"/>
  <c r="Z62" i="2"/>
  <c r="AC62" i="2" s="1"/>
  <c r="AF69" i="2" s="1"/>
  <c r="Y89" i="2"/>
  <c r="AB89" i="2" s="1"/>
  <c r="AE96" i="2" s="1"/>
  <c r="Y63" i="2"/>
  <c r="AB63" i="2" s="1"/>
  <c r="AE70" i="2" s="1"/>
  <c r="Y108" i="2"/>
  <c r="AB108" i="2" s="1"/>
  <c r="AE115" i="2" s="1"/>
  <c r="Y153" i="2"/>
  <c r="AB153" i="2" s="1"/>
  <c r="AE160" i="2" s="1"/>
  <c r="Z301" i="2"/>
  <c r="AC301" i="2" s="1"/>
  <c r="AF308" i="2" s="1"/>
  <c r="Z211" i="2"/>
  <c r="AC211" i="2" s="1"/>
  <c r="AF218" i="2" s="1"/>
  <c r="AA219" i="2"/>
  <c r="AD219" i="2" s="1"/>
  <c r="AG226" i="2" s="1"/>
  <c r="Z332" i="2"/>
  <c r="AC332" i="2" s="1"/>
  <c r="AF339" i="2" s="1"/>
  <c r="Z371" i="2"/>
  <c r="AC371" i="2" s="1"/>
  <c r="AF378" i="2" s="1"/>
  <c r="AY383" i="2"/>
  <c r="AW396" i="2"/>
  <c r="AA43" i="2"/>
  <c r="AD43" i="2" s="1"/>
  <c r="AG50" i="2" s="1"/>
  <c r="Y126" i="2"/>
  <c r="AB126" i="2" s="1"/>
  <c r="AE133" i="2" s="1"/>
  <c r="AW156" i="2"/>
  <c r="Z215" i="2"/>
  <c r="AC215" i="2" s="1"/>
  <c r="AF222" i="2" s="1"/>
  <c r="Y268" i="2"/>
  <c r="AB268" i="2" s="1"/>
  <c r="AE275" i="2" s="1"/>
  <c r="AW388" i="2"/>
  <c r="Z350" i="2"/>
  <c r="AC350" i="2" s="1"/>
  <c r="AF357" i="2" s="1"/>
  <c r="Y334" i="2"/>
  <c r="AB334" i="2" s="1"/>
  <c r="AE341" i="2" s="1"/>
  <c r="AW114" i="2"/>
  <c r="AY167" i="2"/>
  <c r="Z225" i="2"/>
  <c r="AC225" i="2" s="1"/>
  <c r="AF232" i="2" s="1"/>
  <c r="AW194" i="2"/>
  <c r="AW219" i="2"/>
  <c r="AW214" i="2"/>
  <c r="AW241" i="2"/>
  <c r="Z266" i="2"/>
  <c r="AC266" i="2" s="1"/>
  <c r="AF273" i="2" s="1"/>
  <c r="AW249" i="2"/>
  <c r="Z297" i="2"/>
  <c r="AC297" i="2" s="1"/>
  <c r="AF304" i="2" s="1"/>
  <c r="AW366" i="2"/>
  <c r="AY326" i="2"/>
  <c r="AA8" i="2"/>
  <c r="AD8" i="2" s="1"/>
  <c r="AG15" i="2" s="1"/>
  <c r="Z97" i="2"/>
  <c r="AC97" i="2" s="1"/>
  <c r="AF104" i="2" s="1"/>
  <c r="Z130" i="2"/>
  <c r="AC130" i="2" s="1"/>
  <c r="AF137" i="2" s="1"/>
  <c r="AA48" i="2"/>
  <c r="AD48" i="2" s="1"/>
  <c r="AG55" i="2" s="1"/>
  <c r="Y55" i="2"/>
  <c r="AB55" i="2" s="1"/>
  <c r="AE62" i="2" s="1"/>
  <c r="Y135" i="2"/>
  <c r="AB135" i="2" s="1"/>
  <c r="AE142" i="2" s="1"/>
  <c r="Z133" i="2"/>
  <c r="AC133" i="2" s="1"/>
  <c r="AF140" i="2" s="1"/>
  <c r="AY154" i="2"/>
  <c r="AY194" i="2"/>
  <c r="AY156" i="2"/>
  <c r="AY179" i="2"/>
  <c r="AW264" i="2"/>
  <c r="AA253" i="2"/>
  <c r="AD253" i="2" s="1"/>
  <c r="AG260" i="2" s="1"/>
  <c r="AA397" i="2"/>
  <c r="AD397" i="2" s="1"/>
  <c r="AG404" i="2" s="1"/>
  <c r="AY345" i="2"/>
  <c r="AA311" i="2"/>
  <c r="AD311" i="2" s="1"/>
  <c r="AG318" i="2" s="1"/>
  <c r="Y392" i="2"/>
  <c r="AB392" i="2" s="1"/>
  <c r="AE399" i="2" s="1"/>
  <c r="AY203" i="2"/>
  <c r="AY347" i="2"/>
  <c r="Z355" i="2"/>
  <c r="AC355" i="2" s="1"/>
  <c r="AF362" i="2" s="1"/>
  <c r="Y116" i="2"/>
  <c r="AB116" i="2" s="1"/>
  <c r="AE123" i="2" s="1"/>
  <c r="AY311" i="2"/>
  <c r="AY267" i="2"/>
  <c r="AA37" i="2"/>
  <c r="AD37" i="2" s="1"/>
  <c r="AG44" i="2" s="1"/>
  <c r="Z178" i="2"/>
  <c r="AC178" i="2" s="1"/>
  <c r="AF185" i="2" s="1"/>
  <c r="AA224" i="2"/>
  <c r="AD224" i="2" s="1"/>
  <c r="AG231" i="2" s="1"/>
  <c r="AW268" i="2"/>
  <c r="AW270" i="2"/>
  <c r="AW412" i="2"/>
  <c r="Y14" i="2"/>
  <c r="AB14" i="2" s="1"/>
  <c r="AE21" i="2" s="1"/>
  <c r="Y72" i="2"/>
  <c r="AB72" i="2" s="1"/>
  <c r="AE79" i="2" s="1"/>
  <c r="Y143" i="2"/>
  <c r="AB143" i="2" s="1"/>
  <c r="AE150" i="2" s="1"/>
  <c r="Y171" i="2"/>
  <c r="AB171" i="2" s="1"/>
  <c r="AE178" i="2" s="1"/>
  <c r="AA196" i="2"/>
  <c r="AD196" i="2" s="1"/>
  <c r="AG203" i="2" s="1"/>
  <c r="Y208" i="2"/>
  <c r="AB208" i="2" s="1"/>
  <c r="AE215" i="2" s="1"/>
  <c r="AY237" i="2"/>
  <c r="AY343" i="2"/>
  <c r="AY305" i="2"/>
  <c r="AY348" i="2"/>
  <c r="M4" i="1"/>
  <c r="Y34" i="2"/>
  <c r="AB34" i="2" s="1"/>
  <c r="AE41" i="2" s="1"/>
  <c r="AA92" i="2"/>
  <c r="AD92" i="2" s="1"/>
  <c r="AG99" i="2" s="1"/>
  <c r="AA88" i="2"/>
  <c r="AD88" i="2" s="1"/>
  <c r="AG95" i="2" s="1"/>
  <c r="AY158" i="2"/>
  <c r="AW181" i="2"/>
  <c r="AA231" i="2"/>
  <c r="AD231" i="2" s="1"/>
  <c r="AG238" i="2" s="1"/>
  <c r="AA220" i="2"/>
  <c r="AD220" i="2" s="1"/>
  <c r="AG227" i="2" s="1"/>
  <c r="AA211" i="2"/>
  <c r="AD211" i="2" s="1"/>
  <c r="AG218" i="2" s="1"/>
  <c r="Y217" i="2"/>
  <c r="AB217" i="2" s="1"/>
  <c r="AE224" i="2" s="1"/>
  <c r="AW233" i="2"/>
  <c r="AW303" i="2"/>
  <c r="AA344" i="2"/>
  <c r="AD344" i="2" s="1"/>
  <c r="AG351" i="2" s="1"/>
  <c r="Y331" i="2"/>
  <c r="AB331" i="2" s="1"/>
  <c r="AE338" i="2" s="1"/>
  <c r="AL424" i="2"/>
  <c r="AR410" i="2" s="1"/>
  <c r="K4" i="1"/>
  <c r="Y43" i="2"/>
  <c r="AB43" i="2" s="1"/>
  <c r="AE50" i="2" s="1"/>
  <c r="AH40" i="2"/>
  <c r="Y42" i="2"/>
  <c r="AB42" i="2" s="1"/>
  <c r="AE49" i="2" s="1"/>
  <c r="AH30" i="2"/>
  <c r="Y33" i="2"/>
  <c r="AB33" i="2" s="1"/>
  <c r="AE40" i="2" s="1"/>
  <c r="AO25" i="2"/>
  <c r="AH15" i="2"/>
  <c r="Y17" i="2"/>
  <c r="AB17" i="2" s="1"/>
  <c r="AE24" i="2" s="1"/>
  <c r="Y18" i="2"/>
  <c r="AB18" i="2" s="1"/>
  <c r="AE25" i="2" s="1"/>
  <c r="AP42" i="2"/>
  <c r="Y49" i="2"/>
  <c r="AB49" i="2" s="1"/>
  <c r="AE56" i="2" s="1"/>
  <c r="AH46" i="2"/>
  <c r="AI28" i="2"/>
  <c r="Z31" i="2"/>
  <c r="AC31" i="2" s="1"/>
  <c r="AF38" i="2" s="1"/>
  <c r="Z30" i="2"/>
  <c r="AC30" i="2" s="1"/>
  <c r="AF37" i="2" s="1"/>
  <c r="Z28" i="2"/>
  <c r="AC28" i="2" s="1"/>
  <c r="AF35" i="2" s="1"/>
  <c r="Z71" i="2"/>
  <c r="AC71" i="2" s="1"/>
  <c r="AF78" i="2" s="1"/>
  <c r="AI68" i="2"/>
  <c r="Z70" i="2"/>
  <c r="AC70" i="2" s="1"/>
  <c r="AF77" i="2" s="1"/>
  <c r="AP65" i="2"/>
  <c r="AH96" i="2"/>
  <c r="Y99" i="2"/>
  <c r="AB99" i="2" s="1"/>
  <c r="AE106" i="2" s="1"/>
  <c r="AH84" i="2"/>
  <c r="Y87" i="2"/>
  <c r="AB87" i="2" s="1"/>
  <c r="AE94" i="2" s="1"/>
  <c r="Y86" i="2"/>
  <c r="AB86" i="2" s="1"/>
  <c r="AE93" i="2" s="1"/>
  <c r="Y85" i="2"/>
  <c r="AB85" i="2" s="1"/>
  <c r="AE92" i="2" s="1"/>
  <c r="AI117" i="2"/>
  <c r="Z120" i="2"/>
  <c r="AC120" i="2" s="1"/>
  <c r="AF127" i="2" s="1"/>
  <c r="Z118" i="2"/>
  <c r="AC118" i="2" s="1"/>
  <c r="AF125" i="2" s="1"/>
  <c r="Z117" i="2"/>
  <c r="AC117" i="2" s="1"/>
  <c r="AF124" i="2" s="1"/>
  <c r="Z115" i="2"/>
  <c r="AC115" i="2" s="1"/>
  <c r="AF122" i="2" s="1"/>
  <c r="Z119" i="2"/>
  <c r="AC119" i="2" s="1"/>
  <c r="AF126" i="2" s="1"/>
  <c r="AA73" i="2"/>
  <c r="AD73" i="2" s="1"/>
  <c r="AG80" i="2" s="1"/>
  <c r="AJ70" i="2"/>
  <c r="AW123" i="2"/>
  <c r="AW121" i="2"/>
  <c r="AA135" i="2"/>
  <c r="AD135" i="2" s="1"/>
  <c r="AG142" i="2" s="1"/>
  <c r="AJ132" i="2"/>
  <c r="AI145" i="2"/>
  <c r="Z148" i="2"/>
  <c r="AC148" i="2" s="1"/>
  <c r="AF155" i="2" s="1"/>
  <c r="AJ120" i="2"/>
  <c r="AA123" i="2"/>
  <c r="AD123" i="2" s="1"/>
  <c r="AG130" i="2" s="1"/>
  <c r="AA122" i="2"/>
  <c r="AD122" i="2" s="1"/>
  <c r="AG129" i="2" s="1"/>
  <c r="AP120" i="2"/>
  <c r="AA80" i="2"/>
  <c r="AD80" i="2" s="1"/>
  <c r="AG87" i="2" s="1"/>
  <c r="AJ78" i="2"/>
  <c r="AA81" i="2"/>
  <c r="AD81" i="2" s="1"/>
  <c r="AG88" i="2" s="1"/>
  <c r="AA78" i="2"/>
  <c r="AD78" i="2" s="1"/>
  <c r="AG85" i="2" s="1"/>
  <c r="AO140" i="2"/>
  <c r="AH136" i="2"/>
  <c r="Y139" i="2"/>
  <c r="AB139" i="2" s="1"/>
  <c r="AE146" i="2" s="1"/>
  <c r="AA210" i="2"/>
  <c r="AD210" i="2" s="1"/>
  <c r="AG217" i="2" s="1"/>
  <c r="AJ207" i="2"/>
  <c r="AA209" i="2"/>
  <c r="AD209" i="2" s="1"/>
  <c r="AG216" i="2" s="1"/>
  <c r="AI274" i="2"/>
  <c r="Z277" i="2"/>
  <c r="AC277" i="2" s="1"/>
  <c r="AF284" i="2" s="1"/>
  <c r="Y237" i="2"/>
  <c r="AB237" i="2" s="1"/>
  <c r="AE244" i="2" s="1"/>
  <c r="AH234" i="2"/>
  <c r="AO261" i="2"/>
  <c r="AJ278" i="2"/>
  <c r="AA281" i="2"/>
  <c r="AD281" i="2" s="1"/>
  <c r="AG288" i="2" s="1"/>
  <c r="AA280" i="2"/>
  <c r="AD280" i="2" s="1"/>
  <c r="AG287" i="2" s="1"/>
  <c r="AA279" i="2"/>
  <c r="AD279" i="2" s="1"/>
  <c r="AG286" i="2" s="1"/>
  <c r="AA276" i="2"/>
  <c r="AD276" i="2" s="1"/>
  <c r="AG283" i="2" s="1"/>
  <c r="AW312" i="2"/>
  <c r="AW311" i="2"/>
  <c r="AW310" i="2"/>
  <c r="AW309" i="2"/>
  <c r="AI342" i="2"/>
  <c r="Z345" i="2"/>
  <c r="AC345" i="2" s="1"/>
  <c r="AF352" i="2" s="1"/>
  <c r="AA374" i="2"/>
  <c r="AD374" i="2" s="1"/>
  <c r="AG381" i="2" s="1"/>
  <c r="AJ371" i="2"/>
  <c r="AA373" i="2"/>
  <c r="AD373" i="2" s="1"/>
  <c r="AG380" i="2" s="1"/>
  <c r="AA371" i="2"/>
  <c r="AD371" i="2" s="1"/>
  <c r="AG378" i="2" s="1"/>
  <c r="AN360" i="2"/>
  <c r="Z49" i="2"/>
  <c r="AC49" i="2" s="1"/>
  <c r="AF56" i="2" s="1"/>
  <c r="AI46" i="2"/>
  <c r="AH49" i="2"/>
  <c r="Y52" i="2"/>
  <c r="AB52" i="2" s="1"/>
  <c r="AE59" i="2" s="1"/>
  <c r="Z78" i="2"/>
  <c r="AC78" i="2" s="1"/>
  <c r="AF85" i="2" s="1"/>
  <c r="AI75" i="2"/>
  <c r="AI164" i="2"/>
  <c r="Z166" i="2"/>
  <c r="AC166" i="2" s="1"/>
  <c r="AF173" i="2" s="1"/>
  <c r="Z167" i="2"/>
  <c r="AC167" i="2" s="1"/>
  <c r="AF174" i="2" s="1"/>
  <c r="AI30" i="2"/>
  <c r="Z33" i="2"/>
  <c r="AC33" i="2" s="1"/>
  <c r="AF40" i="2" s="1"/>
  <c r="Z32" i="2"/>
  <c r="AC32" i="2" s="1"/>
  <c r="AF39" i="2" s="1"/>
  <c r="Z44" i="2"/>
  <c r="AC44" i="2" s="1"/>
  <c r="AF51" i="2" s="1"/>
  <c r="AI41" i="2"/>
  <c r="Z7" i="2"/>
  <c r="AC7" i="2" s="1"/>
  <c r="AF14" i="2" s="1"/>
  <c r="AI51" i="2"/>
  <c r="Z54" i="2"/>
  <c r="AC54" i="2" s="1"/>
  <c r="AF61" i="2" s="1"/>
  <c r="AA15" i="2"/>
  <c r="AD15" i="2" s="1"/>
  <c r="AG22" i="2" s="1"/>
  <c r="AJ12" i="2"/>
  <c r="Y40" i="2"/>
  <c r="AB40" i="2" s="1"/>
  <c r="AE47" i="2" s="1"/>
  <c r="Y38" i="2"/>
  <c r="AB38" i="2" s="1"/>
  <c r="AE45" i="2" s="1"/>
  <c r="AH37" i="2"/>
  <c r="AK39" i="2" s="1"/>
  <c r="AQ25" i="2" s="1"/>
  <c r="AP41" i="2"/>
  <c r="AH103" i="2"/>
  <c r="AK102" i="2" s="1"/>
  <c r="AQ88" i="2" s="1"/>
  <c r="Y104" i="2"/>
  <c r="AB104" i="2" s="1"/>
  <c r="AE111" i="2" s="1"/>
  <c r="Y100" i="2"/>
  <c r="AB100" i="2" s="1"/>
  <c r="AE107" i="2" s="1"/>
  <c r="Y106" i="2"/>
  <c r="AB106" i="2" s="1"/>
  <c r="AE113" i="2" s="1"/>
  <c r="Y101" i="2"/>
  <c r="AB101" i="2" s="1"/>
  <c r="AE108" i="2" s="1"/>
  <c r="Y105" i="2"/>
  <c r="AB105" i="2" s="1"/>
  <c r="AE112" i="2" s="1"/>
  <c r="AJ112" i="2"/>
  <c r="AA115" i="2"/>
  <c r="AD115" i="2" s="1"/>
  <c r="AG122" i="2" s="1"/>
  <c r="AA114" i="2"/>
  <c r="AD114" i="2" s="1"/>
  <c r="AG121" i="2" s="1"/>
  <c r="AJ49" i="2"/>
  <c r="AA52" i="2"/>
  <c r="AD52" i="2" s="1"/>
  <c r="AG59" i="2" s="1"/>
  <c r="AI70" i="2"/>
  <c r="Z73" i="2"/>
  <c r="AC73" i="2" s="1"/>
  <c r="AF80" i="2" s="1"/>
  <c r="Y131" i="2"/>
  <c r="AB131" i="2" s="1"/>
  <c r="AE138" i="2" s="1"/>
  <c r="AH128" i="2"/>
  <c r="AJ69" i="2"/>
  <c r="AA72" i="2"/>
  <c r="AD72" i="2" s="1"/>
  <c r="AG79" i="2" s="1"/>
  <c r="AI91" i="2"/>
  <c r="Z94" i="2"/>
  <c r="AC94" i="2" s="1"/>
  <c r="AF101" i="2" s="1"/>
  <c r="Z93" i="2"/>
  <c r="AC93" i="2" s="1"/>
  <c r="AF100" i="2" s="1"/>
  <c r="Y122" i="2"/>
  <c r="AB122" i="2" s="1"/>
  <c r="AE129" i="2" s="1"/>
  <c r="Y124" i="2"/>
  <c r="AB124" i="2" s="1"/>
  <c r="AE131" i="2" s="1"/>
  <c r="AH121" i="2"/>
  <c r="AK119" i="2" s="1"/>
  <c r="AQ105" i="2" s="1"/>
  <c r="Y121" i="2"/>
  <c r="AB121" i="2" s="1"/>
  <c r="AE128" i="2" s="1"/>
  <c r="Y120" i="2"/>
  <c r="AB120" i="2" s="1"/>
  <c r="AE127" i="2" s="1"/>
  <c r="Y118" i="2"/>
  <c r="AB118" i="2" s="1"/>
  <c r="AE125" i="2" s="1"/>
  <c r="Z153" i="2"/>
  <c r="AC153" i="2" s="1"/>
  <c r="AF160" i="2" s="1"/>
  <c r="AI150" i="2"/>
  <c r="Y150" i="2"/>
  <c r="AB150" i="2" s="1"/>
  <c r="AE157" i="2" s="1"/>
  <c r="AH147" i="2"/>
  <c r="AI78" i="2"/>
  <c r="Z81" i="2"/>
  <c r="AC81" i="2" s="1"/>
  <c r="AF88" i="2" s="1"/>
  <c r="Z80" i="2"/>
  <c r="AC80" i="2" s="1"/>
  <c r="AF87" i="2" s="1"/>
  <c r="Z79" i="2"/>
  <c r="AC79" i="2" s="1"/>
  <c r="AF86" i="2" s="1"/>
  <c r="AY143" i="2"/>
  <c r="AY137" i="2"/>
  <c r="AY140" i="2"/>
  <c r="AY138" i="2"/>
  <c r="AY139" i="2"/>
  <c r="AY141" i="2"/>
  <c r="AW151" i="2"/>
  <c r="AJ135" i="2"/>
  <c r="AA138" i="2"/>
  <c r="AD138" i="2" s="1"/>
  <c r="AG145" i="2" s="1"/>
  <c r="AA137" i="2"/>
  <c r="AD137" i="2" s="1"/>
  <c r="AG144" i="2" s="1"/>
  <c r="AI203" i="2"/>
  <c r="Z206" i="2"/>
  <c r="AC206" i="2" s="1"/>
  <c r="AF213" i="2" s="1"/>
  <c r="Z205" i="2"/>
  <c r="AC205" i="2" s="1"/>
  <c r="AF212" i="2" s="1"/>
  <c r="AO217" i="2"/>
  <c r="Z201" i="2"/>
  <c r="AC201" i="2" s="1"/>
  <c r="AF208" i="2" s="1"/>
  <c r="Y224" i="2"/>
  <c r="AB224" i="2" s="1"/>
  <c r="AE231" i="2" s="1"/>
  <c r="AH222" i="2"/>
  <c r="Y225" i="2"/>
  <c r="AB225" i="2" s="1"/>
  <c r="AE232" i="2" s="1"/>
  <c r="AP264" i="2"/>
  <c r="AN242" i="2"/>
  <c r="Z236" i="2"/>
  <c r="AC236" i="2" s="1"/>
  <c r="AF243" i="2" s="1"/>
  <c r="AI233" i="2"/>
  <c r="Z294" i="2"/>
  <c r="AC294" i="2" s="1"/>
  <c r="AF301" i="2" s="1"/>
  <c r="AI291" i="2"/>
  <c r="AY298" i="2"/>
  <c r="AY294" i="2"/>
  <c r="AY295" i="2"/>
  <c r="AY292" i="2"/>
  <c r="AY293" i="2"/>
  <c r="AY296" i="2"/>
  <c r="AY297" i="2"/>
  <c r="AY337" i="2"/>
  <c r="AY332" i="2"/>
  <c r="AY333" i="2"/>
  <c r="AY334" i="2"/>
  <c r="AY336" i="2"/>
  <c r="AY331" i="2"/>
  <c r="AY335" i="2"/>
  <c r="AI323" i="2"/>
  <c r="Z326" i="2"/>
  <c r="AC326" i="2" s="1"/>
  <c r="AF333" i="2" s="1"/>
  <c r="Z324" i="2"/>
  <c r="AC324" i="2" s="1"/>
  <c r="AF331" i="2" s="1"/>
  <c r="AN288" i="2"/>
  <c r="AK284" i="2"/>
  <c r="AQ270" i="2" s="1"/>
  <c r="AK281" i="2"/>
  <c r="AQ267" i="2" s="1"/>
  <c r="AK282" i="2"/>
  <c r="AQ268" i="2" s="1"/>
  <c r="AH315" i="2"/>
  <c r="Y318" i="2"/>
  <c r="AB318" i="2" s="1"/>
  <c r="AE325" i="2" s="1"/>
  <c r="Y314" i="2"/>
  <c r="AB314" i="2" s="1"/>
  <c r="AE321" i="2" s="1"/>
  <c r="Y317" i="2"/>
  <c r="AB317" i="2" s="1"/>
  <c r="AE324" i="2" s="1"/>
  <c r="Y41" i="2"/>
  <c r="AB41" i="2" s="1"/>
  <c r="AE48" i="2" s="1"/>
  <c r="AH38" i="2"/>
  <c r="AI35" i="2"/>
  <c r="Z38" i="2"/>
  <c r="AC38" i="2" s="1"/>
  <c r="AF45" i="2" s="1"/>
  <c r="AA34" i="2"/>
  <c r="AD34" i="2" s="1"/>
  <c r="AG41" i="2" s="1"/>
  <c r="AA35" i="2"/>
  <c r="AD35" i="2" s="1"/>
  <c r="AG42" i="2" s="1"/>
  <c r="AJ32" i="2"/>
  <c r="AO59" i="2"/>
  <c r="AJ51" i="2"/>
  <c r="AA54" i="2"/>
  <c r="AD54" i="2" s="1"/>
  <c r="AG61" i="2" s="1"/>
  <c r="Z40" i="2"/>
  <c r="AC40" i="2" s="1"/>
  <c r="AF47" i="2" s="1"/>
  <c r="AI37" i="2"/>
  <c r="Z39" i="2"/>
  <c r="AC39" i="2" s="1"/>
  <c r="AF46" i="2" s="1"/>
  <c r="AA69" i="2"/>
  <c r="AD69" i="2" s="1"/>
  <c r="AG76" i="2" s="1"/>
  <c r="AJ66" i="2"/>
  <c r="AH13" i="2"/>
  <c r="Y16" i="2"/>
  <c r="AB16" i="2" s="1"/>
  <c r="AE23" i="2" s="1"/>
  <c r="AA36" i="2"/>
  <c r="AD36" i="2" s="1"/>
  <c r="AG43" i="2" s="1"/>
  <c r="AJ33" i="2"/>
  <c r="AM33" i="2" s="1"/>
  <c r="AS19" i="2" s="1"/>
  <c r="AJ61" i="2"/>
  <c r="AA64" i="2"/>
  <c r="AD64" i="2" s="1"/>
  <c r="AG71" i="2" s="1"/>
  <c r="AA63" i="2"/>
  <c r="AD63" i="2" s="1"/>
  <c r="AG70" i="2" s="1"/>
  <c r="AA61" i="2"/>
  <c r="AD61" i="2" s="1"/>
  <c r="AG68" i="2" s="1"/>
  <c r="AY130" i="2"/>
  <c r="AY124" i="2"/>
  <c r="AI63" i="2"/>
  <c r="Z65" i="2"/>
  <c r="AC65" i="2" s="1"/>
  <c r="AF72" i="2" s="1"/>
  <c r="Z66" i="2"/>
  <c r="AC66" i="2" s="1"/>
  <c r="AF73" i="2" s="1"/>
  <c r="AW122" i="2"/>
  <c r="Z123" i="2"/>
  <c r="AC123" i="2" s="1"/>
  <c r="AF130" i="2" s="1"/>
  <c r="AI120" i="2"/>
  <c r="AH78" i="2"/>
  <c r="Y81" i="2"/>
  <c r="AB81" i="2" s="1"/>
  <c r="AE88" i="2" s="1"/>
  <c r="AW143" i="2"/>
  <c r="AW142" i="2"/>
  <c r="AW140" i="2"/>
  <c r="AW139" i="2"/>
  <c r="AA131" i="2"/>
  <c r="AD131" i="2" s="1"/>
  <c r="AG138" i="2" s="1"/>
  <c r="AJ128" i="2"/>
  <c r="AA130" i="2"/>
  <c r="AD130" i="2" s="1"/>
  <c r="AG137" i="2" s="1"/>
  <c r="AP152" i="2"/>
  <c r="AY142" i="2"/>
  <c r="AH217" i="2"/>
  <c r="Y220" i="2"/>
  <c r="AB220" i="2" s="1"/>
  <c r="AE227" i="2" s="1"/>
  <c r="Y219" i="2"/>
  <c r="AB219" i="2" s="1"/>
  <c r="AE226" i="2" s="1"/>
  <c r="AJ181" i="2"/>
  <c r="AA184" i="2"/>
  <c r="AD184" i="2" s="1"/>
  <c r="AG191" i="2" s="1"/>
  <c r="AA183" i="2"/>
  <c r="AD183" i="2" s="1"/>
  <c r="AG190" i="2" s="1"/>
  <c r="AN201" i="2"/>
  <c r="Z194" i="2"/>
  <c r="AC194" i="2" s="1"/>
  <c r="AF201" i="2" s="1"/>
  <c r="AI191" i="2"/>
  <c r="AA208" i="2"/>
  <c r="AD208" i="2" s="1"/>
  <c r="AG215" i="2" s="1"/>
  <c r="Y221" i="2"/>
  <c r="AB221" i="2" s="1"/>
  <c r="AE228" i="2" s="1"/>
  <c r="AH218" i="2"/>
  <c r="AK219" i="2" s="1"/>
  <c r="AQ205" i="2" s="1"/>
  <c r="AY227" i="2"/>
  <c r="AY225" i="2"/>
  <c r="AY224" i="2"/>
  <c r="AO243" i="2"/>
  <c r="AP230" i="2"/>
  <c r="AW313" i="2"/>
  <c r="AW314" i="2"/>
  <c r="AA294" i="2"/>
  <c r="AD294" i="2" s="1"/>
  <c r="AG301" i="2" s="1"/>
  <c r="AJ291" i="2"/>
  <c r="Y308" i="2"/>
  <c r="AB308" i="2" s="1"/>
  <c r="AE315" i="2" s="1"/>
  <c r="AH305" i="2"/>
  <c r="Y307" i="2"/>
  <c r="AB307" i="2" s="1"/>
  <c r="AE314" i="2" s="1"/>
  <c r="Y305" i="2"/>
  <c r="AB305" i="2" s="1"/>
  <c r="AE312" i="2" s="1"/>
  <c r="Y306" i="2"/>
  <c r="AB306" i="2" s="1"/>
  <c r="AE313" i="2" s="1"/>
  <c r="AW405" i="2"/>
  <c r="AW402" i="2"/>
  <c r="AI382" i="2"/>
  <c r="Z385" i="2"/>
  <c r="AC385" i="2" s="1"/>
  <c r="AF392" i="2" s="1"/>
  <c r="Z380" i="2"/>
  <c r="AC380" i="2" s="1"/>
  <c r="AF387" i="2" s="1"/>
  <c r="Z383" i="2"/>
  <c r="AC383" i="2" s="1"/>
  <c r="AF390" i="2" s="1"/>
  <c r="AO43" i="2"/>
  <c r="Z24" i="2"/>
  <c r="AC24" i="2" s="1"/>
  <c r="AF31" i="2" s="1"/>
  <c r="AI21" i="2"/>
  <c r="Z22" i="2"/>
  <c r="AC22" i="2" s="1"/>
  <c r="AF29" i="2" s="1"/>
  <c r="AA25" i="2"/>
  <c r="AD25" i="2" s="1"/>
  <c r="AG32" i="2" s="1"/>
  <c r="AJ22" i="2"/>
  <c r="AN32" i="2"/>
  <c r="Y47" i="2"/>
  <c r="AB47" i="2" s="1"/>
  <c r="AE54" i="2" s="1"/>
  <c r="AH44" i="2"/>
  <c r="Z10" i="2"/>
  <c r="AC10" i="2" s="1"/>
  <c r="AF17" i="2" s="1"/>
  <c r="AI7" i="2"/>
  <c r="Z48" i="2"/>
  <c r="AC48" i="2" s="1"/>
  <c r="AF55" i="2" s="1"/>
  <c r="AI45" i="2"/>
  <c r="AI73" i="2"/>
  <c r="Z76" i="2"/>
  <c r="AC76" i="2" s="1"/>
  <c r="AF83" i="2" s="1"/>
  <c r="Z75" i="2"/>
  <c r="AC75" i="2" s="1"/>
  <c r="AF82" i="2" s="1"/>
  <c r="AH51" i="2"/>
  <c r="Y54" i="2"/>
  <c r="AB54" i="2" s="1"/>
  <c r="AE61" i="2" s="1"/>
  <c r="AA68" i="2"/>
  <c r="AD68" i="2" s="1"/>
  <c r="AG75" i="2" s="1"/>
  <c r="AJ65" i="2"/>
  <c r="AW120" i="2"/>
  <c r="AW119" i="2"/>
  <c r="AW118" i="2"/>
  <c r="AW116" i="2"/>
  <c r="AJ101" i="2"/>
  <c r="AA104" i="2"/>
  <c r="AD104" i="2" s="1"/>
  <c r="AG111" i="2" s="1"/>
  <c r="AJ55" i="2"/>
  <c r="AA58" i="2"/>
  <c r="AD58" i="2" s="1"/>
  <c r="AG65" i="2" s="1"/>
  <c r="AA57" i="2"/>
  <c r="AD57" i="2" s="1"/>
  <c r="AG64" i="2" s="1"/>
  <c r="AA87" i="2"/>
  <c r="AD87" i="2" s="1"/>
  <c r="AG94" i="2" s="1"/>
  <c r="AA65" i="2"/>
  <c r="AD65" i="2" s="1"/>
  <c r="AG72" i="2" s="1"/>
  <c r="AO118" i="2"/>
  <c r="AJ129" i="2"/>
  <c r="AM129" i="2" s="1"/>
  <c r="AS115" i="2" s="1"/>
  <c r="AA132" i="2"/>
  <c r="AD132" i="2" s="1"/>
  <c r="AG139" i="2" s="1"/>
  <c r="AO99" i="2"/>
  <c r="AI55" i="2"/>
  <c r="Z58" i="2"/>
  <c r="AC58" i="2" s="1"/>
  <c r="AF65" i="2" s="1"/>
  <c r="AA144" i="2"/>
  <c r="AD144" i="2" s="1"/>
  <c r="AG151" i="2" s="1"/>
  <c r="AA143" i="2"/>
  <c r="AD143" i="2" s="1"/>
  <c r="AG150" i="2" s="1"/>
  <c r="AA142" i="2"/>
  <c r="AD142" i="2" s="1"/>
  <c r="AG149" i="2" s="1"/>
  <c r="AJ141" i="2"/>
  <c r="AA140" i="2"/>
  <c r="AD140" i="2" s="1"/>
  <c r="AG147" i="2" s="1"/>
  <c r="AA152" i="2"/>
  <c r="AD152" i="2" s="1"/>
  <c r="AG159" i="2" s="1"/>
  <c r="AJ149" i="2"/>
  <c r="AA151" i="2"/>
  <c r="AD151" i="2" s="1"/>
  <c r="AG158" i="2" s="1"/>
  <c r="AA149" i="2"/>
  <c r="AD149" i="2" s="1"/>
  <c r="AG156" i="2" s="1"/>
  <c r="AP109" i="2"/>
  <c r="Y203" i="2"/>
  <c r="AB203" i="2" s="1"/>
  <c r="AE210" i="2" s="1"/>
  <c r="AH200" i="2"/>
  <c r="Y202" i="2"/>
  <c r="AB202" i="2" s="1"/>
  <c r="AE209" i="2" s="1"/>
  <c r="Y201" i="2"/>
  <c r="AB201" i="2" s="1"/>
  <c r="AE208" i="2" s="1"/>
  <c r="Y200" i="2"/>
  <c r="AB200" i="2" s="1"/>
  <c r="AE207" i="2" s="1"/>
  <c r="Y214" i="2"/>
  <c r="AB214" i="2" s="1"/>
  <c r="AE221" i="2" s="1"/>
  <c r="AH211" i="2"/>
  <c r="Y197" i="2"/>
  <c r="AB197" i="2" s="1"/>
  <c r="AE204" i="2" s="1"/>
  <c r="Z231" i="2"/>
  <c r="AC231" i="2" s="1"/>
  <c r="AF238" i="2" s="1"/>
  <c r="AN254" i="2"/>
  <c r="Z204" i="2"/>
  <c r="AC204" i="2" s="1"/>
  <c r="AF211" i="2" s="1"/>
  <c r="AW227" i="2"/>
  <c r="AW223" i="2"/>
  <c r="AW225" i="2"/>
  <c r="AW224" i="2"/>
  <c r="AW221" i="2"/>
  <c r="AW226" i="2"/>
  <c r="AY200" i="2"/>
  <c r="AP256" i="2"/>
  <c r="AM249" i="2"/>
  <c r="AS235" i="2" s="1"/>
  <c r="AK283" i="2"/>
  <c r="AQ269" i="2" s="1"/>
  <c r="AY322" i="2"/>
  <c r="AY321" i="2"/>
  <c r="AY319" i="2"/>
  <c r="AH341" i="2"/>
  <c r="AK342" i="2" s="1"/>
  <c r="AQ328" i="2" s="1"/>
  <c r="Y344" i="2"/>
  <c r="AB344" i="2" s="1"/>
  <c r="AE351" i="2" s="1"/>
  <c r="Y342" i="2"/>
  <c r="AB342" i="2" s="1"/>
  <c r="AE349" i="2" s="1"/>
  <c r="Y343" i="2"/>
  <c r="AB343" i="2" s="1"/>
  <c r="AE350" i="2" s="1"/>
  <c r="AI277" i="2"/>
  <c r="Z280" i="2"/>
  <c r="AC280" i="2" s="1"/>
  <c r="AF287" i="2" s="1"/>
  <c r="AY314" i="2"/>
  <c r="AA277" i="2"/>
  <c r="AD277" i="2" s="1"/>
  <c r="AG284" i="2" s="1"/>
  <c r="AJ13" i="2"/>
  <c r="AA16" i="2"/>
  <c r="AD16" i="2" s="1"/>
  <c r="AG23" i="2" s="1"/>
  <c r="AN18" i="2"/>
  <c r="Z23" i="2"/>
  <c r="AC23" i="2" s="1"/>
  <c r="AF30" i="2" s="1"/>
  <c r="Z8" i="2"/>
  <c r="AC8" i="2" s="1"/>
  <c r="AF15" i="2" s="1"/>
  <c r="AI5" i="2"/>
  <c r="Z36" i="2"/>
  <c r="AC36" i="2" s="1"/>
  <c r="AF43" i="2" s="1"/>
  <c r="AI33" i="2"/>
  <c r="AA20" i="2"/>
  <c r="AD20" i="2" s="1"/>
  <c r="AG27" i="2" s="1"/>
  <c r="AH89" i="2"/>
  <c r="Y92" i="2"/>
  <c r="AB92" i="2" s="1"/>
  <c r="AE99" i="2" s="1"/>
  <c r="Z47" i="2"/>
  <c r="AC47" i="2" s="1"/>
  <c r="AF54" i="2" s="1"/>
  <c r="AI44" i="2"/>
  <c r="AH28" i="2"/>
  <c r="Y31" i="2"/>
  <c r="AB31" i="2" s="1"/>
  <c r="AE38" i="2" s="1"/>
  <c r="Y30" i="2"/>
  <c r="AB30" i="2" s="1"/>
  <c r="AE37" i="2" s="1"/>
  <c r="AH75" i="2"/>
  <c r="AK74" i="2" s="1"/>
  <c r="AQ60" i="2" s="1"/>
  <c r="Y74" i="2"/>
  <c r="AB74" i="2" s="1"/>
  <c r="AE81" i="2" s="1"/>
  <c r="Y78" i="2"/>
  <c r="AB78" i="2" s="1"/>
  <c r="AE85" i="2" s="1"/>
  <c r="Y77" i="2"/>
  <c r="AB77" i="2" s="1"/>
  <c r="AE84" i="2" s="1"/>
  <c r="AN49" i="2"/>
  <c r="AA31" i="2"/>
  <c r="AD31" i="2" s="1"/>
  <c r="AG38" i="2" s="1"/>
  <c r="AJ28" i="2"/>
  <c r="AO26" i="2"/>
  <c r="AO38" i="2"/>
  <c r="AA75" i="2"/>
  <c r="AD75" i="2" s="1"/>
  <c r="AG82" i="2" s="1"/>
  <c r="AA89" i="2"/>
  <c r="AD89" i="2" s="1"/>
  <c r="AG96" i="2" s="1"/>
  <c r="AJ87" i="2"/>
  <c r="AA90" i="2"/>
  <c r="AD90" i="2" s="1"/>
  <c r="AG97" i="2" s="1"/>
  <c r="AP26" i="2"/>
  <c r="AJ92" i="2"/>
  <c r="AA95" i="2"/>
  <c r="AD95" i="2" s="1"/>
  <c r="AG102" i="2" s="1"/>
  <c r="AA62" i="2"/>
  <c r="AD62" i="2" s="1"/>
  <c r="AG69" i="2" s="1"/>
  <c r="AJ136" i="2"/>
  <c r="AM133" i="2" s="1"/>
  <c r="AS119" i="2" s="1"/>
  <c r="AA139" i="2"/>
  <c r="AD139" i="2" s="1"/>
  <c r="AG146" i="2" s="1"/>
  <c r="AA77" i="2"/>
  <c r="AD77" i="2" s="1"/>
  <c r="AG84" i="2" s="1"/>
  <c r="AO91" i="2"/>
  <c r="Z114" i="2"/>
  <c r="AC114" i="2" s="1"/>
  <c r="AF121" i="2" s="1"/>
  <c r="AH77" i="2"/>
  <c r="Y80" i="2"/>
  <c r="AB80" i="2" s="1"/>
  <c r="AE87" i="2" s="1"/>
  <c r="AP89" i="2"/>
  <c r="AA100" i="2"/>
  <c r="AD100" i="2" s="1"/>
  <c r="AG107" i="2" s="1"/>
  <c r="AJ97" i="2"/>
  <c r="AA98" i="2"/>
  <c r="AD98" i="2" s="1"/>
  <c r="AG105" i="2" s="1"/>
  <c r="AA99" i="2"/>
  <c r="AD99" i="2" s="1"/>
  <c r="AG106" i="2" s="1"/>
  <c r="Y95" i="2"/>
  <c r="AB95" i="2" s="1"/>
  <c r="AE102" i="2" s="1"/>
  <c r="AP100" i="2"/>
  <c r="Z175" i="2"/>
  <c r="AC175" i="2" s="1"/>
  <c r="AF182" i="2" s="1"/>
  <c r="AI172" i="2"/>
  <c r="Z172" i="2"/>
  <c r="AC172" i="2" s="1"/>
  <c r="AF179" i="2" s="1"/>
  <c r="Z174" i="2"/>
  <c r="AC174" i="2" s="1"/>
  <c r="AF181" i="2" s="1"/>
  <c r="AA167" i="2"/>
  <c r="AD167" i="2" s="1"/>
  <c r="AG174" i="2" s="1"/>
  <c r="AJ164" i="2"/>
  <c r="AA166" i="2"/>
  <c r="AD166" i="2" s="1"/>
  <c r="AG173" i="2" s="1"/>
  <c r="AO134" i="2"/>
  <c r="AO101" i="2"/>
  <c r="AP96" i="2"/>
  <c r="AH157" i="2"/>
  <c r="Y160" i="2"/>
  <c r="AB160" i="2" s="1"/>
  <c r="AE167" i="2" s="1"/>
  <c r="AI147" i="2"/>
  <c r="Z150" i="2"/>
  <c r="AC150" i="2" s="1"/>
  <c r="AF157" i="2" s="1"/>
  <c r="AH153" i="2"/>
  <c r="Y156" i="2"/>
  <c r="AB156" i="2" s="1"/>
  <c r="AE163" i="2" s="1"/>
  <c r="AH158" i="2"/>
  <c r="Y161" i="2"/>
  <c r="AB161" i="2" s="1"/>
  <c r="AE168" i="2" s="1"/>
  <c r="Z233" i="2"/>
  <c r="AC233" i="2" s="1"/>
  <c r="AF240" i="2" s="1"/>
  <c r="AI230" i="2"/>
  <c r="Z232" i="2"/>
  <c r="AC232" i="2" s="1"/>
  <c r="AF239" i="2" s="1"/>
  <c r="Z228" i="2"/>
  <c r="AC228" i="2" s="1"/>
  <c r="AF235" i="2" s="1"/>
  <c r="AN321" i="2"/>
  <c r="AH342" i="2"/>
  <c r="Y345" i="2"/>
  <c r="AB345" i="2" s="1"/>
  <c r="AE352" i="2" s="1"/>
  <c r="AW307" i="2"/>
  <c r="AW308" i="2"/>
  <c r="AW306" i="2"/>
  <c r="AW305" i="2"/>
  <c r="AW287" i="2"/>
  <c r="AW290" i="2"/>
  <c r="AW286" i="2"/>
  <c r="AW289" i="2"/>
  <c r="AA340" i="2"/>
  <c r="AD340" i="2" s="1"/>
  <c r="AG347" i="2" s="1"/>
  <c r="AJ337" i="2"/>
  <c r="AA339" i="2"/>
  <c r="AD339" i="2" s="1"/>
  <c r="AG346" i="2" s="1"/>
  <c r="AA336" i="2"/>
  <c r="AD336" i="2" s="1"/>
  <c r="AG343" i="2" s="1"/>
  <c r="AA337" i="2"/>
  <c r="AD337" i="2" s="1"/>
  <c r="AG344" i="2" s="1"/>
  <c r="AA39" i="2"/>
  <c r="AD39" i="2" s="1"/>
  <c r="AG46" i="2" s="1"/>
  <c r="AJ36" i="2"/>
  <c r="AA51" i="2"/>
  <c r="AD51" i="2" s="1"/>
  <c r="AG58" i="2" s="1"/>
  <c r="Z16" i="2"/>
  <c r="AC16" i="2" s="1"/>
  <c r="AF23" i="2" s="1"/>
  <c r="AI13" i="2"/>
  <c r="Y28" i="2"/>
  <c r="AB28" i="2" s="1"/>
  <c r="AE35" i="2" s="1"/>
  <c r="AN70" i="2"/>
  <c r="AJ10" i="2"/>
  <c r="AA13" i="2"/>
  <c r="AD13" i="2" s="1"/>
  <c r="AG20" i="2" s="1"/>
  <c r="AH16" i="2"/>
  <c r="Y19" i="2"/>
  <c r="AB19" i="2" s="1"/>
  <c r="AE26" i="2" s="1"/>
  <c r="Y27" i="2"/>
  <c r="AB27" i="2" s="1"/>
  <c r="AE34" i="2" s="1"/>
  <c r="AN13" i="2"/>
  <c r="AO13" i="2"/>
  <c r="AN43" i="2"/>
  <c r="AA24" i="2"/>
  <c r="AD24" i="2" s="1"/>
  <c r="AG31" i="2" s="1"/>
  <c r="AA28" i="2"/>
  <c r="AD28" i="2" s="1"/>
  <c r="AG35" i="2" s="1"/>
  <c r="AJ25" i="2"/>
  <c r="AM26" i="2" s="1"/>
  <c r="AS12" i="2" s="1"/>
  <c r="AA27" i="2"/>
  <c r="AD27" i="2" s="1"/>
  <c r="AG34" i="2" s="1"/>
  <c r="AI32" i="2"/>
  <c r="AL29" i="2" s="1"/>
  <c r="AR15" i="2" s="1"/>
  <c r="Z35" i="2"/>
  <c r="AC35" i="2" s="1"/>
  <c r="AF42" i="2" s="1"/>
  <c r="Y45" i="2"/>
  <c r="AB45" i="2" s="1"/>
  <c r="AE52" i="2" s="1"/>
  <c r="AN48" i="2"/>
  <c r="AA32" i="2"/>
  <c r="AD32" i="2" s="1"/>
  <c r="AG39" i="2" s="1"/>
  <c r="Z34" i="2"/>
  <c r="AC34" i="2" s="1"/>
  <c r="AF41" i="2" s="1"/>
  <c r="AA22" i="2"/>
  <c r="AD22" i="2" s="1"/>
  <c r="AG29" i="2" s="1"/>
  <c r="Y53" i="2"/>
  <c r="AB53" i="2" s="1"/>
  <c r="AE60" i="2" s="1"/>
  <c r="AA103" i="2"/>
  <c r="AD103" i="2" s="1"/>
  <c r="AG110" i="2" s="1"/>
  <c r="AP81" i="2"/>
  <c r="AP121" i="2"/>
  <c r="Z126" i="2"/>
  <c r="AC126" i="2" s="1"/>
  <c r="AF133" i="2" s="1"/>
  <c r="AI123" i="2"/>
  <c r="AJ167" i="2"/>
  <c r="AA170" i="2"/>
  <c r="AD170" i="2" s="1"/>
  <c r="AG177" i="2" s="1"/>
  <c r="AA169" i="2"/>
  <c r="AD169" i="2" s="1"/>
  <c r="AG176" i="2" s="1"/>
  <c r="AA168" i="2"/>
  <c r="AD168" i="2" s="1"/>
  <c r="AG175" i="2" s="1"/>
  <c r="AW137" i="2"/>
  <c r="AJ170" i="2"/>
  <c r="AA173" i="2"/>
  <c r="AD173" i="2" s="1"/>
  <c r="AG180" i="2" s="1"/>
  <c r="AA172" i="2"/>
  <c r="AD172" i="2" s="1"/>
  <c r="AG179" i="2" s="1"/>
  <c r="Y148" i="2"/>
  <c r="AB148" i="2" s="1"/>
  <c r="AE155" i="2" s="1"/>
  <c r="AN173" i="2"/>
  <c r="AW131" i="2"/>
  <c r="AW132" i="2"/>
  <c r="AH203" i="2"/>
  <c r="Y205" i="2"/>
  <c r="AB205" i="2" s="1"/>
  <c r="AE212" i="2" s="1"/>
  <c r="Y206" i="2"/>
  <c r="AB206" i="2" s="1"/>
  <c r="AE213" i="2" s="1"/>
  <c r="Y204" i="2"/>
  <c r="AB204" i="2" s="1"/>
  <c r="AE211" i="2" s="1"/>
  <c r="AA204" i="2"/>
  <c r="AD204" i="2" s="1"/>
  <c r="AG211" i="2" s="1"/>
  <c r="AN199" i="2"/>
  <c r="AA243" i="2"/>
  <c r="AD243" i="2" s="1"/>
  <c r="AG250" i="2" s="1"/>
  <c r="AJ240" i="2"/>
  <c r="AA242" i="2"/>
  <c r="AD242" i="2" s="1"/>
  <c r="AG249" i="2" s="1"/>
  <c r="AA240" i="2"/>
  <c r="AD240" i="2" s="1"/>
  <c r="AG247" i="2" s="1"/>
  <c r="Y260" i="2"/>
  <c r="AB260" i="2" s="1"/>
  <c r="AE267" i="2" s="1"/>
  <c r="AH257" i="2"/>
  <c r="Y258" i="2"/>
  <c r="AB258" i="2" s="1"/>
  <c r="AE265" i="2" s="1"/>
  <c r="Y257" i="2"/>
  <c r="AB257" i="2" s="1"/>
  <c r="AE264" i="2" s="1"/>
  <c r="Y259" i="2"/>
  <c r="AB259" i="2" s="1"/>
  <c r="AE266" i="2" s="1"/>
  <c r="Y245" i="2"/>
  <c r="AB245" i="2" s="1"/>
  <c r="AE252" i="2" s="1"/>
  <c r="AH242" i="2"/>
  <c r="Y242" i="2"/>
  <c r="AB242" i="2" s="1"/>
  <c r="AE249" i="2" s="1"/>
  <c r="Y244" i="2"/>
  <c r="AB244" i="2" s="1"/>
  <c r="AE251" i="2" s="1"/>
  <c r="Y239" i="2"/>
  <c r="AB239" i="2" s="1"/>
  <c r="AE246" i="2" s="1"/>
  <c r="AY226" i="2"/>
  <c r="AO250" i="2"/>
  <c r="AL245" i="2"/>
  <c r="AR231" i="2" s="1"/>
  <c r="AP260" i="2"/>
  <c r="AP238" i="2"/>
  <c r="AA290" i="2"/>
  <c r="AD290" i="2" s="1"/>
  <c r="AG297" i="2" s="1"/>
  <c r="AP310" i="2"/>
  <c r="AH369" i="2"/>
  <c r="Y372" i="2"/>
  <c r="AB372" i="2" s="1"/>
  <c r="AE379" i="2" s="1"/>
  <c r="Y371" i="2"/>
  <c r="AB371" i="2" s="1"/>
  <c r="AE378" i="2" s="1"/>
  <c r="Y367" i="2"/>
  <c r="AB367" i="2" s="1"/>
  <c r="AE374" i="2" s="1"/>
  <c r="AA327" i="2"/>
  <c r="AD327" i="2" s="1"/>
  <c r="AG334" i="2" s="1"/>
  <c r="AJ324" i="2"/>
  <c r="AM323" i="2" s="1"/>
  <c r="AS309" i="2" s="1"/>
  <c r="AA324" i="2"/>
  <c r="AD324" i="2" s="1"/>
  <c r="AG331" i="2" s="1"/>
  <c r="AA321" i="2"/>
  <c r="AD321" i="2" s="1"/>
  <c r="AG328" i="2" s="1"/>
  <c r="AY404" i="2"/>
  <c r="AY399" i="2"/>
  <c r="AY402" i="2"/>
  <c r="AY398" i="2"/>
  <c r="AY400" i="2"/>
  <c r="AY403" i="2"/>
  <c r="AY401" i="2"/>
  <c r="AY320" i="2"/>
  <c r="AP36" i="2"/>
  <c r="AN63" i="2"/>
  <c r="AA118" i="2"/>
  <c r="AD118" i="2" s="1"/>
  <c r="AG125" i="2" s="1"/>
  <c r="AJ115" i="2"/>
  <c r="AA116" i="2"/>
  <c r="AD116" i="2" s="1"/>
  <c r="AG123" i="2" s="1"/>
  <c r="AN74" i="2"/>
  <c r="AK98" i="2"/>
  <c r="AQ84" i="2" s="1"/>
  <c r="AN102" i="2"/>
  <c r="AK97" i="2"/>
  <c r="AQ83" i="2" s="1"/>
  <c r="AA117" i="2"/>
  <c r="AD117" i="2" s="1"/>
  <c r="AG124" i="2" s="1"/>
  <c r="AI23" i="2"/>
  <c r="Z26" i="2"/>
  <c r="AC26" i="2" s="1"/>
  <c r="AF33" i="2" s="1"/>
  <c r="Z25" i="2"/>
  <c r="AC25" i="2" s="1"/>
  <c r="AF32" i="2" s="1"/>
  <c r="AJ159" i="2"/>
  <c r="AA162" i="2"/>
  <c r="AD162" i="2" s="1"/>
  <c r="AG169" i="2" s="1"/>
  <c r="AJ80" i="2"/>
  <c r="AA83" i="2"/>
  <c r="AD83" i="2" s="1"/>
  <c r="AG90" i="2" s="1"/>
  <c r="AY152" i="2"/>
  <c r="AY153" i="2"/>
  <c r="AY149" i="2"/>
  <c r="AY147" i="2"/>
  <c r="AY150" i="2"/>
  <c r="AY148" i="2"/>
  <c r="AY151" i="2"/>
  <c r="AY196" i="2"/>
  <c r="AY195" i="2"/>
  <c r="AA159" i="2"/>
  <c r="AD159" i="2" s="1"/>
  <c r="AG166" i="2" s="1"/>
  <c r="AI184" i="2"/>
  <c r="AL184" i="2" s="1"/>
  <c r="AR170" i="2" s="1"/>
  <c r="Z187" i="2"/>
  <c r="AC187" i="2" s="1"/>
  <c r="AF194" i="2" s="1"/>
  <c r="Z183" i="2"/>
  <c r="AC183" i="2" s="1"/>
  <c r="AF190" i="2" s="1"/>
  <c r="AO122" i="2"/>
  <c r="AN130" i="2"/>
  <c r="AY132" i="2"/>
  <c r="AY131" i="2"/>
  <c r="Z188" i="2"/>
  <c r="AC188" i="2" s="1"/>
  <c r="AF195" i="2" s="1"/>
  <c r="AI185" i="2"/>
  <c r="Y228" i="2"/>
  <c r="AB228" i="2" s="1"/>
  <c r="AE235" i="2" s="1"/>
  <c r="AH225" i="2"/>
  <c r="AA185" i="2"/>
  <c r="AD185" i="2" s="1"/>
  <c r="AG192" i="2" s="1"/>
  <c r="AJ182" i="2"/>
  <c r="AP208" i="2"/>
  <c r="AO138" i="2"/>
  <c r="AI260" i="2"/>
  <c r="AL261" i="2" s="1"/>
  <c r="AR247" i="2" s="1"/>
  <c r="Z263" i="2"/>
  <c r="AC263" i="2" s="1"/>
  <c r="AF270" i="2" s="1"/>
  <c r="AJ200" i="2"/>
  <c r="AA203" i="2"/>
  <c r="AD203" i="2" s="1"/>
  <c r="AG210" i="2" s="1"/>
  <c r="AA202" i="2"/>
  <c r="AD202" i="2" s="1"/>
  <c r="AG209" i="2" s="1"/>
  <c r="AA201" i="2"/>
  <c r="AD201" i="2" s="1"/>
  <c r="AG208" i="2" s="1"/>
  <c r="Y253" i="2"/>
  <c r="AB253" i="2" s="1"/>
  <c r="AE260" i="2" s="1"/>
  <c r="AH250" i="2"/>
  <c r="AK252" i="2" s="1"/>
  <c r="AQ238" i="2" s="1"/>
  <c r="Y252" i="2"/>
  <c r="AB252" i="2" s="1"/>
  <c r="AE259" i="2" s="1"/>
  <c r="AH215" i="2"/>
  <c r="Y218" i="2"/>
  <c r="AB218" i="2" s="1"/>
  <c r="AE225" i="2" s="1"/>
  <c r="AA284" i="2"/>
  <c r="AD284" i="2" s="1"/>
  <c r="AG291" i="2" s="1"/>
  <c r="AA283" i="2"/>
  <c r="AD283" i="2" s="1"/>
  <c r="AG290" i="2" s="1"/>
  <c r="AJ281" i="2"/>
  <c r="AN280" i="2"/>
  <c r="AI250" i="2"/>
  <c r="Z253" i="2"/>
  <c r="AC253" i="2" s="1"/>
  <c r="AF260" i="2" s="1"/>
  <c r="AO273" i="2"/>
  <c r="AL268" i="2"/>
  <c r="AR254" i="2" s="1"/>
  <c r="AM268" i="2"/>
  <c r="AS254" i="2" s="1"/>
  <c r="AP273" i="2"/>
  <c r="AI276" i="2"/>
  <c r="Z279" i="2"/>
  <c r="AC279" i="2" s="1"/>
  <c r="AF286" i="2" s="1"/>
  <c r="AJ365" i="2"/>
  <c r="AA368" i="2"/>
  <c r="AD368" i="2" s="1"/>
  <c r="AG375" i="2" s="1"/>
  <c r="AW401" i="2"/>
  <c r="Y405" i="2"/>
  <c r="AB405" i="2" s="1"/>
  <c r="AE412" i="2" s="1"/>
  <c r="AH402" i="2"/>
  <c r="Y402" i="2"/>
  <c r="AB402" i="2" s="1"/>
  <c r="AE409" i="2" s="1"/>
  <c r="AI311" i="2"/>
  <c r="Z313" i="2"/>
  <c r="AC313" i="2" s="1"/>
  <c r="AF320" i="2" s="1"/>
  <c r="Z314" i="2"/>
  <c r="AC314" i="2" s="1"/>
  <c r="AF321" i="2" s="1"/>
  <c r="Z312" i="2"/>
  <c r="AC312" i="2" s="1"/>
  <c r="AF319" i="2" s="1"/>
  <c r="AO116" i="2"/>
  <c r="AO100" i="2"/>
  <c r="AJ124" i="2"/>
  <c r="AA127" i="2"/>
  <c r="AD127" i="2" s="1"/>
  <c r="AG134" i="2" s="1"/>
  <c r="AH55" i="2"/>
  <c r="Y58" i="2"/>
  <c r="AB58" i="2" s="1"/>
  <c r="AE65" i="2" s="1"/>
  <c r="Y57" i="2"/>
  <c r="AB57" i="2" s="1"/>
  <c r="AE64" i="2" s="1"/>
  <c r="AJ142" i="2"/>
  <c r="AA145" i="2"/>
  <c r="AD145" i="2" s="1"/>
  <c r="AG152" i="2" s="1"/>
  <c r="AA79" i="2"/>
  <c r="AD79" i="2" s="1"/>
  <c r="AG86" i="2" s="1"/>
  <c r="AN122" i="2"/>
  <c r="AK118" i="2"/>
  <c r="AQ104" i="2" s="1"/>
  <c r="AK116" i="2"/>
  <c r="AQ102" i="2" s="1"/>
  <c r="AK117" i="2"/>
  <c r="AQ103" i="2" s="1"/>
  <c r="AK114" i="2"/>
  <c r="AQ100" i="2" s="1"/>
  <c r="AP140" i="2"/>
  <c r="AW173" i="2"/>
  <c r="AW172" i="2"/>
  <c r="AW171" i="2"/>
  <c r="AW152" i="2"/>
  <c r="AW153" i="2"/>
  <c r="AW147" i="2"/>
  <c r="AW150" i="2"/>
  <c r="AH184" i="2"/>
  <c r="Y187" i="2"/>
  <c r="AB187" i="2" s="1"/>
  <c r="AE194" i="2" s="1"/>
  <c r="Y185" i="2"/>
  <c r="AB185" i="2" s="1"/>
  <c r="AE192" i="2" s="1"/>
  <c r="AA129" i="2"/>
  <c r="AD129" i="2" s="1"/>
  <c r="AG136" i="2" s="1"/>
  <c r="Z160" i="2"/>
  <c r="AC160" i="2" s="1"/>
  <c r="AF167" i="2" s="1"/>
  <c r="AI157" i="2"/>
  <c r="AO164" i="2" s="1"/>
  <c r="Z157" i="2"/>
  <c r="AC157" i="2" s="1"/>
  <c r="AF164" i="2" s="1"/>
  <c r="Z159" i="2"/>
  <c r="AC159" i="2" s="1"/>
  <c r="AF166" i="2" s="1"/>
  <c r="AO193" i="2"/>
  <c r="AP222" i="2"/>
  <c r="Y216" i="2"/>
  <c r="AB216" i="2" s="1"/>
  <c r="AE223" i="2" s="1"/>
  <c r="Y215" i="2"/>
  <c r="AB215" i="2" s="1"/>
  <c r="AE222" i="2" s="1"/>
  <c r="AH213" i="2"/>
  <c r="AO258" i="2"/>
  <c r="AI282" i="2"/>
  <c r="Z285" i="2"/>
  <c r="AC285" i="2" s="1"/>
  <c r="AF292" i="2" s="1"/>
  <c r="Z282" i="2"/>
  <c r="AC282" i="2" s="1"/>
  <c r="AF289" i="2" s="1"/>
  <c r="Z281" i="2"/>
  <c r="AC281" i="2" s="1"/>
  <c r="AF288" i="2" s="1"/>
  <c r="Z283" i="2"/>
  <c r="AC283" i="2" s="1"/>
  <c r="AF290" i="2" s="1"/>
  <c r="Z284" i="2"/>
  <c r="AC284" i="2" s="1"/>
  <c r="AF291" i="2" s="1"/>
  <c r="AI253" i="2"/>
  <c r="Z256" i="2"/>
  <c r="AC256" i="2" s="1"/>
  <c r="AF263" i="2" s="1"/>
  <c r="Z254" i="2"/>
  <c r="AC254" i="2" s="1"/>
  <c r="AF261" i="2" s="1"/>
  <c r="Z255" i="2"/>
  <c r="AC255" i="2" s="1"/>
  <c r="AF262" i="2" s="1"/>
  <c r="AW258" i="2"/>
  <c r="AW257" i="2"/>
  <c r="AW256" i="2"/>
  <c r="AW255" i="2"/>
  <c r="AN328" i="2"/>
  <c r="AP279" i="2"/>
  <c r="AI316" i="2"/>
  <c r="Z319" i="2"/>
  <c r="AC319" i="2" s="1"/>
  <c r="AF326" i="2" s="1"/>
  <c r="AH409" i="2"/>
  <c r="Y412" i="2"/>
  <c r="AB412" i="2" s="1"/>
  <c r="AE419" i="2" s="1"/>
  <c r="Y408" i="2"/>
  <c r="AB408" i="2" s="1"/>
  <c r="AE415" i="2" s="1"/>
  <c r="Y411" i="2"/>
  <c r="AB411" i="2" s="1"/>
  <c r="AE418" i="2" s="1"/>
  <c r="Y410" i="2"/>
  <c r="AB410" i="2" s="1"/>
  <c r="AE417" i="2" s="1"/>
  <c r="AY274" i="2"/>
  <c r="AY272" i="2"/>
  <c r="AO408" i="2"/>
  <c r="AA30" i="2"/>
  <c r="AD30" i="2" s="1"/>
  <c r="AG37" i="2" s="1"/>
  <c r="AJ27" i="2"/>
  <c r="AA29" i="2"/>
  <c r="AD29" i="2" s="1"/>
  <c r="AG36" i="2" s="1"/>
  <c r="AA14" i="2"/>
  <c r="AD14" i="2" s="1"/>
  <c r="AG21" i="2" s="1"/>
  <c r="Y32" i="2"/>
  <c r="AB32" i="2" s="1"/>
  <c r="AE39" i="2" s="1"/>
  <c r="AH29" i="2"/>
  <c r="AL19" i="2"/>
  <c r="AR5" i="2" s="1"/>
  <c r="AI42" i="2"/>
  <c r="Z45" i="2"/>
  <c r="AC45" i="2" s="1"/>
  <c r="AF52" i="2" s="1"/>
  <c r="AH9" i="2"/>
  <c r="AK11" i="2" s="1"/>
  <c r="Y12" i="2"/>
  <c r="AB12" i="2" s="1"/>
  <c r="AE19" i="2" s="1"/>
  <c r="Z43" i="2"/>
  <c r="AC43" i="2" s="1"/>
  <c r="AF50" i="2" s="1"/>
  <c r="AI40" i="2"/>
  <c r="AN30" i="2"/>
  <c r="AO16" i="2"/>
  <c r="AJ9" i="2"/>
  <c r="AA12" i="2"/>
  <c r="AD12" i="2" s="1"/>
  <c r="AG19" i="2" s="1"/>
  <c r="AL46" i="2"/>
  <c r="AR32" i="2" s="1"/>
  <c r="AO50" i="2"/>
  <c r="Z53" i="2"/>
  <c r="AC53" i="2" s="1"/>
  <c r="AF60" i="2" s="1"/>
  <c r="AI50" i="2"/>
  <c r="AL51" i="2" s="1"/>
  <c r="AR37" i="2" s="1"/>
  <c r="Z52" i="2"/>
  <c r="AC52" i="2" s="1"/>
  <c r="AF59" i="2" s="1"/>
  <c r="Z50" i="2"/>
  <c r="AC50" i="2" s="1"/>
  <c r="AF57" i="2" s="1"/>
  <c r="Y82" i="2"/>
  <c r="AB82" i="2" s="1"/>
  <c r="AE89" i="2" s="1"/>
  <c r="Y96" i="2"/>
  <c r="AB96" i="2" s="1"/>
  <c r="AE103" i="2" s="1"/>
  <c r="AN83" i="2"/>
  <c r="Z90" i="2"/>
  <c r="AC90" i="2" s="1"/>
  <c r="AF97" i="2" s="1"/>
  <c r="AI87" i="2"/>
  <c r="Z69" i="2"/>
  <c r="AC69" i="2" s="1"/>
  <c r="AF76" i="2" s="1"/>
  <c r="AP74" i="2"/>
  <c r="Z77" i="2"/>
  <c r="AC77" i="2" s="1"/>
  <c r="AF84" i="2" s="1"/>
  <c r="AJ117" i="2"/>
  <c r="AA120" i="2"/>
  <c r="AD120" i="2" s="1"/>
  <c r="AG127" i="2" s="1"/>
  <c r="AA119" i="2"/>
  <c r="AD119" i="2" s="1"/>
  <c r="AG126" i="2" s="1"/>
  <c r="AI118" i="2"/>
  <c r="AL116" i="2" s="1"/>
  <c r="AR102" i="2" s="1"/>
  <c r="Z121" i="2"/>
  <c r="AC121" i="2" s="1"/>
  <c r="AF128" i="2" s="1"/>
  <c r="AI54" i="2"/>
  <c r="Z57" i="2"/>
  <c r="AC57" i="2" s="1"/>
  <c r="AF64" i="2" s="1"/>
  <c r="AJ118" i="2"/>
  <c r="AA121" i="2"/>
  <c r="AD121" i="2" s="1"/>
  <c r="AG128" i="2" s="1"/>
  <c r="AA109" i="2"/>
  <c r="AD109" i="2" s="1"/>
  <c r="AG116" i="2" s="1"/>
  <c r="Z137" i="2"/>
  <c r="AC137" i="2" s="1"/>
  <c r="AF144" i="2" s="1"/>
  <c r="AI134" i="2"/>
  <c r="Z136" i="2"/>
  <c r="AC136" i="2" s="1"/>
  <c r="AF143" i="2" s="1"/>
  <c r="Z131" i="2"/>
  <c r="AC131" i="2" s="1"/>
  <c r="AF138" i="2" s="1"/>
  <c r="Z134" i="2"/>
  <c r="AC134" i="2" s="1"/>
  <c r="AF141" i="2" s="1"/>
  <c r="Z135" i="2"/>
  <c r="AC135" i="2" s="1"/>
  <c r="AF142" i="2" s="1"/>
  <c r="AP83" i="2"/>
  <c r="AI135" i="2"/>
  <c r="Z138" i="2"/>
  <c r="AC138" i="2" s="1"/>
  <c r="AF145" i="2" s="1"/>
  <c r="Y119" i="2"/>
  <c r="AB119" i="2" s="1"/>
  <c r="AE126" i="2" s="1"/>
  <c r="AA136" i="2"/>
  <c r="AD136" i="2" s="1"/>
  <c r="AG143" i="2" s="1"/>
  <c r="AH187" i="2"/>
  <c r="Y190" i="2"/>
  <c r="AB190" i="2" s="1"/>
  <c r="AE197" i="2" s="1"/>
  <c r="AA197" i="2"/>
  <c r="AD197" i="2" s="1"/>
  <c r="AG204" i="2" s="1"/>
  <c r="AJ194" i="2"/>
  <c r="AA195" i="2"/>
  <c r="AD195" i="2" s="1"/>
  <c r="AG202" i="2" s="1"/>
  <c r="AA194" i="2"/>
  <c r="AD194" i="2" s="1"/>
  <c r="AG201" i="2" s="1"/>
  <c r="AA134" i="2"/>
  <c r="AD134" i="2" s="1"/>
  <c r="AG141" i="2" s="1"/>
  <c r="AJ131" i="2"/>
  <c r="AA133" i="2"/>
  <c r="AD133" i="2" s="1"/>
  <c r="AG140" i="2" s="1"/>
  <c r="AA212" i="2"/>
  <c r="AD212" i="2" s="1"/>
  <c r="AG219" i="2" s="1"/>
  <c r="AJ209" i="2"/>
  <c r="AY218" i="2"/>
  <c r="AY215" i="2"/>
  <c r="AY217" i="2"/>
  <c r="AY214" i="2"/>
  <c r="AY216" i="2"/>
  <c r="AO231" i="2"/>
  <c r="AL223" i="2"/>
  <c r="AR209" i="2" s="1"/>
  <c r="AW237" i="2"/>
  <c r="AW236" i="2"/>
  <c r="Y210" i="2"/>
  <c r="AB210" i="2" s="1"/>
  <c r="AE217" i="2" s="1"/>
  <c r="AY269" i="2"/>
  <c r="AI289" i="2"/>
  <c r="Z292" i="2"/>
  <c r="AC292" i="2" s="1"/>
  <c r="AF299" i="2" s="1"/>
  <c r="Z290" i="2"/>
  <c r="AC290" i="2" s="1"/>
  <c r="AF297" i="2" s="1"/>
  <c r="Z289" i="2"/>
  <c r="AC289" i="2" s="1"/>
  <c r="AF296" i="2" s="1"/>
  <c r="AA307" i="2"/>
  <c r="AD307" i="2" s="1"/>
  <c r="AG314" i="2" s="1"/>
  <c r="AJ304" i="2"/>
  <c r="AA306" i="2"/>
  <c r="AD306" i="2" s="1"/>
  <c r="AG313" i="2" s="1"/>
  <c r="AA304" i="2"/>
  <c r="AD304" i="2" s="1"/>
  <c r="AG311" i="2" s="1"/>
  <c r="AA275" i="2"/>
  <c r="AD275" i="2" s="1"/>
  <c r="AG282" i="2" s="1"/>
  <c r="AN368" i="2"/>
  <c r="AH327" i="2"/>
  <c r="Y330" i="2"/>
  <c r="AB330" i="2" s="1"/>
  <c r="AE337" i="2" s="1"/>
  <c r="Y325" i="2"/>
  <c r="AB325" i="2" s="1"/>
  <c r="AE332" i="2" s="1"/>
  <c r="Y328" i="2"/>
  <c r="AB328" i="2" s="1"/>
  <c r="AE335" i="2" s="1"/>
  <c r="Y324" i="2"/>
  <c r="AB324" i="2" s="1"/>
  <c r="AE331" i="2" s="1"/>
  <c r="Y13" i="2"/>
  <c r="AB13" i="2" s="1"/>
  <c r="AE20" i="2" s="1"/>
  <c r="AH10" i="2"/>
  <c r="AH7" i="2"/>
  <c r="Y10" i="2"/>
  <c r="AB10" i="2" s="1"/>
  <c r="AE17" i="2" s="1"/>
  <c r="Y9" i="2"/>
  <c r="AB9" i="2" s="1"/>
  <c r="AE16" i="2" s="1"/>
  <c r="AH45" i="2"/>
  <c r="Y48" i="2"/>
  <c r="AB48" i="2" s="1"/>
  <c r="AE55" i="2" s="1"/>
  <c r="AA42" i="2"/>
  <c r="AD42" i="2" s="1"/>
  <c r="AG49" i="2" s="1"/>
  <c r="AJ39" i="2"/>
  <c r="Y62" i="2"/>
  <c r="AB62" i="2" s="1"/>
  <c r="AE69" i="2" s="1"/>
  <c r="AH59" i="2"/>
  <c r="Y60" i="2"/>
  <c r="AB60" i="2" s="1"/>
  <c r="AE67" i="2" s="1"/>
  <c r="Y50" i="2"/>
  <c r="AB50" i="2" s="1"/>
  <c r="AE57" i="2" s="1"/>
  <c r="AA67" i="2"/>
  <c r="AD67" i="2" s="1"/>
  <c r="AG74" i="2" s="1"/>
  <c r="Z64" i="2"/>
  <c r="AC64" i="2" s="1"/>
  <c r="AF71" i="2" s="1"/>
  <c r="AI61" i="2"/>
  <c r="AP12" i="2"/>
  <c r="AH80" i="2"/>
  <c r="Y83" i="2"/>
  <c r="AB83" i="2" s="1"/>
  <c r="AE90" i="2" s="1"/>
  <c r="Y102" i="2"/>
  <c r="AB102" i="2" s="1"/>
  <c r="AE109" i="2" s="1"/>
  <c r="AO81" i="2"/>
  <c r="AL77" i="2"/>
  <c r="AR63" i="2" s="1"/>
  <c r="AO126" i="2"/>
  <c r="Z59" i="2"/>
  <c r="AC59" i="2" s="1"/>
  <c r="AF66" i="2" s="1"/>
  <c r="Y98" i="2"/>
  <c r="AB98" i="2" s="1"/>
  <c r="AE105" i="2" s="1"/>
  <c r="AJ123" i="2"/>
  <c r="AA126" i="2"/>
  <c r="AD126" i="2" s="1"/>
  <c r="AG133" i="2" s="1"/>
  <c r="AY160" i="2"/>
  <c r="AY157" i="2"/>
  <c r="AW141" i="2"/>
  <c r="AN124" i="2"/>
  <c r="AK120" i="2"/>
  <c r="AQ106" i="2" s="1"/>
  <c r="Y165" i="2"/>
  <c r="AB165" i="2" s="1"/>
  <c r="AE172" i="2" s="1"/>
  <c r="AH162" i="2"/>
  <c r="AH193" i="2"/>
  <c r="Y196" i="2"/>
  <c r="AB196" i="2" s="1"/>
  <c r="AE203" i="2" s="1"/>
  <c r="Y191" i="2"/>
  <c r="AB191" i="2" s="1"/>
  <c r="AE198" i="2" s="1"/>
  <c r="Y192" i="2"/>
  <c r="AB192" i="2" s="1"/>
  <c r="AE199" i="2" s="1"/>
  <c r="AI167" i="2"/>
  <c r="AL168" i="2" s="1"/>
  <c r="AR154" i="2" s="1"/>
  <c r="Z170" i="2"/>
  <c r="AC170" i="2" s="1"/>
  <c r="AF177" i="2" s="1"/>
  <c r="Z169" i="2"/>
  <c r="AC169" i="2" s="1"/>
  <c r="AF176" i="2" s="1"/>
  <c r="AI190" i="2"/>
  <c r="Z193" i="2"/>
  <c r="AC193" i="2" s="1"/>
  <c r="AF200" i="2" s="1"/>
  <c r="Z192" i="2"/>
  <c r="AC192" i="2" s="1"/>
  <c r="AF199" i="2" s="1"/>
  <c r="AW169" i="2"/>
  <c r="AW167" i="2"/>
  <c r="AW168" i="2"/>
  <c r="AW166" i="2"/>
  <c r="Z158" i="2"/>
  <c r="AC158" i="2" s="1"/>
  <c r="AF165" i="2" s="1"/>
  <c r="AW193" i="2"/>
  <c r="AW192" i="2"/>
  <c r="AW199" i="2"/>
  <c r="AW198" i="2"/>
  <c r="AW196" i="2"/>
  <c r="AW195" i="2"/>
  <c r="Z185" i="2"/>
  <c r="AC185" i="2" s="1"/>
  <c r="AF192" i="2" s="1"/>
  <c r="AO224" i="2"/>
  <c r="AY212" i="2"/>
  <c r="AY211" i="2"/>
  <c r="AY210" i="2"/>
  <c r="AY207" i="2"/>
  <c r="Y292" i="2"/>
  <c r="AB292" i="2" s="1"/>
  <c r="AE299" i="2" s="1"/>
  <c r="AH289" i="2"/>
  <c r="AK290" i="2" s="1"/>
  <c r="AQ276" i="2" s="1"/>
  <c r="Y288" i="2"/>
  <c r="AB288" i="2" s="1"/>
  <c r="AE295" i="2" s="1"/>
  <c r="Y290" i="2"/>
  <c r="AB290" i="2" s="1"/>
  <c r="AE297" i="2" s="1"/>
  <c r="Y286" i="2"/>
  <c r="AB286" i="2" s="1"/>
  <c r="AE293" i="2" s="1"/>
  <c r="Y287" i="2"/>
  <c r="AB287" i="2" s="1"/>
  <c r="AE294" i="2" s="1"/>
  <c r="Y289" i="2"/>
  <c r="AB289" i="2" s="1"/>
  <c r="AE296" i="2" s="1"/>
  <c r="Y250" i="2"/>
  <c r="AB250" i="2" s="1"/>
  <c r="AE257" i="2" s="1"/>
  <c r="AY271" i="2"/>
  <c r="Y313" i="2"/>
  <c r="AB313" i="2" s="1"/>
  <c r="AE320" i="2" s="1"/>
  <c r="AH310" i="2"/>
  <c r="AK312" i="2" s="1"/>
  <c r="AQ298" i="2" s="1"/>
  <c r="Y310" i="2"/>
  <c r="AB310" i="2" s="1"/>
  <c r="AE317" i="2" s="1"/>
  <c r="Y312" i="2"/>
  <c r="AB312" i="2" s="1"/>
  <c r="AE319" i="2" s="1"/>
  <c r="AJ363" i="2"/>
  <c r="AA366" i="2"/>
  <c r="AD366" i="2" s="1"/>
  <c r="AG373" i="2" s="1"/>
  <c r="AA363" i="2"/>
  <c r="AD363" i="2" s="1"/>
  <c r="AG370" i="2" s="1"/>
  <c r="AA364" i="2"/>
  <c r="AD364" i="2" s="1"/>
  <c r="AG371" i="2" s="1"/>
  <c r="AA365" i="2"/>
  <c r="AD365" i="2" s="1"/>
  <c r="AG372" i="2" s="1"/>
  <c r="AP281" i="2"/>
  <c r="AP368" i="2"/>
  <c r="AP329" i="2"/>
  <c r="AY357" i="2"/>
  <c r="AY354" i="2"/>
  <c r="AY356" i="2"/>
  <c r="AY355" i="2"/>
  <c r="AY353" i="2"/>
  <c r="AO303" i="2"/>
  <c r="AW381" i="2"/>
  <c r="AW380" i="2"/>
  <c r="AW379" i="2"/>
  <c r="AW378" i="2"/>
  <c r="AP28" i="2"/>
  <c r="AO33" i="2"/>
  <c r="AL28" i="2"/>
  <c r="AR14" i="2" s="1"/>
  <c r="AN40" i="2"/>
  <c r="AK36" i="2"/>
  <c r="AQ22" i="2" s="1"/>
  <c r="Y37" i="2"/>
  <c r="AB37" i="2" s="1"/>
  <c r="AE44" i="2" s="1"/>
  <c r="AH34" i="2"/>
  <c r="Y36" i="2"/>
  <c r="AB36" i="2" s="1"/>
  <c r="AE43" i="2" s="1"/>
  <c r="AA47" i="2"/>
  <c r="AD47" i="2" s="1"/>
  <c r="AG54" i="2" s="1"/>
  <c r="AA46" i="2"/>
  <c r="AD46" i="2" s="1"/>
  <c r="AG53" i="2" s="1"/>
  <c r="AJ44" i="2"/>
  <c r="AJ42" i="2"/>
  <c r="AA45" i="2"/>
  <c r="AD45" i="2" s="1"/>
  <c r="AG52" i="2" s="1"/>
  <c r="AA9" i="2"/>
  <c r="AD9" i="2" s="1"/>
  <c r="AG16" i="2" s="1"/>
  <c r="AJ6" i="2"/>
  <c r="AM8" i="2" s="1"/>
  <c r="AJ68" i="2"/>
  <c r="AA71" i="2"/>
  <c r="AD71" i="2" s="1"/>
  <c r="AG78" i="2" s="1"/>
  <c r="Z92" i="2"/>
  <c r="AC92" i="2" s="1"/>
  <c r="AF99" i="2" s="1"/>
  <c r="Z91" i="2"/>
  <c r="AC91" i="2" s="1"/>
  <c r="AF98" i="2" s="1"/>
  <c r="AI89" i="2"/>
  <c r="AN61" i="2"/>
  <c r="AH110" i="2"/>
  <c r="AK111" i="2" s="1"/>
  <c r="AQ97" i="2" s="1"/>
  <c r="Y109" i="2"/>
  <c r="AB109" i="2" s="1"/>
  <c r="AE116" i="2" s="1"/>
  <c r="Y110" i="2"/>
  <c r="AB110" i="2" s="1"/>
  <c r="AE117" i="2" s="1"/>
  <c r="Y111" i="2"/>
  <c r="AB111" i="2" s="1"/>
  <c r="AE118" i="2" s="1"/>
  <c r="Y113" i="2"/>
  <c r="AB113" i="2" s="1"/>
  <c r="AE120" i="2" s="1"/>
  <c r="Y112" i="2"/>
  <c r="AB112" i="2" s="1"/>
  <c r="AE119" i="2" s="1"/>
  <c r="Z86" i="2"/>
  <c r="AC86" i="2" s="1"/>
  <c r="AF93" i="2" s="1"/>
  <c r="AI83" i="2"/>
  <c r="AA97" i="2"/>
  <c r="AD97" i="2" s="1"/>
  <c r="AG104" i="2" s="1"/>
  <c r="AJ94" i="2"/>
  <c r="AA96" i="2"/>
  <c r="AD96" i="2" s="1"/>
  <c r="AG103" i="2" s="1"/>
  <c r="Y15" i="2"/>
  <c r="AB15" i="2" s="1"/>
  <c r="AE22" i="2" s="1"/>
  <c r="AH12" i="2"/>
  <c r="Y76" i="2"/>
  <c r="AB76" i="2" s="1"/>
  <c r="AE83" i="2" s="1"/>
  <c r="Y24" i="2"/>
  <c r="AB24" i="2" s="1"/>
  <c r="AE31" i="2" s="1"/>
  <c r="AH21" i="2"/>
  <c r="Z122" i="2"/>
  <c r="AC122" i="2" s="1"/>
  <c r="AF129" i="2" s="1"/>
  <c r="AO65" i="2"/>
  <c r="AH124" i="2"/>
  <c r="AK121" i="2" s="1"/>
  <c r="AQ107" i="2" s="1"/>
  <c r="Y127" i="2"/>
  <c r="AB127" i="2" s="1"/>
  <c r="AE134" i="2" s="1"/>
  <c r="AA82" i="2"/>
  <c r="AD82" i="2" s="1"/>
  <c r="AG89" i="2" s="1"/>
  <c r="AY127" i="2"/>
  <c r="AI146" i="2"/>
  <c r="Z149" i="2"/>
  <c r="AC149" i="2" s="1"/>
  <c r="AF156" i="2" s="1"/>
  <c r="Z116" i="2"/>
  <c r="AC116" i="2" s="1"/>
  <c r="AF123" i="2" s="1"/>
  <c r="AA154" i="2"/>
  <c r="AD154" i="2" s="1"/>
  <c r="AG161" i="2" s="1"/>
  <c r="AA155" i="2"/>
  <c r="AD155" i="2" s="1"/>
  <c r="AG162" i="2" s="1"/>
  <c r="AJ152" i="2"/>
  <c r="AO109" i="2"/>
  <c r="AA165" i="2"/>
  <c r="AD165" i="2" s="1"/>
  <c r="AG172" i="2" s="1"/>
  <c r="AJ162" i="2"/>
  <c r="AO123" i="2"/>
  <c r="AP123" i="2"/>
  <c r="AA158" i="2"/>
  <c r="AD158" i="2" s="1"/>
  <c r="AG165" i="2" s="1"/>
  <c r="Y179" i="2"/>
  <c r="AB179" i="2" s="1"/>
  <c r="AE186" i="2" s="1"/>
  <c r="AH176" i="2"/>
  <c r="Y178" i="2"/>
  <c r="AB178" i="2" s="1"/>
  <c r="AE185" i="2" s="1"/>
  <c r="AA182" i="2"/>
  <c r="AD182" i="2" s="1"/>
  <c r="AG189" i="2" s="1"/>
  <c r="AJ179" i="2"/>
  <c r="AA177" i="2"/>
  <c r="AD177" i="2" s="1"/>
  <c r="AG184" i="2" s="1"/>
  <c r="AA179" i="2"/>
  <c r="AD179" i="2" s="1"/>
  <c r="AG186" i="2" s="1"/>
  <c r="AN204" i="2"/>
  <c r="AY187" i="2"/>
  <c r="AY186" i="2"/>
  <c r="AY185" i="2"/>
  <c r="AY184" i="2"/>
  <c r="AY182" i="2"/>
  <c r="AO163" i="2"/>
  <c r="AA163" i="2"/>
  <c r="AD163" i="2" s="1"/>
  <c r="AG170" i="2" s="1"/>
  <c r="AJ160" i="2"/>
  <c r="AO205" i="2"/>
  <c r="Z240" i="2"/>
  <c r="AC240" i="2" s="1"/>
  <c r="AF247" i="2" s="1"/>
  <c r="AI237" i="2"/>
  <c r="Z238" i="2"/>
  <c r="AC238" i="2" s="1"/>
  <c r="AF245" i="2" s="1"/>
  <c r="Z239" i="2"/>
  <c r="AC239" i="2" s="1"/>
  <c r="AF246" i="2" s="1"/>
  <c r="AW212" i="2"/>
  <c r="AW211" i="2"/>
  <c r="AW210" i="2"/>
  <c r="AW209" i="2"/>
  <c r="AW207" i="2"/>
  <c r="AW206" i="2"/>
  <c r="AA292" i="2"/>
  <c r="AD292" i="2" s="1"/>
  <c r="AG299" i="2" s="1"/>
  <c r="AJ289" i="2"/>
  <c r="Z276" i="2"/>
  <c r="AC276" i="2" s="1"/>
  <c r="AF283" i="2" s="1"/>
  <c r="Y311" i="2"/>
  <c r="AB311" i="2" s="1"/>
  <c r="AE318" i="2" s="1"/>
  <c r="AY365" i="2"/>
  <c r="AY364" i="2"/>
  <c r="AY362" i="2"/>
  <c r="AY363" i="2"/>
  <c r="AY361" i="2"/>
  <c r="AI38" i="2"/>
  <c r="Z41" i="2"/>
  <c r="AC41" i="2" s="1"/>
  <c r="AF48" i="2" s="1"/>
  <c r="Y46" i="2"/>
  <c r="AB46" i="2" s="1"/>
  <c r="AE53" i="2" s="1"/>
  <c r="AH43" i="2"/>
  <c r="AH18" i="2"/>
  <c r="Y21" i="2"/>
  <c r="AB21" i="2" s="1"/>
  <c r="AE28" i="2" s="1"/>
  <c r="AH26" i="2"/>
  <c r="Y29" i="2"/>
  <c r="AB29" i="2" s="1"/>
  <c r="AE36" i="2" s="1"/>
  <c r="AA49" i="2"/>
  <c r="AD49" i="2" s="1"/>
  <c r="AG56" i="2" s="1"/>
  <c r="AJ46" i="2"/>
  <c r="AN24" i="2"/>
  <c r="AA19" i="2"/>
  <c r="AD19" i="2" s="1"/>
  <c r="AG26" i="2" s="1"/>
  <c r="Z99" i="2"/>
  <c r="AC99" i="2" s="1"/>
  <c r="AF106" i="2" s="1"/>
  <c r="AI96" i="2"/>
  <c r="Z27" i="2"/>
  <c r="AC27" i="2" s="1"/>
  <c r="AF34" i="2" s="1"/>
  <c r="AI24" i="2"/>
  <c r="AL22" i="2" s="1"/>
  <c r="AR8" i="2" s="1"/>
  <c r="AA44" i="2"/>
  <c r="AD44" i="2" s="1"/>
  <c r="AG51" i="2" s="1"/>
  <c r="AJ41" i="2"/>
  <c r="AH68" i="2"/>
  <c r="Y71" i="2"/>
  <c r="AB71" i="2" s="1"/>
  <c r="AE78" i="2" s="1"/>
  <c r="Y64" i="2"/>
  <c r="AB64" i="2" s="1"/>
  <c r="AE71" i="2" s="1"/>
  <c r="AH61" i="2"/>
  <c r="AA94" i="2"/>
  <c r="AD94" i="2" s="1"/>
  <c r="AG101" i="2" s="1"/>
  <c r="AJ91" i="2"/>
  <c r="AM91" i="2" s="1"/>
  <c r="AS77" i="2" s="1"/>
  <c r="AA93" i="2"/>
  <c r="AD93" i="2" s="1"/>
  <c r="AG100" i="2" s="1"/>
  <c r="AA91" i="2"/>
  <c r="AD91" i="2" s="1"/>
  <c r="AG98" i="2" s="1"/>
  <c r="Z68" i="2"/>
  <c r="AC68" i="2" s="1"/>
  <c r="AF75" i="2" s="1"/>
  <c r="AI65" i="2"/>
  <c r="AL63" i="2" s="1"/>
  <c r="AR49" i="2" s="1"/>
  <c r="Z67" i="2"/>
  <c r="AC67" i="2" s="1"/>
  <c r="AF74" i="2" s="1"/>
  <c r="Y90" i="2"/>
  <c r="AB90" i="2" s="1"/>
  <c r="AE97" i="2" s="1"/>
  <c r="AH87" i="2"/>
  <c r="AP37" i="2"/>
  <c r="AK76" i="2"/>
  <c r="AQ62" i="2" s="1"/>
  <c r="AN80" i="2"/>
  <c r="AJ103" i="2"/>
  <c r="AA106" i="2"/>
  <c r="AD106" i="2" s="1"/>
  <c r="AG113" i="2" s="1"/>
  <c r="AA105" i="2"/>
  <c r="AD105" i="2" s="1"/>
  <c r="AG112" i="2" s="1"/>
  <c r="AO71" i="2"/>
  <c r="Y51" i="2"/>
  <c r="AB51" i="2" s="1"/>
  <c r="AE58" i="2" s="1"/>
  <c r="AH48" i="2"/>
  <c r="AK50" i="2" s="1"/>
  <c r="AQ36" i="2" s="1"/>
  <c r="Y75" i="2"/>
  <c r="AB75" i="2" s="1"/>
  <c r="AE82" i="2" s="1"/>
  <c r="AN116" i="2"/>
  <c r="AK112" i="2"/>
  <c r="AQ98" i="2" s="1"/>
  <c r="AK108" i="2"/>
  <c r="AQ94" i="2" s="1"/>
  <c r="Y130" i="2"/>
  <c r="AB130" i="2" s="1"/>
  <c r="AE137" i="2" s="1"/>
  <c r="AH127" i="2"/>
  <c r="Y128" i="2"/>
  <c r="AB128" i="2" s="1"/>
  <c r="AE135" i="2" s="1"/>
  <c r="Y129" i="2"/>
  <c r="AB129" i="2" s="1"/>
  <c r="AE136" i="2" s="1"/>
  <c r="AP106" i="2"/>
  <c r="AI121" i="2"/>
  <c r="Z124" i="2"/>
  <c r="AC124" i="2" s="1"/>
  <c r="AF131" i="2" s="1"/>
  <c r="Z63" i="2"/>
  <c r="AC63" i="2" s="1"/>
  <c r="AF70" i="2" s="1"/>
  <c r="Y103" i="2"/>
  <c r="AB103" i="2" s="1"/>
  <c r="AE110" i="2" s="1"/>
  <c r="Z51" i="2"/>
  <c r="AC51" i="2" s="1"/>
  <c r="AF58" i="2" s="1"/>
  <c r="AK123" i="2"/>
  <c r="AQ109" i="2" s="1"/>
  <c r="AN127" i="2"/>
  <c r="AO133" i="2"/>
  <c r="AI161" i="2"/>
  <c r="AL161" i="2" s="1"/>
  <c r="AR147" i="2" s="1"/>
  <c r="Z164" i="2"/>
  <c r="AC164" i="2" s="1"/>
  <c r="AF171" i="2" s="1"/>
  <c r="AO120" i="2"/>
  <c r="AW125" i="2"/>
  <c r="AW124" i="2"/>
  <c r="AA174" i="2"/>
  <c r="AD174" i="2" s="1"/>
  <c r="AG181" i="2" s="1"/>
  <c r="AJ171" i="2"/>
  <c r="AM171" i="2" s="1"/>
  <c r="AS157" i="2" s="1"/>
  <c r="Y133" i="2"/>
  <c r="AB133" i="2" s="1"/>
  <c r="AE140" i="2" s="1"/>
  <c r="AP163" i="2"/>
  <c r="AO189" i="2"/>
  <c r="AW165" i="2"/>
  <c r="AO169" i="2"/>
  <c r="Z163" i="2"/>
  <c r="AC163" i="2" s="1"/>
  <c r="AF170" i="2" s="1"/>
  <c r="AI160" i="2"/>
  <c r="Z162" i="2"/>
  <c r="AC162" i="2" s="1"/>
  <c r="AF169" i="2" s="1"/>
  <c r="AY245" i="2"/>
  <c r="AY244" i="2"/>
  <c r="AY243" i="2"/>
  <c r="AY242" i="2"/>
  <c r="AY240" i="2"/>
  <c r="Y182" i="2"/>
  <c r="AB182" i="2" s="1"/>
  <c r="AE189" i="2" s="1"/>
  <c r="AH253" i="2"/>
  <c r="Y256" i="2"/>
  <c r="AB256" i="2" s="1"/>
  <c r="AE263" i="2" s="1"/>
  <c r="Y254" i="2"/>
  <c r="AB254" i="2" s="1"/>
  <c r="AE261" i="2" s="1"/>
  <c r="Y255" i="2"/>
  <c r="AB255" i="2" s="1"/>
  <c r="AE262" i="2" s="1"/>
  <c r="AA258" i="2"/>
  <c r="AD258" i="2" s="1"/>
  <c r="AG265" i="2" s="1"/>
  <c r="AJ256" i="2"/>
  <c r="AA259" i="2"/>
  <c r="AD259" i="2" s="1"/>
  <c r="AG266" i="2" s="1"/>
  <c r="AA256" i="2"/>
  <c r="AD256" i="2" s="1"/>
  <c r="AG263" i="2" s="1"/>
  <c r="Y277" i="2"/>
  <c r="AB277" i="2" s="1"/>
  <c r="AE284" i="2" s="1"/>
  <c r="AH274" i="2"/>
  <c r="Y276" i="2"/>
  <c r="AB276" i="2" s="1"/>
  <c r="AE283" i="2" s="1"/>
  <c r="Z250" i="2"/>
  <c r="AC250" i="2" s="1"/>
  <c r="AF257" i="2" s="1"/>
  <c r="AW254" i="2"/>
  <c r="AW253" i="2"/>
  <c r="AW250" i="2"/>
  <c r="AW251" i="2"/>
  <c r="Y275" i="2"/>
  <c r="AB275" i="2" s="1"/>
  <c r="AE282" i="2" s="1"/>
  <c r="Y274" i="2"/>
  <c r="AB274" i="2" s="1"/>
  <c r="AE281" i="2" s="1"/>
  <c r="AH272" i="2"/>
  <c r="Y273" i="2"/>
  <c r="AB273" i="2" s="1"/>
  <c r="AE280" i="2" s="1"/>
  <c r="AH20" i="2"/>
  <c r="Y23" i="2"/>
  <c r="AB23" i="2" s="1"/>
  <c r="AE30" i="2" s="1"/>
  <c r="Y22" i="2"/>
  <c r="AB22" i="2" s="1"/>
  <c r="AE29" i="2" s="1"/>
  <c r="Y20" i="2"/>
  <c r="AB20" i="2" s="1"/>
  <c r="AE27" i="2" s="1"/>
  <c r="Z15" i="2"/>
  <c r="AC15" i="2" s="1"/>
  <c r="AF22" i="2" s="1"/>
  <c r="AI12" i="2"/>
  <c r="Y11" i="2"/>
  <c r="AB11" i="2" s="1"/>
  <c r="AE18" i="2" s="1"/>
  <c r="AA26" i="2"/>
  <c r="AD26" i="2" s="1"/>
  <c r="AG33" i="2" s="1"/>
  <c r="AA60" i="2"/>
  <c r="AD60" i="2" s="1"/>
  <c r="AG67" i="2" s="1"/>
  <c r="AJ57" i="2"/>
  <c r="AA59" i="2"/>
  <c r="AD59" i="2" s="1"/>
  <c r="AG66" i="2" s="1"/>
  <c r="AH66" i="2"/>
  <c r="Y69" i="2"/>
  <c r="AB69" i="2" s="1"/>
  <c r="AE76" i="2" s="1"/>
  <c r="Y67" i="2"/>
  <c r="AB67" i="2" s="1"/>
  <c r="AE74" i="2" s="1"/>
  <c r="Y66" i="2"/>
  <c r="AB66" i="2" s="1"/>
  <c r="AE73" i="2" s="1"/>
  <c r="Z98" i="2"/>
  <c r="AC98" i="2" s="1"/>
  <c r="AF105" i="2" s="1"/>
  <c r="AA33" i="2"/>
  <c r="AD33" i="2" s="1"/>
  <c r="AG40" i="2" s="1"/>
  <c r="Z85" i="2"/>
  <c r="AC85" i="2" s="1"/>
  <c r="AF92" i="2" s="1"/>
  <c r="AI82" i="2"/>
  <c r="Z83" i="2"/>
  <c r="AC83" i="2" s="1"/>
  <c r="AF90" i="2" s="1"/>
  <c r="AN81" i="2"/>
  <c r="AA112" i="2"/>
  <c r="AD112" i="2" s="1"/>
  <c r="AG119" i="2" s="1"/>
  <c r="AA102" i="2"/>
  <c r="AD102" i="2" s="1"/>
  <c r="AG109" i="2" s="1"/>
  <c r="AA125" i="2"/>
  <c r="AD125" i="2" s="1"/>
  <c r="AG132" i="2" s="1"/>
  <c r="AJ122" i="2"/>
  <c r="AO67" i="2"/>
  <c r="Y123" i="2"/>
  <c r="AB123" i="2" s="1"/>
  <c r="AE130" i="2" s="1"/>
  <c r="AN76" i="2"/>
  <c r="AY166" i="2"/>
  <c r="AY162" i="2"/>
  <c r="AN140" i="2"/>
  <c r="AN133" i="2"/>
  <c r="Y164" i="2"/>
  <c r="AB164" i="2" s="1"/>
  <c r="AE171" i="2" s="1"/>
  <c r="AO173" i="2"/>
  <c r="AA160" i="2"/>
  <c r="AD160" i="2" s="1"/>
  <c r="AG167" i="2" s="1"/>
  <c r="AJ157" i="2"/>
  <c r="AA156" i="2"/>
  <c r="AD156" i="2" s="1"/>
  <c r="AG163" i="2" s="1"/>
  <c r="AA157" i="2"/>
  <c r="AD157" i="2" s="1"/>
  <c r="AG164" i="2" s="1"/>
  <c r="AW176" i="2"/>
  <c r="Z223" i="2"/>
  <c r="AC223" i="2" s="1"/>
  <c r="AF230" i="2" s="1"/>
  <c r="Z222" i="2"/>
  <c r="AC222" i="2" s="1"/>
  <c r="AF229" i="2" s="1"/>
  <c r="Z221" i="2"/>
  <c r="AC221" i="2" s="1"/>
  <c r="AF228" i="2" s="1"/>
  <c r="AI220" i="2"/>
  <c r="Z220" i="2"/>
  <c r="AC220" i="2" s="1"/>
  <c r="AF227" i="2" s="1"/>
  <c r="Z165" i="2"/>
  <c r="AC165" i="2" s="1"/>
  <c r="AF172" i="2" s="1"/>
  <c r="AW190" i="2"/>
  <c r="AW189" i="2"/>
  <c r="AW188" i="2"/>
  <c r="AY234" i="2"/>
  <c r="AH232" i="2"/>
  <c r="Y235" i="2"/>
  <c r="AB235" i="2" s="1"/>
  <c r="AE242" i="2" s="1"/>
  <c r="Y234" i="2"/>
  <c r="AB234" i="2" s="1"/>
  <c r="AE241" i="2" s="1"/>
  <c r="Y233" i="2"/>
  <c r="AB233" i="2" s="1"/>
  <c r="AE240" i="2" s="1"/>
  <c r="AY223" i="2"/>
  <c r="AY241" i="2"/>
  <c r="AY233" i="2"/>
  <c r="AO270" i="2"/>
  <c r="AN213" i="2"/>
  <c r="AP289" i="2"/>
  <c r="AW205" i="2"/>
  <c r="AW204" i="2"/>
  <c r="AW208" i="2"/>
  <c r="Y291" i="2"/>
  <c r="AB291" i="2" s="1"/>
  <c r="AE298" i="2" s="1"/>
  <c r="AY325" i="2"/>
  <c r="AY323" i="2"/>
  <c r="AO299" i="2"/>
  <c r="AL294" i="2"/>
  <c r="AR280" i="2" s="1"/>
  <c r="AN379" i="2"/>
  <c r="Z382" i="2"/>
  <c r="AC382" i="2" s="1"/>
  <c r="AF389" i="2" s="1"/>
  <c r="Z411" i="2"/>
  <c r="AC411" i="2" s="1"/>
  <c r="AF418" i="2" s="1"/>
  <c r="AI408" i="2"/>
  <c r="Z410" i="2"/>
  <c r="AC410" i="2" s="1"/>
  <c r="AF417" i="2" s="1"/>
  <c r="Z408" i="2"/>
  <c r="AC408" i="2" s="1"/>
  <c r="AF415" i="2" s="1"/>
  <c r="Y39" i="2"/>
  <c r="AB39" i="2" s="1"/>
  <c r="AE46" i="2" s="1"/>
  <c r="Z13" i="2"/>
  <c r="AC13" i="2" s="1"/>
  <c r="AF20" i="2" s="1"/>
  <c r="AI10" i="2"/>
  <c r="Z12" i="2"/>
  <c r="AC12" i="2" s="1"/>
  <c r="AF19" i="2" s="1"/>
  <c r="AI69" i="2"/>
  <c r="AL70" i="2" s="1"/>
  <c r="AR56" i="2" s="1"/>
  <c r="Z72" i="2"/>
  <c r="AC72" i="2" s="1"/>
  <c r="AF79" i="2" s="1"/>
  <c r="AA7" i="2"/>
  <c r="AD7" i="2" s="1"/>
  <c r="AG14" i="2" s="1"/>
  <c r="Y35" i="2"/>
  <c r="AB35" i="2" s="1"/>
  <c r="AE42" i="2" s="1"/>
  <c r="AH32" i="2"/>
  <c r="AH5" i="2"/>
  <c r="Y8" i="2"/>
  <c r="AB8" i="2" s="1"/>
  <c r="AE15" i="2" s="1"/>
  <c r="Z21" i="2"/>
  <c r="AC21" i="2" s="1"/>
  <c r="AF28" i="2" s="1"/>
  <c r="AN15" i="2"/>
  <c r="AK38" i="2"/>
  <c r="AQ24" i="2" s="1"/>
  <c r="Y7" i="2"/>
  <c r="AB7" i="2" s="1"/>
  <c r="AE14" i="2" s="1"/>
  <c r="Y56" i="2"/>
  <c r="AB56" i="2" s="1"/>
  <c r="AE63" i="2" s="1"/>
  <c r="AH53" i="2"/>
  <c r="AA38" i="2"/>
  <c r="AD38" i="2" s="1"/>
  <c r="AG45" i="2" s="1"/>
  <c r="Z60" i="2"/>
  <c r="AC60" i="2" s="1"/>
  <c r="AF67" i="2" s="1"/>
  <c r="Z100" i="2"/>
  <c r="AC100" i="2" s="1"/>
  <c r="AF107" i="2" s="1"/>
  <c r="AI97" i="2"/>
  <c r="Z19" i="2"/>
  <c r="AC19" i="2" s="1"/>
  <c r="AF26" i="2" s="1"/>
  <c r="AA66" i="2"/>
  <c r="AD66" i="2" s="1"/>
  <c r="AG73" i="2" s="1"/>
  <c r="Y97" i="2"/>
  <c r="AB97" i="2" s="1"/>
  <c r="AE104" i="2" s="1"/>
  <c r="AJ108" i="2"/>
  <c r="AA111" i="2"/>
  <c r="AD111" i="2" s="1"/>
  <c r="AG118" i="2" s="1"/>
  <c r="AA110" i="2"/>
  <c r="AD110" i="2" s="1"/>
  <c r="AG117" i="2" s="1"/>
  <c r="Z84" i="2"/>
  <c r="AC84" i="2" s="1"/>
  <c r="AF91" i="2" s="1"/>
  <c r="AW117" i="2"/>
  <c r="AW128" i="2"/>
  <c r="AH135" i="2"/>
  <c r="Y138" i="2"/>
  <c r="AB138" i="2" s="1"/>
  <c r="AE145" i="2" s="1"/>
  <c r="Y134" i="2"/>
  <c r="AB134" i="2" s="1"/>
  <c r="AE141" i="2" s="1"/>
  <c r="AY123" i="2"/>
  <c r="AY121" i="2"/>
  <c r="AY122" i="2"/>
  <c r="AI71" i="2"/>
  <c r="Z74" i="2"/>
  <c r="AC74" i="2" s="1"/>
  <c r="AF81" i="2" s="1"/>
  <c r="AL115" i="2"/>
  <c r="AR101" i="2" s="1"/>
  <c r="AO119" i="2"/>
  <c r="Y136" i="2"/>
  <c r="AB136" i="2" s="1"/>
  <c r="AE143" i="2" s="1"/>
  <c r="AW138" i="2"/>
  <c r="Z171" i="2"/>
  <c r="AC171" i="2" s="1"/>
  <c r="AF178" i="2" s="1"/>
  <c r="AI168" i="2"/>
  <c r="AI153" i="2"/>
  <c r="Z156" i="2"/>
  <c r="AC156" i="2" s="1"/>
  <c r="AF163" i="2" s="1"/>
  <c r="AW177" i="2"/>
  <c r="AY202" i="2"/>
  <c r="AY201" i="2"/>
  <c r="AY197" i="2"/>
  <c r="AW191" i="2"/>
  <c r="Z275" i="2"/>
  <c r="AC275" i="2" s="1"/>
  <c r="AF282" i="2" s="1"/>
  <c r="AI272" i="2"/>
  <c r="Z273" i="2"/>
  <c r="AC273" i="2" s="1"/>
  <c r="AF280" i="2" s="1"/>
  <c r="Z272" i="2"/>
  <c r="AC272" i="2" s="1"/>
  <c r="AF279" i="2" s="1"/>
  <c r="Z271" i="2"/>
  <c r="AC271" i="2" s="1"/>
  <c r="AF278" i="2" s="1"/>
  <c r="AI258" i="2"/>
  <c r="Z261" i="2"/>
  <c r="AC261" i="2" s="1"/>
  <c r="AF268" i="2" s="1"/>
  <c r="Z260" i="2"/>
  <c r="AC260" i="2" s="1"/>
  <c r="AF267" i="2" s="1"/>
  <c r="Z257" i="2"/>
  <c r="AC257" i="2" s="1"/>
  <c r="AF264" i="2" s="1"/>
  <c r="AA246" i="2"/>
  <c r="AD246" i="2" s="1"/>
  <c r="AG253" i="2" s="1"/>
  <c r="AJ243" i="2"/>
  <c r="AM244" i="2" s="1"/>
  <c r="AS230" i="2" s="1"/>
  <c r="AA244" i="2"/>
  <c r="AD244" i="2" s="1"/>
  <c r="AG251" i="2" s="1"/>
  <c r="AA245" i="2"/>
  <c r="AD245" i="2" s="1"/>
  <c r="AG252" i="2" s="1"/>
  <c r="Z247" i="2"/>
  <c r="AC247" i="2" s="1"/>
  <c r="AF254" i="2" s="1"/>
  <c r="Y265" i="2"/>
  <c r="AB265" i="2" s="1"/>
  <c r="AE272" i="2" s="1"/>
  <c r="Y264" i="2"/>
  <c r="AB264" i="2" s="1"/>
  <c r="AE271" i="2" s="1"/>
  <c r="AH262" i="2"/>
  <c r="AY209" i="2"/>
  <c r="Z237" i="2"/>
  <c r="AC237" i="2" s="1"/>
  <c r="AF244" i="2" s="1"/>
  <c r="AI234" i="2"/>
  <c r="Y209" i="2"/>
  <c r="AB209" i="2" s="1"/>
  <c r="AE216" i="2" s="1"/>
  <c r="AJ329" i="2"/>
  <c r="AA332" i="2"/>
  <c r="AD332" i="2" s="1"/>
  <c r="AG339" i="2" s="1"/>
  <c r="AP278" i="2"/>
  <c r="AM272" i="2"/>
  <c r="AS258" i="2" s="1"/>
  <c r="AP268" i="2"/>
  <c r="AW284" i="2"/>
  <c r="AW283" i="2"/>
  <c r="AW282" i="2"/>
  <c r="AN316" i="2"/>
  <c r="AP319" i="2"/>
  <c r="AH349" i="2"/>
  <c r="Y352" i="2"/>
  <c r="AB352" i="2" s="1"/>
  <c r="AE359" i="2" s="1"/>
  <c r="Z330" i="2"/>
  <c r="AC330" i="2" s="1"/>
  <c r="AF337" i="2" s="1"/>
  <c r="AI327" i="2"/>
  <c r="AA377" i="2"/>
  <c r="AD377" i="2" s="1"/>
  <c r="AG384" i="2" s="1"/>
  <c r="AJ374" i="2"/>
  <c r="AP341" i="2"/>
  <c r="AH338" i="2"/>
  <c r="Y341" i="2"/>
  <c r="AB341" i="2" s="1"/>
  <c r="AE348" i="2" s="1"/>
  <c r="AW373" i="2"/>
  <c r="AW372" i="2"/>
  <c r="AW371" i="2"/>
  <c r="AW351" i="2"/>
  <c r="AW350" i="2"/>
  <c r="AA421" i="2"/>
  <c r="AD421" i="2" s="1"/>
  <c r="AJ418" i="2"/>
  <c r="AM418" i="2" s="1"/>
  <c r="AS404" i="2" s="1"/>
  <c r="AA420" i="2"/>
  <c r="AD420" i="2" s="1"/>
  <c r="Z370" i="2"/>
  <c r="AC370" i="2" s="1"/>
  <c r="AF377" i="2" s="1"/>
  <c r="AP354" i="2"/>
  <c r="AO387" i="2"/>
  <c r="AO384" i="2"/>
  <c r="AP384" i="2"/>
  <c r="AY407" i="2"/>
  <c r="AH417" i="2"/>
  <c r="Y420" i="2"/>
  <c r="AB420" i="2" s="1"/>
  <c r="Y419" i="2"/>
  <c r="AB419" i="2" s="1"/>
  <c r="AH397" i="2"/>
  <c r="Y400" i="2"/>
  <c r="AB400" i="2" s="1"/>
  <c r="AE407" i="2" s="1"/>
  <c r="Y399" i="2"/>
  <c r="AB399" i="2" s="1"/>
  <c r="AE406" i="2" s="1"/>
  <c r="AA407" i="2"/>
  <c r="AD407" i="2" s="1"/>
  <c r="AG414" i="2" s="1"/>
  <c r="AJ404" i="2"/>
  <c r="AY422" i="2"/>
  <c r="AY423" i="2"/>
  <c r="AN364" i="2"/>
  <c r="AN371" i="2"/>
  <c r="Z343" i="2"/>
  <c r="AC343" i="2" s="1"/>
  <c r="AF350" i="2" s="1"/>
  <c r="AI340" i="2"/>
  <c r="Z342" i="2"/>
  <c r="AC342" i="2" s="1"/>
  <c r="AF349" i="2" s="1"/>
  <c r="AY371" i="2"/>
  <c r="AY373" i="2"/>
  <c r="AY372" i="2"/>
  <c r="AM391" i="2"/>
  <c r="AS377" i="2" s="1"/>
  <c r="AP396" i="2"/>
  <c r="AA383" i="2"/>
  <c r="AD383" i="2" s="1"/>
  <c r="AG390" i="2" s="1"/>
  <c r="AJ380" i="2"/>
  <c r="AA381" i="2"/>
  <c r="AD381" i="2" s="1"/>
  <c r="AG388" i="2" s="1"/>
  <c r="AA382" i="2"/>
  <c r="AD382" i="2" s="1"/>
  <c r="AG389" i="2" s="1"/>
  <c r="AN332" i="2"/>
  <c r="AN338" i="2"/>
  <c r="AA380" i="2"/>
  <c r="AD380" i="2" s="1"/>
  <c r="AG387" i="2" s="1"/>
  <c r="AP414" i="2"/>
  <c r="AA375" i="2"/>
  <c r="AD375" i="2" s="1"/>
  <c r="AG382" i="2" s="1"/>
  <c r="AO379" i="2"/>
  <c r="Y415" i="2"/>
  <c r="AB415" i="2" s="1"/>
  <c r="AE422" i="2" s="1"/>
  <c r="AH412" i="2"/>
  <c r="AJ411" i="2"/>
  <c r="AA414" i="2"/>
  <c r="AD414" i="2" s="1"/>
  <c r="AG421" i="2" s="1"/>
  <c r="AA405" i="2"/>
  <c r="AD405" i="2" s="1"/>
  <c r="AG412" i="2" s="1"/>
  <c r="AJ402" i="2"/>
  <c r="AA403" i="2"/>
  <c r="AD403" i="2" s="1"/>
  <c r="AG410" i="2" s="1"/>
  <c r="AY262" i="2"/>
  <c r="AY260" i="2"/>
  <c r="AO288" i="2"/>
  <c r="AP245" i="2"/>
  <c r="AM240" i="2"/>
  <c r="AS226" i="2" s="1"/>
  <c r="AO247" i="2"/>
  <c r="AJ317" i="2"/>
  <c r="AA320" i="2"/>
  <c r="AD320" i="2" s="1"/>
  <c r="AG327" i="2" s="1"/>
  <c r="AJ290" i="2"/>
  <c r="AA293" i="2"/>
  <c r="AD293" i="2" s="1"/>
  <c r="AG300" i="2" s="1"/>
  <c r="AY264" i="2"/>
  <c r="AW322" i="2"/>
  <c r="AW321" i="2"/>
  <c r="AJ356" i="2"/>
  <c r="AA359" i="2"/>
  <c r="AD359" i="2" s="1"/>
  <c r="AG366" i="2" s="1"/>
  <c r="AA303" i="2"/>
  <c r="AD303" i="2" s="1"/>
  <c r="AG310" i="2" s="1"/>
  <c r="AJ300" i="2"/>
  <c r="AN299" i="2"/>
  <c r="AY290" i="2"/>
  <c r="AY287" i="2"/>
  <c r="AM320" i="2"/>
  <c r="AS306" i="2" s="1"/>
  <c r="AP325" i="2"/>
  <c r="Z374" i="2"/>
  <c r="AC374" i="2" s="1"/>
  <c r="AF381" i="2" s="1"/>
  <c r="AI371" i="2"/>
  <c r="AW317" i="2"/>
  <c r="AN301" i="2"/>
  <c r="AH374" i="2"/>
  <c r="Y377" i="2"/>
  <c r="AB377" i="2" s="1"/>
  <c r="AE384" i="2" s="1"/>
  <c r="Y374" i="2"/>
  <c r="AB374" i="2" s="1"/>
  <c r="AE381" i="2" s="1"/>
  <c r="AA330" i="2"/>
  <c r="AD330" i="2" s="1"/>
  <c r="AG337" i="2" s="1"/>
  <c r="AJ327" i="2"/>
  <c r="AO373" i="2"/>
  <c r="AH356" i="2"/>
  <c r="Y359" i="2"/>
  <c r="AB359" i="2" s="1"/>
  <c r="AE366" i="2" s="1"/>
  <c r="Y358" i="2"/>
  <c r="AB358" i="2" s="1"/>
  <c r="AE365" i="2" s="1"/>
  <c r="AA391" i="2"/>
  <c r="AD391" i="2" s="1"/>
  <c r="AG398" i="2" s="1"/>
  <c r="AJ388" i="2"/>
  <c r="Y423" i="2"/>
  <c r="AB423" i="2" s="1"/>
  <c r="AH421" i="2"/>
  <c r="Y424" i="2"/>
  <c r="AB424" i="2" s="1"/>
  <c r="Z311" i="2"/>
  <c r="AC311" i="2" s="1"/>
  <c r="AF318" i="2" s="1"/>
  <c r="AI308" i="2"/>
  <c r="AL309" i="2" s="1"/>
  <c r="AR295" i="2" s="1"/>
  <c r="AH348" i="2"/>
  <c r="Y351" i="2"/>
  <c r="AB351" i="2" s="1"/>
  <c r="AE358" i="2" s="1"/>
  <c r="AO400" i="2"/>
  <c r="AA302" i="2"/>
  <c r="AD302" i="2" s="1"/>
  <c r="AG309" i="2" s="1"/>
  <c r="AJ299" i="2"/>
  <c r="AO353" i="2"/>
  <c r="AO375" i="2"/>
  <c r="AP401" i="2"/>
  <c r="AI402" i="2"/>
  <c r="AL400" i="2" s="1"/>
  <c r="AR386" i="2" s="1"/>
  <c r="Z405" i="2"/>
  <c r="AC405" i="2" s="1"/>
  <c r="AF412" i="2" s="1"/>
  <c r="AN415" i="2"/>
  <c r="AN396" i="2"/>
  <c r="AY417" i="2"/>
  <c r="AY414" i="2"/>
  <c r="AY415" i="2"/>
  <c r="AY421" i="2"/>
  <c r="AW348" i="2"/>
  <c r="AO146" i="2"/>
  <c r="Z152" i="2"/>
  <c r="AC152" i="2" s="1"/>
  <c r="AF159" i="2" s="1"/>
  <c r="AI149" i="2"/>
  <c r="AH180" i="2"/>
  <c r="AK182" i="2" s="1"/>
  <c r="AQ168" i="2" s="1"/>
  <c r="Y183" i="2"/>
  <c r="AB183" i="2" s="1"/>
  <c r="AE190" i="2" s="1"/>
  <c r="AN162" i="2"/>
  <c r="AP183" i="2"/>
  <c r="AA215" i="2"/>
  <c r="AD215" i="2" s="1"/>
  <c r="AG222" i="2" s="1"/>
  <c r="AJ212" i="2"/>
  <c r="AY193" i="2"/>
  <c r="AY192" i="2"/>
  <c r="AY191" i="2"/>
  <c r="AJ204" i="2"/>
  <c r="AA207" i="2"/>
  <c r="AD207" i="2" s="1"/>
  <c r="AG214" i="2" s="1"/>
  <c r="AW201" i="2"/>
  <c r="AW202" i="2"/>
  <c r="Y163" i="2"/>
  <c r="AB163" i="2" s="1"/>
  <c r="AE170" i="2" s="1"/>
  <c r="AY190" i="2"/>
  <c r="AY188" i="2"/>
  <c r="AY189" i="2"/>
  <c r="BA203" i="2"/>
  <c r="AI196" i="2"/>
  <c r="Z199" i="2"/>
  <c r="AC199" i="2" s="1"/>
  <c r="AF206" i="2" s="1"/>
  <c r="AP224" i="2"/>
  <c r="AA257" i="2"/>
  <c r="AD257" i="2" s="1"/>
  <c r="AG264" i="2" s="1"/>
  <c r="AJ254" i="2"/>
  <c r="Z219" i="2"/>
  <c r="AC219" i="2" s="1"/>
  <c r="AF226" i="2" s="1"/>
  <c r="AI216" i="2"/>
  <c r="AL217" i="2" s="1"/>
  <c r="AR203" i="2" s="1"/>
  <c r="Z214" i="2"/>
  <c r="AC214" i="2" s="1"/>
  <c r="AF221" i="2" s="1"/>
  <c r="AI211" i="2"/>
  <c r="AL210" i="2" s="1"/>
  <c r="AR196" i="2" s="1"/>
  <c r="AI232" i="2"/>
  <c r="Z235" i="2"/>
  <c r="AC235" i="2" s="1"/>
  <c r="AF242" i="2" s="1"/>
  <c r="AN252" i="2"/>
  <c r="AJ258" i="2"/>
  <c r="AA261" i="2"/>
  <c r="AD261" i="2" s="1"/>
  <c r="AG268" i="2" s="1"/>
  <c r="AH229" i="2"/>
  <c r="Y231" i="2"/>
  <c r="AB231" i="2" s="1"/>
  <c r="AE238" i="2" s="1"/>
  <c r="Y232" i="2"/>
  <c r="AB232" i="2" s="1"/>
  <c r="AE239" i="2" s="1"/>
  <c r="AW239" i="2"/>
  <c r="AW238" i="2"/>
  <c r="Z259" i="2"/>
  <c r="AC259" i="2" s="1"/>
  <c r="AF266" i="2" s="1"/>
  <c r="AI256" i="2"/>
  <c r="AL256" i="2" s="1"/>
  <c r="AR242" i="2" s="1"/>
  <c r="AP244" i="2"/>
  <c r="AM239" i="2"/>
  <c r="AS225" i="2" s="1"/>
  <c r="AJ283" i="2"/>
  <c r="AA286" i="2"/>
  <c r="AD286" i="2" s="1"/>
  <c r="AG293" i="2" s="1"/>
  <c r="AW262" i="2"/>
  <c r="AW260" i="2"/>
  <c r="AW261" i="2"/>
  <c r="Y211" i="2"/>
  <c r="AB211" i="2" s="1"/>
  <c r="AE218" i="2" s="1"/>
  <c r="AY206" i="2"/>
  <c r="Y246" i="2"/>
  <c r="AB246" i="2" s="1"/>
  <c r="AE253" i="2" s="1"/>
  <c r="AH243" i="2"/>
  <c r="Z258" i="2"/>
  <c r="AC258" i="2" s="1"/>
  <c r="AF265" i="2" s="1"/>
  <c r="Z358" i="2"/>
  <c r="AC358" i="2" s="1"/>
  <c r="AF365" i="2" s="1"/>
  <c r="AI355" i="2"/>
  <c r="AJ335" i="2"/>
  <c r="AM335" i="2" s="1"/>
  <c r="AS321" i="2" s="1"/>
  <c r="AA338" i="2"/>
  <c r="AD338" i="2" s="1"/>
  <c r="AG345" i="2" s="1"/>
  <c r="AA335" i="2"/>
  <c r="AD335" i="2" s="1"/>
  <c r="AG342" i="2" s="1"/>
  <c r="Z303" i="2"/>
  <c r="AC303" i="2" s="1"/>
  <c r="AF310" i="2" s="1"/>
  <c r="AI300" i="2"/>
  <c r="Z305" i="2"/>
  <c r="AC305" i="2" s="1"/>
  <c r="AF312" i="2" s="1"/>
  <c r="AI302" i="2"/>
  <c r="AN263" i="2"/>
  <c r="AN324" i="2"/>
  <c r="AN293" i="2"/>
  <c r="AA376" i="2"/>
  <c r="AD376" i="2" s="1"/>
  <c r="AG383" i="2" s="1"/>
  <c r="Y316" i="2"/>
  <c r="AB316" i="2" s="1"/>
  <c r="AE323" i="2" s="1"/>
  <c r="AH313" i="2"/>
  <c r="AK311" i="2" s="1"/>
  <c r="AQ297" i="2" s="1"/>
  <c r="AO352" i="2"/>
  <c r="AP348" i="2"/>
  <c r="Y297" i="2"/>
  <c r="AB297" i="2" s="1"/>
  <c r="AE304" i="2" s="1"/>
  <c r="AJ311" i="2"/>
  <c r="AA313" i="2"/>
  <c r="AD313" i="2" s="1"/>
  <c r="AG320" i="2" s="1"/>
  <c r="AA314" i="2"/>
  <c r="AD314" i="2" s="1"/>
  <c r="AG321" i="2" s="1"/>
  <c r="AO319" i="2"/>
  <c r="AW358" i="2"/>
  <c r="AW357" i="2"/>
  <c r="AO287" i="2"/>
  <c r="AP369" i="2"/>
  <c r="Z369" i="2"/>
  <c r="AC369" i="2" s="1"/>
  <c r="AF376" i="2" s="1"/>
  <c r="AA412" i="2"/>
  <c r="AD412" i="2" s="1"/>
  <c r="AG419" i="2" s="1"/>
  <c r="AJ409" i="2"/>
  <c r="AW333" i="2"/>
  <c r="AN401" i="2"/>
  <c r="Y329" i="2"/>
  <c r="AB329" i="2" s="1"/>
  <c r="AE336" i="2" s="1"/>
  <c r="AH326" i="2"/>
  <c r="AO386" i="2"/>
  <c r="AW367" i="2"/>
  <c r="Y387" i="2"/>
  <c r="AB387" i="2" s="1"/>
  <c r="AE394" i="2" s="1"/>
  <c r="AY339" i="2"/>
  <c r="Y336" i="2"/>
  <c r="AB336" i="2" s="1"/>
  <c r="AE343" i="2" s="1"/>
  <c r="AH333" i="2"/>
  <c r="Y384" i="2"/>
  <c r="AB384" i="2" s="1"/>
  <c r="AE391" i="2" s="1"/>
  <c r="AH381" i="2"/>
  <c r="AI414" i="2"/>
  <c r="Z417" i="2"/>
  <c r="AC417" i="2" s="1"/>
  <c r="AF424" i="2" s="1"/>
  <c r="AY392" i="2"/>
  <c r="AN353" i="2"/>
  <c r="Y327" i="2"/>
  <c r="AB327" i="2" s="1"/>
  <c r="AE334" i="2" s="1"/>
  <c r="AW417" i="2"/>
  <c r="AW413" i="2"/>
  <c r="AW415" i="2"/>
  <c r="AW353" i="2"/>
  <c r="AY411" i="2"/>
  <c r="AI421" i="2"/>
  <c r="Z424" i="2"/>
  <c r="AC424" i="2" s="1"/>
  <c r="Z423" i="2"/>
  <c r="AC423" i="2" s="1"/>
  <c r="AA410" i="2"/>
  <c r="AD410" i="2" s="1"/>
  <c r="AG417" i="2" s="1"/>
  <c r="AN319" i="2"/>
  <c r="AI403" i="2"/>
  <c r="Z406" i="2"/>
  <c r="AC406" i="2" s="1"/>
  <c r="AF413" i="2" s="1"/>
  <c r="AJ211" i="2"/>
  <c r="AA214" i="2"/>
  <c r="AD214" i="2" s="1"/>
  <c r="AG221" i="2" s="1"/>
  <c r="AJ213" i="2"/>
  <c r="AA216" i="2"/>
  <c r="AD216" i="2" s="1"/>
  <c r="AG223" i="2" s="1"/>
  <c r="AY239" i="2"/>
  <c r="AY238" i="2"/>
  <c r="AW292" i="2"/>
  <c r="AW291" i="2"/>
  <c r="AH258" i="2"/>
  <c r="AK259" i="2" s="1"/>
  <c r="AQ245" i="2" s="1"/>
  <c r="Y261" i="2"/>
  <c r="AB261" i="2" s="1"/>
  <c r="AE268" i="2" s="1"/>
  <c r="AP267" i="2"/>
  <c r="AM262" i="2"/>
  <c r="AS248" i="2" s="1"/>
  <c r="AO252" i="2"/>
  <c r="AN215" i="2"/>
  <c r="AY289" i="2"/>
  <c r="Z244" i="2"/>
  <c r="AC244" i="2" s="1"/>
  <c r="AF251" i="2" s="1"/>
  <c r="AI241" i="2"/>
  <c r="AA291" i="2"/>
  <c r="AD291" i="2" s="1"/>
  <c r="AG298" i="2" s="1"/>
  <c r="AJ288" i="2"/>
  <c r="AO280" i="2"/>
  <c r="AY259" i="2"/>
  <c r="AA300" i="2"/>
  <c r="AD300" i="2" s="1"/>
  <c r="AG307" i="2" s="1"/>
  <c r="AJ297" i="2"/>
  <c r="AI356" i="2"/>
  <c r="Z359" i="2"/>
  <c r="AC359" i="2" s="1"/>
  <c r="AF366" i="2" s="1"/>
  <c r="Y323" i="2"/>
  <c r="AB323" i="2" s="1"/>
  <c r="AE330" i="2" s="1"/>
  <c r="AH320" i="2"/>
  <c r="Y322" i="2"/>
  <c r="AB322" i="2" s="1"/>
  <c r="AE329" i="2" s="1"/>
  <c r="Y321" i="2"/>
  <c r="AB321" i="2" s="1"/>
  <c r="AE328" i="2" s="1"/>
  <c r="AP294" i="2"/>
  <c r="Z323" i="2"/>
  <c r="AC323" i="2" s="1"/>
  <c r="AF330" i="2" s="1"/>
  <c r="AI320" i="2"/>
  <c r="Z322" i="2"/>
  <c r="AC322" i="2" s="1"/>
  <c r="AF329" i="2" s="1"/>
  <c r="AH300" i="2"/>
  <c r="Y303" i="2"/>
  <c r="AB303" i="2" s="1"/>
  <c r="AE310" i="2" s="1"/>
  <c r="AI395" i="2"/>
  <c r="Z398" i="2"/>
  <c r="AC398" i="2" s="1"/>
  <c r="AF405" i="2" s="1"/>
  <c r="Z395" i="2"/>
  <c r="AC395" i="2" s="1"/>
  <c r="AF402" i="2" s="1"/>
  <c r="AO340" i="2"/>
  <c r="AJ384" i="2"/>
  <c r="AA387" i="2"/>
  <c r="AD387" i="2" s="1"/>
  <c r="AG394" i="2" s="1"/>
  <c r="AA386" i="2"/>
  <c r="AD386" i="2" s="1"/>
  <c r="AG393" i="2" s="1"/>
  <c r="AW363" i="2"/>
  <c r="AY318" i="2"/>
  <c r="AA318" i="2"/>
  <c r="AD318" i="2" s="1"/>
  <c r="AG325" i="2" s="1"/>
  <c r="AJ315" i="2"/>
  <c r="AA317" i="2"/>
  <c r="AD317" i="2" s="1"/>
  <c r="AG324" i="2" s="1"/>
  <c r="AN337" i="2"/>
  <c r="Z402" i="2"/>
  <c r="AC402" i="2" s="1"/>
  <c r="AF409" i="2" s="1"/>
  <c r="Y339" i="2"/>
  <c r="AB339" i="2" s="1"/>
  <c r="AE346" i="2" s="1"/>
  <c r="Y397" i="2"/>
  <c r="AB397" i="2" s="1"/>
  <c r="AE404" i="2" s="1"/>
  <c r="AO354" i="2"/>
  <c r="AO407" i="2"/>
  <c r="AY367" i="2"/>
  <c r="AY366" i="2"/>
  <c r="AY340" i="2"/>
  <c r="AY328" i="2"/>
  <c r="AW392" i="2"/>
  <c r="AW391" i="2"/>
  <c r="Z416" i="2"/>
  <c r="AC416" i="2" s="1"/>
  <c r="AF423" i="2" s="1"/>
  <c r="AI413" i="2"/>
  <c r="AA416" i="2"/>
  <c r="AD416" i="2" s="1"/>
  <c r="AG423" i="2" s="1"/>
  <c r="Y349" i="2"/>
  <c r="AB349" i="2" s="1"/>
  <c r="AE356" i="2" s="1"/>
  <c r="AN331" i="2"/>
  <c r="AH411" i="2"/>
  <c r="Y414" i="2"/>
  <c r="AB414" i="2" s="1"/>
  <c r="AE421" i="2" s="1"/>
  <c r="AW410" i="2"/>
  <c r="AW406" i="2"/>
  <c r="AW411" i="2"/>
  <c r="Z372" i="2"/>
  <c r="AC372" i="2" s="1"/>
  <c r="AF379" i="2" s="1"/>
  <c r="AI369" i="2"/>
  <c r="AY408" i="2"/>
  <c r="Y315" i="2"/>
  <c r="AB315" i="2" s="1"/>
  <c r="AE322" i="2" s="1"/>
  <c r="AY406" i="2"/>
  <c r="Z318" i="2"/>
  <c r="AC318" i="2" s="1"/>
  <c r="AF325" i="2" s="1"/>
  <c r="AI315" i="2"/>
  <c r="AL314" i="2" s="1"/>
  <c r="AR300" i="2" s="1"/>
  <c r="AW382" i="2"/>
  <c r="AW327" i="2"/>
  <c r="AK343" i="2"/>
  <c r="AQ329" i="2" s="1"/>
  <c r="AN347" i="2"/>
  <c r="AO337" i="2"/>
  <c r="AN380" i="2"/>
  <c r="Z346" i="2"/>
  <c r="AC346" i="2" s="1"/>
  <c r="AF353" i="2" s="1"/>
  <c r="AI343" i="2"/>
  <c r="AA346" i="2"/>
  <c r="AD346" i="2" s="1"/>
  <c r="AG353" i="2" s="1"/>
  <c r="AJ343" i="2"/>
  <c r="AN343" i="2"/>
  <c r="AP303" i="2"/>
  <c r="AW328" i="2"/>
  <c r="Y393" i="2"/>
  <c r="AB393" i="2" s="1"/>
  <c r="AE400" i="2" s="1"/>
  <c r="AH390" i="2"/>
  <c r="Y416" i="2"/>
  <c r="AB416" i="2" s="1"/>
  <c r="AE423" i="2" s="1"/>
  <c r="AH413" i="2"/>
  <c r="AO328" i="2"/>
  <c r="Z401" i="2"/>
  <c r="AC401" i="2" s="1"/>
  <c r="AF408" i="2" s="1"/>
  <c r="Z390" i="2"/>
  <c r="AC390" i="2" s="1"/>
  <c r="AF397" i="2" s="1"/>
  <c r="AI387" i="2"/>
  <c r="AY395" i="2"/>
  <c r="AY394" i="2"/>
  <c r="AY393" i="2"/>
  <c r="Z414" i="2"/>
  <c r="AC414" i="2" s="1"/>
  <c r="AF421" i="2" s="1"/>
  <c r="AY360" i="2"/>
  <c r="AA10" i="2"/>
  <c r="AD10" i="2" s="1"/>
  <c r="AG17" i="2" s="1"/>
  <c r="AJ7" i="2"/>
  <c r="AP15" i="2"/>
  <c r="AM66" i="2"/>
  <c r="AS52" i="2" s="1"/>
  <c r="AP70" i="2"/>
  <c r="Z106" i="2"/>
  <c r="AC106" i="2" s="1"/>
  <c r="AF113" i="2" s="1"/>
  <c r="AI103" i="2"/>
  <c r="AL105" i="2" s="1"/>
  <c r="AR91" i="2" s="1"/>
  <c r="AO74" i="2"/>
  <c r="AK53" i="2"/>
  <c r="AQ39" i="2" s="1"/>
  <c r="AN57" i="2"/>
  <c r="Z102" i="2"/>
  <c r="AC102" i="2" s="1"/>
  <c r="AF109" i="2" s="1"/>
  <c r="Z101" i="2"/>
  <c r="AC101" i="2" s="1"/>
  <c r="AF108" i="2" s="1"/>
  <c r="AN99" i="2"/>
  <c r="AK95" i="2"/>
  <c r="AQ81" i="2" s="1"/>
  <c r="AA150" i="2"/>
  <c r="AD150" i="2" s="1"/>
  <c r="AG157" i="2" s="1"/>
  <c r="AJ147" i="2"/>
  <c r="AI170" i="2"/>
  <c r="Z173" i="2"/>
  <c r="AC173" i="2" s="1"/>
  <c r="AF180" i="2" s="1"/>
  <c r="AA124" i="2"/>
  <c r="AD124" i="2" s="1"/>
  <c r="AG131" i="2" s="1"/>
  <c r="AJ121" i="2"/>
  <c r="AN168" i="2"/>
  <c r="AH167" i="2"/>
  <c r="Y170" i="2"/>
  <c r="AB170" i="2" s="1"/>
  <c r="AE177" i="2" s="1"/>
  <c r="AI136" i="2"/>
  <c r="Z139" i="2"/>
  <c r="AC139" i="2" s="1"/>
  <c r="AF146" i="2" s="1"/>
  <c r="AY169" i="2"/>
  <c r="AO137" i="2"/>
  <c r="AL133" i="2"/>
  <c r="AR119" i="2" s="1"/>
  <c r="AL185" i="2"/>
  <c r="AR171" i="2" s="1"/>
  <c r="AO190" i="2"/>
  <c r="BA204" i="2"/>
  <c r="AY181" i="2"/>
  <c r="AP200" i="2"/>
  <c r="AO208" i="2"/>
  <c r="AI213" i="2"/>
  <c r="Z216" i="2"/>
  <c r="AC216" i="2" s="1"/>
  <c r="AF223" i="2" s="1"/>
  <c r="AJ268" i="2"/>
  <c r="AM269" i="2" s="1"/>
  <c r="AS255" i="2" s="1"/>
  <c r="AA271" i="2"/>
  <c r="AD271" i="2" s="1"/>
  <c r="AG278" i="2" s="1"/>
  <c r="AL244" i="2"/>
  <c r="AR230" i="2" s="1"/>
  <c r="AO249" i="2"/>
  <c r="AI293" i="2"/>
  <c r="Z296" i="2"/>
  <c r="AC296" i="2" s="1"/>
  <c r="AF303" i="2" s="1"/>
  <c r="AW242" i="2"/>
  <c r="AA252" i="2"/>
  <c r="AD252" i="2" s="1"/>
  <c r="AG259" i="2" s="1"/>
  <c r="AI283" i="2"/>
  <c r="AL281" i="2" s="1"/>
  <c r="AR267" i="2" s="1"/>
  <c r="Z286" i="2"/>
  <c r="AC286" i="2" s="1"/>
  <c r="AF293" i="2" s="1"/>
  <c r="Z249" i="2"/>
  <c r="AC249" i="2" s="1"/>
  <c r="AF256" i="2" s="1"/>
  <c r="AA285" i="2"/>
  <c r="AD285" i="2" s="1"/>
  <c r="AG292" i="2" s="1"/>
  <c r="AY258" i="2"/>
  <c r="AY257" i="2"/>
  <c r="AY256" i="2"/>
  <c r="AO215" i="2"/>
  <c r="AO254" i="2"/>
  <c r="AJ265" i="2"/>
  <c r="AA268" i="2"/>
  <c r="AD268" i="2" s="1"/>
  <c r="AG275" i="2" s="1"/>
  <c r="AH297" i="2"/>
  <c r="AK297" i="2" s="1"/>
  <c r="AQ283" i="2" s="1"/>
  <c r="Y300" i="2"/>
  <c r="AB300" i="2" s="1"/>
  <c r="AE307" i="2" s="1"/>
  <c r="AN295" i="2"/>
  <c r="AW298" i="2"/>
  <c r="AW297" i="2"/>
  <c r="AW361" i="2"/>
  <c r="AP274" i="2"/>
  <c r="AW295" i="2"/>
  <c r="AW325" i="2"/>
  <c r="AW364" i="2"/>
  <c r="AW365" i="2"/>
  <c r="Y280" i="2"/>
  <c r="AB280" i="2" s="1"/>
  <c r="AE287" i="2" s="1"/>
  <c r="AH277" i="2"/>
  <c r="AY312" i="2"/>
  <c r="Y364" i="2"/>
  <c r="AB364" i="2" s="1"/>
  <c r="AE371" i="2" s="1"/>
  <c r="AY308" i="2"/>
  <c r="Z344" i="2"/>
  <c r="AC344" i="2" s="1"/>
  <c r="AF351" i="2" s="1"/>
  <c r="AI341" i="2"/>
  <c r="AP309" i="2"/>
  <c r="AW275" i="2"/>
  <c r="Y375" i="2"/>
  <c r="AB375" i="2" s="1"/>
  <c r="AE382" i="2" s="1"/>
  <c r="AY284" i="2"/>
  <c r="AA326" i="2"/>
  <c r="AD326" i="2" s="1"/>
  <c r="AG333" i="2" s="1"/>
  <c r="AA322" i="2"/>
  <c r="AD322" i="2" s="1"/>
  <c r="AG329" i="2" s="1"/>
  <c r="AJ323" i="2"/>
  <c r="AP316" i="2"/>
  <c r="AM311" i="2"/>
  <c r="AS297" i="2" s="1"/>
  <c r="AM310" i="2"/>
  <c r="AS296" i="2" s="1"/>
  <c r="Y376" i="2"/>
  <c r="AB376" i="2" s="1"/>
  <c r="AE383" i="2" s="1"/>
  <c r="AP357" i="2"/>
  <c r="Z347" i="2"/>
  <c r="AC347" i="2" s="1"/>
  <c r="AF354" i="2" s="1"/>
  <c r="AI344" i="2"/>
  <c r="AA408" i="2"/>
  <c r="AD408" i="2" s="1"/>
  <c r="AG415" i="2" s="1"/>
  <c r="AA299" i="2"/>
  <c r="AD299" i="2" s="1"/>
  <c r="AG306" i="2" s="1"/>
  <c r="AI370" i="2"/>
  <c r="Z373" i="2"/>
  <c r="AC373" i="2" s="1"/>
  <c r="AF380" i="2" s="1"/>
  <c r="AP406" i="2"/>
  <c r="AY381" i="2"/>
  <c r="AY380" i="2"/>
  <c r="AY378" i="2"/>
  <c r="AJ410" i="2"/>
  <c r="AA413" i="2"/>
  <c r="AD413" i="2" s="1"/>
  <c r="AG420" i="2" s="1"/>
  <c r="AY344" i="2"/>
  <c r="AA417" i="2"/>
  <c r="AD417" i="2" s="1"/>
  <c r="AG424" i="2" s="1"/>
  <c r="AY389" i="2"/>
  <c r="AY387" i="2"/>
  <c r="Z409" i="2"/>
  <c r="AC409" i="2" s="1"/>
  <c r="AF416" i="2" s="1"/>
  <c r="AI406" i="2"/>
  <c r="Z418" i="2"/>
  <c r="AC418" i="2" s="1"/>
  <c r="AI415" i="2"/>
  <c r="AI363" i="2"/>
  <c r="Z366" i="2"/>
  <c r="AC366" i="2" s="1"/>
  <c r="AF373" i="2" s="1"/>
  <c r="AY413" i="2"/>
  <c r="AW395" i="2"/>
  <c r="AW393" i="2"/>
  <c r="AI391" i="2"/>
  <c r="AL391" i="2" s="1"/>
  <c r="AR377" i="2" s="1"/>
  <c r="Z394" i="2"/>
  <c r="AC394" i="2" s="1"/>
  <c r="AF401" i="2" s="1"/>
  <c r="Z393" i="2"/>
  <c r="AC393" i="2" s="1"/>
  <c r="AF400" i="2" s="1"/>
  <c r="AP283" i="2"/>
  <c r="AJ369" i="2"/>
  <c r="AM370" i="2" s="1"/>
  <c r="AS356" i="2" s="1"/>
  <c r="AA372" i="2"/>
  <c r="AD372" i="2" s="1"/>
  <c r="AG379" i="2" s="1"/>
  <c r="AA370" i="2"/>
  <c r="AD370" i="2" s="1"/>
  <c r="AG377" i="2" s="1"/>
  <c r="AO418" i="2"/>
  <c r="AW360" i="2"/>
  <c r="AA424" i="2"/>
  <c r="AD424" i="2" s="1"/>
  <c r="AW344" i="2"/>
  <c r="AW343" i="2"/>
  <c r="AP421" i="2"/>
  <c r="Z331" i="2"/>
  <c r="AC331" i="2" s="1"/>
  <c r="AF338" i="2" s="1"/>
  <c r="AI328" i="2"/>
  <c r="AA409" i="2"/>
  <c r="AD409" i="2" s="1"/>
  <c r="AG416" i="2" s="1"/>
  <c r="AJ406" i="2"/>
  <c r="AW385" i="2"/>
  <c r="AW386" i="2"/>
  <c r="AW389" i="2"/>
  <c r="Y409" i="2"/>
  <c r="AB409" i="2" s="1"/>
  <c r="AE416" i="2" s="1"/>
  <c r="AH406" i="2"/>
  <c r="AH391" i="2"/>
  <c r="Y394" i="2"/>
  <c r="AB394" i="2" s="1"/>
  <c r="AE401" i="2" s="1"/>
  <c r="AP347" i="2"/>
  <c r="AA360" i="2"/>
  <c r="AD360" i="2" s="1"/>
  <c r="AG367" i="2" s="1"/>
  <c r="AA361" i="2"/>
  <c r="AD361" i="2" s="1"/>
  <c r="AG368" i="2" s="1"/>
  <c r="AA362" i="2"/>
  <c r="AD362" i="2" s="1"/>
  <c r="AG369" i="2" s="1"/>
  <c r="AJ359" i="2"/>
  <c r="AY409" i="2"/>
  <c r="AM423" i="2"/>
  <c r="AS409" i="2" s="1"/>
  <c r="AI141" i="2"/>
  <c r="Z143" i="2"/>
  <c r="AC143" i="2" s="1"/>
  <c r="AF150" i="2" s="1"/>
  <c r="Z144" i="2"/>
  <c r="AC144" i="2" s="1"/>
  <c r="AF151" i="2" s="1"/>
  <c r="AY204" i="2"/>
  <c r="AW170" i="2"/>
  <c r="AA153" i="2"/>
  <c r="AD153" i="2" s="1"/>
  <c r="AG160" i="2" s="1"/>
  <c r="AJ150" i="2"/>
  <c r="AM130" i="2"/>
  <c r="AS116" i="2" s="1"/>
  <c r="AP134" i="2"/>
  <c r="AN175" i="2"/>
  <c r="AW187" i="2"/>
  <c r="AW185" i="2"/>
  <c r="AA200" i="2"/>
  <c r="AD200" i="2" s="1"/>
  <c r="AG207" i="2" s="1"/>
  <c r="AJ197" i="2"/>
  <c r="AI174" i="2"/>
  <c r="Z177" i="2"/>
  <c r="AC177" i="2" s="1"/>
  <c r="AF184" i="2" s="1"/>
  <c r="AJ218" i="2"/>
  <c r="AM216" i="2" s="1"/>
  <c r="AS202" i="2" s="1"/>
  <c r="AA221" i="2"/>
  <c r="AD221" i="2" s="1"/>
  <c r="AG228" i="2" s="1"/>
  <c r="AI158" i="2"/>
  <c r="Z161" i="2"/>
  <c r="AC161" i="2" s="1"/>
  <c r="AF168" i="2" s="1"/>
  <c r="AO201" i="2"/>
  <c r="BA210" i="2"/>
  <c r="BA212" i="2"/>
  <c r="BA208" i="2"/>
  <c r="AI205" i="2"/>
  <c r="Z208" i="2"/>
  <c r="AC208" i="2" s="1"/>
  <c r="AF215" i="2" s="1"/>
  <c r="Y223" i="2"/>
  <c r="AB223" i="2" s="1"/>
  <c r="AE230" i="2" s="1"/>
  <c r="AH220" i="2"/>
  <c r="Y222" i="2"/>
  <c r="AB222" i="2" s="1"/>
  <c r="AE229" i="2" s="1"/>
  <c r="AN186" i="2"/>
  <c r="AW217" i="2"/>
  <c r="AW218" i="2"/>
  <c r="AW213" i="2"/>
  <c r="Z241" i="2"/>
  <c r="AC241" i="2" s="1"/>
  <c r="AF248" i="2" s="1"/>
  <c r="AA236" i="2"/>
  <c r="AD236" i="2" s="1"/>
  <c r="AG243" i="2" s="1"/>
  <c r="AA235" i="2"/>
  <c r="AD235" i="2" s="1"/>
  <c r="AG242" i="2" s="1"/>
  <c r="AJ233" i="2"/>
  <c r="AI248" i="2"/>
  <c r="AL249" i="2" s="1"/>
  <c r="AR235" i="2" s="1"/>
  <c r="Z251" i="2"/>
  <c r="AC251" i="2" s="1"/>
  <c r="AF258" i="2" s="1"/>
  <c r="AA249" i="2"/>
  <c r="AD249" i="2" s="1"/>
  <c r="AG256" i="2" s="1"/>
  <c r="AJ246" i="2"/>
  <c r="AM247" i="2" s="1"/>
  <c r="AS233" i="2" s="1"/>
  <c r="AI265" i="2"/>
  <c r="Z268" i="2"/>
  <c r="AC268" i="2" s="1"/>
  <c r="AF275" i="2" s="1"/>
  <c r="Z293" i="2"/>
  <c r="AC293" i="2" s="1"/>
  <c r="AF300" i="2" s="1"/>
  <c r="AI290" i="2"/>
  <c r="AO266" i="2"/>
  <c r="AP231" i="2"/>
  <c r="AN266" i="2"/>
  <c r="AN262" i="2"/>
  <c r="AA298" i="2"/>
  <c r="AD298" i="2" s="1"/>
  <c r="AG305" i="2" s="1"/>
  <c r="AJ295" i="2"/>
  <c r="AL233" i="2"/>
  <c r="AR219" i="2" s="1"/>
  <c r="AO238" i="2"/>
  <c r="AH291" i="2"/>
  <c r="Y294" i="2"/>
  <c r="AB294" i="2" s="1"/>
  <c r="AE301" i="2" s="1"/>
  <c r="AO305" i="2"/>
  <c r="AW337" i="2"/>
  <c r="AW335" i="2"/>
  <c r="Y298" i="2"/>
  <c r="AB298" i="2" s="1"/>
  <c r="AE305" i="2" s="1"/>
  <c r="AH295" i="2"/>
  <c r="AH334" i="2"/>
  <c r="Y337" i="2"/>
  <c r="AB337" i="2" s="1"/>
  <c r="AE344" i="2" s="1"/>
  <c r="AO276" i="2"/>
  <c r="AH323" i="2"/>
  <c r="Y326" i="2"/>
  <c r="AB326" i="2" s="1"/>
  <c r="AE333" i="2" s="1"/>
  <c r="AN237" i="2"/>
  <c r="AH362" i="2"/>
  <c r="AK361" i="2" s="1"/>
  <c r="AQ347" i="2" s="1"/>
  <c r="Y365" i="2"/>
  <c r="AB365" i="2" s="1"/>
  <c r="AE372" i="2" s="1"/>
  <c r="Z316" i="2"/>
  <c r="AC316" i="2" s="1"/>
  <c r="AF323" i="2" s="1"/>
  <c r="AA278" i="2"/>
  <c r="AD278" i="2" s="1"/>
  <c r="AG285" i="2" s="1"/>
  <c r="AJ275" i="2"/>
  <c r="Y279" i="2"/>
  <c r="AB279" i="2" s="1"/>
  <c r="AE286" i="2" s="1"/>
  <c r="AH276" i="2"/>
  <c r="AA398" i="2"/>
  <c r="AD398" i="2" s="1"/>
  <c r="AG405" i="2" s="1"/>
  <c r="AJ395" i="2"/>
  <c r="AA394" i="2"/>
  <c r="AD394" i="2" s="1"/>
  <c r="AG401" i="2" s="1"/>
  <c r="AA395" i="2"/>
  <c r="AD395" i="2" s="1"/>
  <c r="AG402" i="2" s="1"/>
  <c r="AW400" i="2"/>
  <c r="AW404" i="2"/>
  <c r="AW403" i="2"/>
  <c r="AW302" i="2"/>
  <c r="AW304" i="2"/>
  <c r="AW274" i="2"/>
  <c r="AW269" i="2"/>
  <c r="AW273" i="2"/>
  <c r="AI381" i="2"/>
  <c r="Z384" i="2"/>
  <c r="AC384" i="2" s="1"/>
  <c r="AF391" i="2" s="1"/>
  <c r="Z320" i="2"/>
  <c r="AC320" i="2" s="1"/>
  <c r="AF327" i="2" s="1"/>
  <c r="Z352" i="2"/>
  <c r="AC352" i="2" s="1"/>
  <c r="AF359" i="2" s="1"/>
  <c r="AI349" i="2"/>
  <c r="AH299" i="2"/>
  <c r="Y302" i="2"/>
  <c r="AB302" i="2" s="1"/>
  <c r="AE309" i="2" s="1"/>
  <c r="AJ316" i="2"/>
  <c r="AA319" i="2"/>
  <c r="AD319" i="2" s="1"/>
  <c r="AG326" i="2" s="1"/>
  <c r="AW349" i="2"/>
  <c r="AH383" i="2"/>
  <c r="Y385" i="2"/>
  <c r="AB385" i="2" s="1"/>
  <c r="AE392" i="2" s="1"/>
  <c r="Y386" i="2"/>
  <c r="AB386" i="2" s="1"/>
  <c r="AE393" i="2" s="1"/>
  <c r="AI418" i="2"/>
  <c r="Z421" i="2"/>
  <c r="AC421" i="2" s="1"/>
  <c r="AH370" i="2"/>
  <c r="Y373" i="2"/>
  <c r="AB373" i="2" s="1"/>
  <c r="AE380" i="2" s="1"/>
  <c r="AW324" i="2"/>
  <c r="Z404" i="2"/>
  <c r="AC404" i="2" s="1"/>
  <c r="AF411" i="2" s="1"/>
  <c r="Y356" i="2"/>
  <c r="AB356" i="2" s="1"/>
  <c r="AE363" i="2" s="1"/>
  <c r="Z389" i="2"/>
  <c r="AC389" i="2" s="1"/>
  <c r="AF396" i="2" s="1"/>
  <c r="Z388" i="2"/>
  <c r="AC388" i="2" s="1"/>
  <c r="AF395" i="2" s="1"/>
  <c r="AI386" i="2"/>
  <c r="Z386" i="2"/>
  <c r="AC386" i="2" s="1"/>
  <c r="AF393" i="2" s="1"/>
  <c r="AH329" i="2"/>
  <c r="Y332" i="2"/>
  <c r="AB332" i="2" s="1"/>
  <c r="AE339" i="2" s="1"/>
  <c r="AH301" i="2"/>
  <c r="Y304" i="2"/>
  <c r="AB304" i="2" s="1"/>
  <c r="AE311" i="2" s="1"/>
  <c r="Z329" i="2"/>
  <c r="AC329" i="2" s="1"/>
  <c r="AF336" i="2" s="1"/>
  <c r="AI326" i="2"/>
  <c r="Z327" i="2"/>
  <c r="AC327" i="2" s="1"/>
  <c r="AF334" i="2" s="1"/>
  <c r="AP408" i="2"/>
  <c r="Y396" i="2"/>
  <c r="AB396" i="2" s="1"/>
  <c r="AE403" i="2" s="1"/>
  <c r="AH393" i="2"/>
  <c r="Y395" i="2"/>
  <c r="AB395" i="2" s="1"/>
  <c r="AE402" i="2" s="1"/>
  <c r="Y353" i="2"/>
  <c r="AB353" i="2" s="1"/>
  <c r="AE360" i="2" s="1"/>
  <c r="AH350" i="2"/>
  <c r="AK349" i="2" s="1"/>
  <c r="AQ335" i="2" s="1"/>
  <c r="AY390" i="2"/>
  <c r="AH418" i="2"/>
  <c r="AK421" i="2" s="1"/>
  <c r="AQ407" i="2" s="1"/>
  <c r="Y421" i="2"/>
  <c r="AB421" i="2" s="1"/>
  <c r="AY338" i="2"/>
  <c r="Y413" i="2"/>
  <c r="AB413" i="2" s="1"/>
  <c r="AE420" i="2" s="1"/>
  <c r="AI412" i="2"/>
  <c r="Z415" i="2"/>
  <c r="AC415" i="2" s="1"/>
  <c r="AF422" i="2" s="1"/>
  <c r="AH395" i="2"/>
  <c r="Y398" i="2"/>
  <c r="AB398" i="2" s="1"/>
  <c r="AE405" i="2" s="1"/>
  <c r="AA393" i="2"/>
  <c r="AD393" i="2" s="1"/>
  <c r="AG400" i="2" s="1"/>
  <c r="AW377" i="2"/>
  <c r="AW376" i="2"/>
  <c r="AW375" i="2"/>
  <c r="AI417" i="2"/>
  <c r="Z420" i="2"/>
  <c r="AC420" i="2" s="1"/>
  <c r="Z419" i="2"/>
  <c r="AC419" i="2" s="1"/>
  <c r="Z361" i="2"/>
  <c r="AC361" i="2" s="1"/>
  <c r="AF368" i="2" s="1"/>
  <c r="Z362" i="2"/>
  <c r="AC362" i="2" s="1"/>
  <c r="AF369" i="2" s="1"/>
  <c r="AI359" i="2"/>
  <c r="AH70" i="2"/>
  <c r="AK72" i="2" s="1"/>
  <c r="AQ58" i="2" s="1"/>
  <c r="Y73" i="2"/>
  <c r="AB73" i="2" s="1"/>
  <c r="AE80" i="2" s="1"/>
  <c r="AK103" i="2"/>
  <c r="AQ89" i="2" s="1"/>
  <c r="AN107" i="2"/>
  <c r="AO55" i="2"/>
  <c r="AK105" i="2"/>
  <c r="AQ91" i="2" s="1"/>
  <c r="AN109" i="2"/>
  <c r="AH143" i="2"/>
  <c r="Y145" i="2"/>
  <c r="AB145" i="2" s="1"/>
  <c r="AE152" i="2" s="1"/>
  <c r="Y146" i="2"/>
  <c r="AB146" i="2" s="1"/>
  <c r="AE153" i="2" s="1"/>
  <c r="AP118" i="2"/>
  <c r="Z105" i="2"/>
  <c r="AC105" i="2" s="1"/>
  <c r="AF112" i="2" s="1"/>
  <c r="AY129" i="2"/>
  <c r="AY128" i="2"/>
  <c r="AI173" i="2"/>
  <c r="AL173" i="2" s="1"/>
  <c r="AR159" i="2" s="1"/>
  <c r="Z176" i="2"/>
  <c r="AC176" i="2" s="1"/>
  <c r="AF183" i="2" s="1"/>
  <c r="AJ173" i="2"/>
  <c r="AA176" i="2"/>
  <c r="AD176" i="2" s="1"/>
  <c r="AG183" i="2" s="1"/>
  <c r="AN144" i="2"/>
  <c r="AK140" i="2"/>
  <c r="AQ126" i="2" s="1"/>
  <c r="AO178" i="2"/>
  <c r="AJ187" i="2"/>
  <c r="AA190" i="2"/>
  <c r="AD190" i="2" s="1"/>
  <c r="AG197" i="2" s="1"/>
  <c r="AP193" i="2"/>
  <c r="Y144" i="2"/>
  <c r="AB144" i="2" s="1"/>
  <c r="AE151" i="2" s="1"/>
  <c r="AH141" i="2"/>
  <c r="AP160" i="2"/>
  <c r="AA188" i="2"/>
  <c r="AD188" i="2" s="1"/>
  <c r="AG195" i="2" s="1"/>
  <c r="AA187" i="2"/>
  <c r="AD187" i="2" s="1"/>
  <c r="AG194" i="2" s="1"/>
  <c r="AJ185" i="2"/>
  <c r="AJ190" i="2"/>
  <c r="AA193" i="2"/>
  <c r="AD193" i="2" s="1"/>
  <c r="AG200" i="2" s="1"/>
  <c r="AN182" i="2"/>
  <c r="AI193" i="2"/>
  <c r="Z196" i="2"/>
  <c r="AC196" i="2" s="1"/>
  <c r="AF203" i="2" s="1"/>
  <c r="Z195" i="2"/>
  <c r="AC195" i="2" s="1"/>
  <c r="AF202" i="2" s="1"/>
  <c r="Z145" i="2"/>
  <c r="AC145" i="2" s="1"/>
  <c r="AF152" i="2" s="1"/>
  <c r="AI142" i="2"/>
  <c r="Y180" i="2"/>
  <c r="AB180" i="2" s="1"/>
  <c r="AE187" i="2" s="1"/>
  <c r="Z197" i="2"/>
  <c r="AC197" i="2" s="1"/>
  <c r="AF204" i="2" s="1"/>
  <c r="AY213" i="2"/>
  <c r="AA223" i="2"/>
  <c r="AD223" i="2" s="1"/>
  <c r="AG230" i="2" s="1"/>
  <c r="AJ220" i="2"/>
  <c r="AA222" i="2"/>
  <c r="AD222" i="2" s="1"/>
  <c r="AG229" i="2" s="1"/>
  <c r="Y241" i="2"/>
  <c r="AB241" i="2" s="1"/>
  <c r="AE248" i="2" s="1"/>
  <c r="AH238" i="2"/>
  <c r="AK238" i="2" s="1"/>
  <c r="AQ224" i="2" s="1"/>
  <c r="AH224" i="2"/>
  <c r="Y227" i="2"/>
  <c r="AB227" i="2" s="1"/>
  <c r="AE234" i="2" s="1"/>
  <c r="AJ244" i="2"/>
  <c r="AM243" i="2" s="1"/>
  <c r="AS229" i="2" s="1"/>
  <c r="AA247" i="2"/>
  <c r="AD247" i="2" s="1"/>
  <c r="AG254" i="2" s="1"/>
  <c r="Z218" i="2"/>
  <c r="AC218" i="2" s="1"/>
  <c r="AF225" i="2" s="1"/>
  <c r="AO242" i="2"/>
  <c r="AY250" i="2"/>
  <c r="Z307" i="2"/>
  <c r="AC307" i="2" s="1"/>
  <c r="AF314" i="2" s="1"/>
  <c r="AI304" i="2"/>
  <c r="AP252" i="2"/>
  <c r="Z264" i="2"/>
  <c r="AC264" i="2" s="1"/>
  <c r="AF271" i="2" s="1"/>
  <c r="AA250" i="2"/>
  <c r="AD250" i="2" s="1"/>
  <c r="AG257" i="2" s="1"/>
  <c r="AW278" i="2"/>
  <c r="Z234" i="2"/>
  <c r="AC234" i="2" s="1"/>
  <c r="AF241" i="2" s="1"/>
  <c r="AH335" i="2"/>
  <c r="Y338" i="2"/>
  <c r="AB338" i="2" s="1"/>
  <c r="AE345" i="2" s="1"/>
  <c r="AW301" i="2"/>
  <c r="Y366" i="2"/>
  <c r="AB366" i="2" s="1"/>
  <c r="AE373" i="2" s="1"/>
  <c r="AH363" i="2"/>
  <c r="AO321" i="2"/>
  <c r="AN291" i="2"/>
  <c r="AK287" i="2"/>
  <c r="AQ273" i="2" s="1"/>
  <c r="AW347" i="2"/>
  <c r="Z278" i="2"/>
  <c r="AC278" i="2" s="1"/>
  <c r="AF285" i="2" s="1"/>
  <c r="AI275" i="2"/>
  <c r="AO336" i="2"/>
  <c r="AL331" i="2"/>
  <c r="AR317" i="2" s="1"/>
  <c r="AP352" i="2"/>
  <c r="AW329" i="2"/>
  <c r="AY304" i="2"/>
  <c r="AY303" i="2"/>
  <c r="AY300" i="2"/>
  <c r="AP332" i="2"/>
  <c r="AA351" i="2"/>
  <c r="AD351" i="2" s="1"/>
  <c r="AG358" i="2" s="1"/>
  <c r="AJ348" i="2"/>
  <c r="AM349" i="2" s="1"/>
  <c r="AS335" i="2" s="1"/>
  <c r="AA367" i="2"/>
  <c r="AD367" i="2" s="1"/>
  <c r="AG374" i="2" s="1"/>
  <c r="AJ364" i="2"/>
  <c r="AM364" i="2" s="1"/>
  <c r="AS350" i="2" s="1"/>
  <c r="AN386" i="2"/>
  <c r="AL319" i="2"/>
  <c r="AR305" i="2" s="1"/>
  <c r="AO324" i="2"/>
  <c r="Z354" i="2"/>
  <c r="AC354" i="2" s="1"/>
  <c r="AF361" i="2" s="1"/>
  <c r="AP328" i="2"/>
  <c r="AW356" i="2"/>
  <c r="AA390" i="2"/>
  <c r="AD390" i="2" s="1"/>
  <c r="AG397" i="2" s="1"/>
  <c r="AJ387" i="2"/>
  <c r="AA388" i="2"/>
  <c r="AD388" i="2" s="1"/>
  <c r="AG395" i="2" s="1"/>
  <c r="AA389" i="2"/>
  <c r="AD389" i="2" s="1"/>
  <c r="AG396" i="2" s="1"/>
  <c r="AJ342" i="2"/>
  <c r="AA345" i="2"/>
  <c r="AD345" i="2" s="1"/>
  <c r="AG352" i="2" s="1"/>
  <c r="AA396" i="2"/>
  <c r="AD396" i="2" s="1"/>
  <c r="AG403" i="2" s="1"/>
  <c r="AW323" i="2"/>
  <c r="AA378" i="2"/>
  <c r="AD378" i="2" s="1"/>
  <c r="AG385" i="2" s="1"/>
  <c r="AJ375" i="2"/>
  <c r="AI404" i="2"/>
  <c r="Z407" i="2"/>
  <c r="AC407" i="2" s="1"/>
  <c r="AF414" i="2" s="1"/>
  <c r="AW320" i="2"/>
  <c r="Y368" i="2"/>
  <c r="AB368" i="2" s="1"/>
  <c r="AE375" i="2" s="1"/>
  <c r="AH365" i="2"/>
  <c r="AI410" i="2"/>
  <c r="Z413" i="2"/>
  <c r="AC413" i="2" s="1"/>
  <c r="AF420" i="2" s="1"/>
  <c r="Z412" i="2"/>
  <c r="AC412" i="2" s="1"/>
  <c r="AF419" i="2" s="1"/>
  <c r="AY396" i="2"/>
  <c r="AW342" i="2"/>
  <c r="AA411" i="2"/>
  <c r="AD411" i="2" s="1"/>
  <c r="AG418" i="2" s="1"/>
  <c r="AW390" i="2"/>
  <c r="Y389" i="2"/>
  <c r="AB389" i="2" s="1"/>
  <c r="AE396" i="2" s="1"/>
  <c r="AH386" i="2"/>
  <c r="Y388" i="2"/>
  <c r="AB388" i="2" s="1"/>
  <c r="AE395" i="2" s="1"/>
  <c r="Y422" i="2"/>
  <c r="AB422" i="2" s="1"/>
  <c r="AY342" i="2"/>
  <c r="AJ415" i="2"/>
  <c r="AA415" i="2"/>
  <c r="AD415" i="2" s="1"/>
  <c r="AG422" i="2" s="1"/>
  <c r="AA418" i="2"/>
  <c r="AD418" i="2" s="1"/>
  <c r="AY379" i="2"/>
  <c r="AW414" i="2"/>
  <c r="AO401" i="2"/>
  <c r="AY376" i="2"/>
  <c r="AY377" i="2"/>
  <c r="AM422" i="2"/>
  <c r="AS408" i="2" s="1"/>
  <c r="AH359" i="2"/>
  <c r="Y362" i="2"/>
  <c r="AB362" i="2" s="1"/>
  <c r="AE369" i="2" s="1"/>
  <c r="AM392" i="2"/>
  <c r="AS378" i="2" s="1"/>
  <c r="AP30" i="2"/>
  <c r="AM19" i="2"/>
  <c r="AS5" i="2" s="1"/>
  <c r="AP23" i="2"/>
  <c r="AP52" i="2"/>
  <c r="Z42" i="2"/>
  <c r="AC42" i="2" s="1"/>
  <c r="AF49" i="2" s="1"/>
  <c r="AI39" i="2"/>
  <c r="AP22" i="2"/>
  <c r="AM18" i="2"/>
  <c r="AS4" i="2" s="1"/>
  <c r="AA53" i="2"/>
  <c r="AD53" i="2" s="1"/>
  <c r="AG60" i="2" s="1"/>
  <c r="AJ50" i="2"/>
  <c r="Z113" i="2"/>
  <c r="AC113" i="2" s="1"/>
  <c r="AF120" i="2" s="1"/>
  <c r="AI110" i="2"/>
  <c r="AL112" i="2" s="1"/>
  <c r="AR98" i="2" s="1"/>
  <c r="Z109" i="2"/>
  <c r="AC109" i="2" s="1"/>
  <c r="AF116" i="2" s="1"/>
  <c r="Z110" i="2"/>
  <c r="AC110" i="2" s="1"/>
  <c r="AF117" i="2" s="1"/>
  <c r="Z111" i="2"/>
  <c r="AC111" i="2" s="1"/>
  <c r="AF118" i="2" s="1"/>
  <c r="AJ110" i="2"/>
  <c r="AA113" i="2"/>
  <c r="AD113" i="2" s="1"/>
  <c r="AG120" i="2" s="1"/>
  <c r="Z112" i="2"/>
  <c r="AC112" i="2" s="1"/>
  <c r="AF119" i="2" s="1"/>
  <c r="Y141" i="2"/>
  <c r="AB141" i="2" s="1"/>
  <c r="AE148" i="2" s="1"/>
  <c r="AO79" i="2"/>
  <c r="AL75" i="2"/>
  <c r="AR61" i="2" s="1"/>
  <c r="AO111" i="2"/>
  <c r="AK104" i="2"/>
  <c r="AQ90" i="2" s="1"/>
  <c r="AO83" i="2"/>
  <c r="AH91" i="2"/>
  <c r="Y94" i="2"/>
  <c r="AB94" i="2" s="1"/>
  <c r="AE101" i="2" s="1"/>
  <c r="Y93" i="2"/>
  <c r="AB93" i="2" s="1"/>
  <c r="AE100" i="2" s="1"/>
  <c r="AW126" i="2"/>
  <c r="AW127" i="2"/>
  <c r="AW129" i="2"/>
  <c r="Z147" i="2"/>
  <c r="AC147" i="2" s="1"/>
  <c r="AF154" i="2" s="1"/>
  <c r="AI144" i="2"/>
  <c r="AI143" i="2"/>
  <c r="Z146" i="2"/>
  <c r="AC146" i="2" s="1"/>
  <c r="AF153" i="2" s="1"/>
  <c r="AH164" i="2"/>
  <c r="Y167" i="2"/>
  <c r="AB167" i="2" s="1"/>
  <c r="AE174" i="2" s="1"/>
  <c r="AO135" i="2"/>
  <c r="Y174" i="2"/>
  <c r="AB174" i="2" s="1"/>
  <c r="AE181" i="2" s="1"/>
  <c r="AH171" i="2"/>
  <c r="AI178" i="2"/>
  <c r="AL178" i="2" s="1"/>
  <c r="AR164" i="2" s="1"/>
  <c r="Z181" i="2"/>
  <c r="AC181" i="2" s="1"/>
  <c r="AF188" i="2" s="1"/>
  <c r="AJ178" i="2"/>
  <c r="AM178" i="2" s="1"/>
  <c r="AS164" i="2" s="1"/>
  <c r="AA181" i="2"/>
  <c r="AD181" i="2" s="1"/>
  <c r="AG188" i="2" s="1"/>
  <c r="AA180" i="2"/>
  <c r="AD180" i="2" s="1"/>
  <c r="AG187" i="2" s="1"/>
  <c r="Y140" i="2"/>
  <c r="AB140" i="2" s="1"/>
  <c r="AE147" i="2" s="1"/>
  <c r="Z142" i="2"/>
  <c r="AC142" i="2" s="1"/>
  <c r="AF149" i="2" s="1"/>
  <c r="AY144" i="2"/>
  <c r="Y172" i="2"/>
  <c r="AB172" i="2" s="1"/>
  <c r="AE179" i="2" s="1"/>
  <c r="Z168" i="2"/>
  <c r="AC168" i="2" s="1"/>
  <c r="AF175" i="2" s="1"/>
  <c r="AI165" i="2"/>
  <c r="AA191" i="2"/>
  <c r="AD191" i="2" s="1"/>
  <c r="AG198" i="2" s="1"/>
  <c r="AJ188" i="2"/>
  <c r="AH210" i="2"/>
  <c r="AK209" i="2" s="1"/>
  <c r="AQ195" i="2" s="1"/>
  <c r="Y212" i="2"/>
  <c r="AB212" i="2" s="1"/>
  <c r="AE219" i="2" s="1"/>
  <c r="Y213" i="2"/>
  <c r="AB213" i="2" s="1"/>
  <c r="AE220" i="2" s="1"/>
  <c r="AI200" i="2"/>
  <c r="AL200" i="2" s="1"/>
  <c r="AR186" i="2" s="1"/>
  <c r="Z202" i="2"/>
  <c r="AC202" i="2" s="1"/>
  <c r="AF209" i="2" s="1"/>
  <c r="Z203" i="2"/>
  <c r="AC203" i="2" s="1"/>
  <c r="AF210" i="2" s="1"/>
  <c r="AW164" i="2"/>
  <c r="AW163" i="2"/>
  <c r="AW162" i="2"/>
  <c r="Y177" i="2"/>
  <c r="AB177" i="2" s="1"/>
  <c r="AE184" i="2" s="1"/>
  <c r="AH174" i="2"/>
  <c r="AA178" i="2"/>
  <c r="AD178" i="2" s="1"/>
  <c r="AG185" i="2" s="1"/>
  <c r="AH159" i="2"/>
  <c r="Y162" i="2"/>
  <c r="AB162" i="2" s="1"/>
  <c r="AE169" i="2" s="1"/>
  <c r="AN184" i="2"/>
  <c r="Y226" i="2"/>
  <c r="AB226" i="2" s="1"/>
  <c r="AE233" i="2" s="1"/>
  <c r="AJ210" i="2"/>
  <c r="AM208" i="2" s="1"/>
  <c r="AS194" i="2" s="1"/>
  <c r="AA213" i="2"/>
  <c r="AD213" i="2" s="1"/>
  <c r="AG220" i="2" s="1"/>
  <c r="AW235" i="2"/>
  <c r="AW234" i="2"/>
  <c r="BA207" i="2"/>
  <c r="AA206" i="2"/>
  <c r="AD206" i="2" s="1"/>
  <c r="AG213" i="2" s="1"/>
  <c r="AA205" i="2"/>
  <c r="AD205" i="2" s="1"/>
  <c r="AG212" i="2" s="1"/>
  <c r="AJ203" i="2"/>
  <c r="AM203" i="2" s="1"/>
  <c r="AS189" i="2" s="1"/>
  <c r="AW243" i="2"/>
  <c r="AY222" i="2"/>
  <c r="AY221" i="2"/>
  <c r="AH226" i="2"/>
  <c r="Y229" i="2"/>
  <c r="AB229" i="2" s="1"/>
  <c r="AE236" i="2" s="1"/>
  <c r="BA211" i="2"/>
  <c r="Z242" i="2"/>
  <c r="AC242" i="2" s="1"/>
  <c r="AF249" i="2" s="1"/>
  <c r="AN258" i="2"/>
  <c r="AK254" i="2"/>
  <c r="AQ240" i="2" s="1"/>
  <c r="AY249" i="2"/>
  <c r="AI271" i="2"/>
  <c r="AL271" i="2" s="1"/>
  <c r="AR257" i="2" s="1"/>
  <c r="Z274" i="2"/>
  <c r="AC274" i="2" s="1"/>
  <c r="AF281" i="2" s="1"/>
  <c r="Z270" i="2"/>
  <c r="AC270" i="2" s="1"/>
  <c r="AF277" i="2" s="1"/>
  <c r="AO222" i="2"/>
  <c r="AP249" i="2"/>
  <c r="AY261" i="2"/>
  <c r="AA296" i="2"/>
  <c r="AD296" i="2" s="1"/>
  <c r="AG303" i="2" s="1"/>
  <c r="AA295" i="2"/>
  <c r="AD295" i="2" s="1"/>
  <c r="AG302" i="2" s="1"/>
  <c r="AJ293" i="2"/>
  <c r="AO275" i="2"/>
  <c r="AM252" i="2"/>
  <c r="AS238" i="2" s="1"/>
  <c r="AP257" i="2"/>
  <c r="AA248" i="2"/>
  <c r="AD248" i="2" s="1"/>
  <c r="AG255" i="2" s="1"/>
  <c r="AH260" i="2"/>
  <c r="Y263" i="2"/>
  <c r="AB263" i="2" s="1"/>
  <c r="AE270" i="2" s="1"/>
  <c r="AO268" i="2"/>
  <c r="AY265" i="2"/>
  <c r="AJ222" i="2"/>
  <c r="AA225" i="2"/>
  <c r="AD225" i="2" s="1"/>
  <c r="AG232" i="2" s="1"/>
  <c r="AN261" i="2"/>
  <c r="AY252" i="2"/>
  <c r="AY248" i="2"/>
  <c r="AW259" i="2"/>
  <c r="AW285" i="2"/>
  <c r="AI297" i="2"/>
  <c r="Z300" i="2"/>
  <c r="AC300" i="2" s="1"/>
  <c r="AF307" i="2" s="1"/>
  <c r="AN270" i="2"/>
  <c r="AM261" i="2"/>
  <c r="AS247" i="2" s="1"/>
  <c r="AY279" i="2"/>
  <c r="AY280" i="2"/>
  <c r="AY281" i="2"/>
  <c r="AW334" i="2"/>
  <c r="AW244" i="2"/>
  <c r="Z317" i="2"/>
  <c r="AC317" i="2" s="1"/>
  <c r="AF324" i="2" s="1"/>
  <c r="Y247" i="2"/>
  <c r="AB247" i="2" s="1"/>
  <c r="AE254" i="2" s="1"/>
  <c r="AH244" i="2"/>
  <c r="AH316" i="2"/>
  <c r="AK317" i="2" s="1"/>
  <c r="AQ303" i="2" s="1"/>
  <c r="Y319" i="2"/>
  <c r="AB319" i="2" s="1"/>
  <c r="AE326" i="2" s="1"/>
  <c r="Y278" i="2"/>
  <c r="AB278" i="2" s="1"/>
  <c r="AE285" i="2" s="1"/>
  <c r="AH275" i="2"/>
  <c r="AI305" i="2"/>
  <c r="Z308" i="2"/>
  <c r="AC308" i="2" s="1"/>
  <c r="AF315" i="2" s="1"/>
  <c r="AP284" i="2"/>
  <c r="AI226" i="2"/>
  <c r="AL226" i="2" s="1"/>
  <c r="AR212" i="2" s="1"/>
  <c r="Z229" i="2"/>
  <c r="AC229" i="2" s="1"/>
  <c r="AF236" i="2" s="1"/>
  <c r="Y309" i="2"/>
  <c r="AB309" i="2" s="1"/>
  <c r="AE316" i="2" s="1"/>
  <c r="AH306" i="2"/>
  <c r="AY368" i="2"/>
  <c r="AY299" i="2"/>
  <c r="AJ305" i="2"/>
  <c r="AA308" i="2"/>
  <c r="AD308" i="2" s="1"/>
  <c r="AG315" i="2" s="1"/>
  <c r="AW352" i="2"/>
  <c r="AW369" i="2"/>
  <c r="AL311" i="2"/>
  <c r="AR297" i="2" s="1"/>
  <c r="AO316" i="2"/>
  <c r="AO358" i="2"/>
  <c r="AJ349" i="2"/>
  <c r="AA352" i="2"/>
  <c r="AD352" i="2" s="1"/>
  <c r="AG359" i="2" s="1"/>
  <c r="AH388" i="2"/>
  <c r="Y391" i="2"/>
  <c r="AB391" i="2" s="1"/>
  <c r="AE398" i="2" s="1"/>
  <c r="AI337" i="2"/>
  <c r="Z340" i="2"/>
  <c r="AC340" i="2" s="1"/>
  <c r="AF347" i="2" s="1"/>
  <c r="Z339" i="2"/>
  <c r="AC339" i="2" s="1"/>
  <c r="AF346" i="2" s="1"/>
  <c r="AW359" i="2"/>
  <c r="AA289" i="2"/>
  <c r="AD289" i="2" s="1"/>
  <c r="AG296" i="2" s="1"/>
  <c r="Y346" i="2"/>
  <c r="AB346" i="2" s="1"/>
  <c r="AE353" i="2" s="1"/>
  <c r="AA399" i="2"/>
  <c r="AD399" i="2" s="1"/>
  <c r="AG406" i="2" s="1"/>
  <c r="AJ397" i="2"/>
  <c r="AA400" i="2"/>
  <c r="AD400" i="2" s="1"/>
  <c r="AG407" i="2" s="1"/>
  <c r="Y347" i="2"/>
  <c r="AB347" i="2" s="1"/>
  <c r="AE354" i="2" s="1"/>
  <c r="AW339" i="2"/>
  <c r="AK305" i="2"/>
  <c r="AQ291" i="2" s="1"/>
  <c r="AN309" i="2"/>
  <c r="Z351" i="2"/>
  <c r="AC351" i="2" s="1"/>
  <c r="AF358" i="2" s="1"/>
  <c r="AI348" i="2"/>
  <c r="AL348" i="2" s="1"/>
  <c r="AR334" i="2" s="1"/>
  <c r="AJ403" i="2"/>
  <c r="AA406" i="2"/>
  <c r="AD406" i="2" s="1"/>
  <c r="AG413" i="2" s="1"/>
  <c r="AL367" i="2"/>
  <c r="AR353" i="2" s="1"/>
  <c r="AO372" i="2"/>
  <c r="AA402" i="2"/>
  <c r="AD402" i="2" s="1"/>
  <c r="AG409" i="2" s="1"/>
  <c r="AA342" i="2"/>
  <c r="AD342" i="2" s="1"/>
  <c r="AG349" i="2" s="1"/>
  <c r="AP415" i="2"/>
  <c r="AO396" i="2"/>
  <c r="AO357" i="2"/>
  <c r="AW398" i="2"/>
  <c r="AP423" i="2"/>
  <c r="AY416" i="2"/>
  <c r="Z397" i="2"/>
  <c r="AC397" i="2" s="1"/>
  <c r="AF404" i="2" s="1"/>
  <c r="AY419" i="2"/>
  <c r="AY420" i="2"/>
  <c r="Z365" i="2"/>
  <c r="AC365" i="2" s="1"/>
  <c r="AF372" i="2" s="1"/>
  <c r="AI362" i="2"/>
  <c r="AL362" i="2" s="1"/>
  <c r="AR348" i="2" s="1"/>
  <c r="AA333" i="2"/>
  <c r="AD333" i="2" s="1"/>
  <c r="AG340" i="2" s="1"/>
  <c r="AA379" i="2"/>
  <c r="AD379" i="2" s="1"/>
  <c r="AG386" i="2" s="1"/>
  <c r="AJ376" i="2"/>
  <c r="Z379" i="2"/>
  <c r="AC379" i="2" s="1"/>
  <c r="AF386" i="2" s="1"/>
  <c r="AI376" i="2"/>
  <c r="AI148" i="2"/>
  <c r="Z151" i="2"/>
  <c r="AC151" i="2" s="1"/>
  <c r="AF158" i="2" s="1"/>
  <c r="AH81" i="2"/>
  <c r="Y84" i="2"/>
  <c r="AB84" i="2" s="1"/>
  <c r="AE91" i="2" s="1"/>
  <c r="AP111" i="2"/>
  <c r="AM107" i="2"/>
  <c r="AS93" i="2" s="1"/>
  <c r="AH88" i="2"/>
  <c r="Y91" i="2"/>
  <c r="AB91" i="2" s="1"/>
  <c r="AE98" i="2" s="1"/>
  <c r="AP113" i="2"/>
  <c r="AI151" i="2"/>
  <c r="Z154" i="2"/>
  <c r="AC154" i="2" s="1"/>
  <c r="AF161" i="2" s="1"/>
  <c r="AN137" i="2"/>
  <c r="AK133" i="2"/>
  <c r="AQ119" i="2" s="1"/>
  <c r="AI86" i="2"/>
  <c r="Z89" i="2"/>
  <c r="AC89" i="2" s="1"/>
  <c r="AF96" i="2" s="1"/>
  <c r="Z88" i="2"/>
  <c r="AC88" i="2" s="1"/>
  <c r="AF95" i="2" s="1"/>
  <c r="Y152" i="2"/>
  <c r="AB152" i="2" s="1"/>
  <c r="AE159" i="2" s="1"/>
  <c r="AH149" i="2"/>
  <c r="Y151" i="2"/>
  <c r="AB151" i="2" s="1"/>
  <c r="AE158" i="2" s="1"/>
  <c r="AW146" i="2"/>
  <c r="AW145" i="2"/>
  <c r="AP176" i="2"/>
  <c r="AH173" i="2"/>
  <c r="Y176" i="2"/>
  <c r="AB176" i="2" s="1"/>
  <c r="AE183" i="2" s="1"/>
  <c r="AH134" i="2"/>
  <c r="Y137" i="2"/>
  <c r="AB137" i="2" s="1"/>
  <c r="AE144" i="2" s="1"/>
  <c r="AW144" i="2"/>
  <c r="AA171" i="2"/>
  <c r="AD171" i="2" s="1"/>
  <c r="AG178" i="2" s="1"/>
  <c r="AJ168" i="2"/>
  <c r="AM167" i="2" s="1"/>
  <c r="AS153" i="2" s="1"/>
  <c r="AN176" i="2"/>
  <c r="AP172" i="2"/>
  <c r="AY164" i="2"/>
  <c r="AY163" i="2"/>
  <c r="AY180" i="2"/>
  <c r="AY176" i="2"/>
  <c r="Z155" i="2"/>
  <c r="AC155" i="2" s="1"/>
  <c r="AF162" i="2" s="1"/>
  <c r="AI152" i="2"/>
  <c r="AL229" i="2"/>
  <c r="AR215" i="2" s="1"/>
  <c r="AO234" i="2"/>
  <c r="AY235" i="2"/>
  <c r="AW222" i="2"/>
  <c r="Y251" i="2"/>
  <c r="AB251" i="2" s="1"/>
  <c r="AE258" i="2" s="1"/>
  <c r="AH248" i="2"/>
  <c r="AK250" i="2" s="1"/>
  <c r="AQ236" i="2" s="1"/>
  <c r="AN256" i="2"/>
  <c r="AW279" i="2"/>
  <c r="Y299" i="2"/>
  <c r="AB299" i="2" s="1"/>
  <c r="AE306" i="2" s="1"/>
  <c r="AH296" i="2"/>
  <c r="Y271" i="2"/>
  <c r="AB271" i="2" s="1"/>
  <c r="AE278" i="2" s="1"/>
  <c r="AH269" i="2"/>
  <c r="Y272" i="2"/>
  <c r="AB272" i="2" s="1"/>
  <c r="AE279" i="2" s="1"/>
  <c r="Y270" i="2"/>
  <c r="AB270" i="2" s="1"/>
  <c r="AE277" i="2" s="1"/>
  <c r="AP213" i="2"/>
  <c r="AI264" i="2"/>
  <c r="AL265" i="2" s="1"/>
  <c r="AR251" i="2" s="1"/>
  <c r="Z267" i="2"/>
  <c r="AC267" i="2" s="1"/>
  <c r="AF274" i="2" s="1"/>
  <c r="Z265" i="2"/>
  <c r="AC265" i="2" s="1"/>
  <c r="AF272" i="2" s="1"/>
  <c r="AW252" i="2"/>
  <c r="AY285" i="2"/>
  <c r="Z306" i="2"/>
  <c r="AC306" i="2" s="1"/>
  <c r="AF313" i="2" s="1"/>
  <c r="AW281" i="2"/>
  <c r="Y301" i="2"/>
  <c r="AB301" i="2" s="1"/>
  <c r="AE308" i="2" s="1"/>
  <c r="Z337" i="2"/>
  <c r="AC337" i="2" s="1"/>
  <c r="AF344" i="2" s="1"/>
  <c r="AI334" i="2"/>
  <c r="Z335" i="2"/>
  <c r="AC335" i="2" s="1"/>
  <c r="AF342" i="2" s="1"/>
  <c r="AM271" i="2"/>
  <c r="AS257" i="2" s="1"/>
  <c r="AP276" i="2"/>
  <c r="AA316" i="2"/>
  <c r="AD316" i="2" s="1"/>
  <c r="AG323" i="2" s="1"/>
  <c r="AK286" i="2"/>
  <c r="AQ272" i="2" s="1"/>
  <c r="AN290" i="2"/>
  <c r="Z310" i="2"/>
  <c r="AC310" i="2" s="1"/>
  <c r="AF317" i="2" s="1"/>
  <c r="AA309" i="2"/>
  <c r="AD309" i="2" s="1"/>
  <c r="AG316" i="2" s="1"/>
  <c r="AJ306" i="2"/>
  <c r="AW368" i="2"/>
  <c r="Z309" i="2"/>
  <c r="AC309" i="2" s="1"/>
  <c r="AF316" i="2" s="1"/>
  <c r="AI306" i="2"/>
  <c r="Y293" i="2"/>
  <c r="AB293" i="2" s="1"/>
  <c r="AE300" i="2" s="1"/>
  <c r="AH290" i="2"/>
  <c r="AI301" i="2"/>
  <c r="Z304" i="2"/>
  <c r="AC304" i="2" s="1"/>
  <c r="AF311" i="2" s="1"/>
  <c r="AY352" i="2"/>
  <c r="AW370" i="2"/>
  <c r="Y383" i="2"/>
  <c r="AB383" i="2" s="1"/>
  <c r="AE390" i="2" s="1"/>
  <c r="AH380" i="2"/>
  <c r="AK382" i="2" s="1"/>
  <c r="AQ368" i="2" s="1"/>
  <c r="Y380" i="2"/>
  <c r="AB380" i="2" s="1"/>
  <c r="AE387" i="2" s="1"/>
  <c r="AA354" i="2"/>
  <c r="AD354" i="2" s="1"/>
  <c r="AG361" i="2" s="1"/>
  <c r="AH337" i="2"/>
  <c r="Y340" i="2"/>
  <c r="AB340" i="2" s="1"/>
  <c r="AE347" i="2" s="1"/>
  <c r="AY359" i="2"/>
  <c r="AI388" i="2"/>
  <c r="Z391" i="2"/>
  <c r="AC391" i="2" s="1"/>
  <c r="AF398" i="2" s="1"/>
  <c r="AP293" i="2"/>
  <c r="AA347" i="2"/>
  <c r="AD347" i="2" s="1"/>
  <c r="AG354" i="2" s="1"/>
  <c r="AJ344" i="2"/>
  <c r="Z378" i="2"/>
  <c r="AC378" i="2" s="1"/>
  <c r="AF385" i="2" s="1"/>
  <c r="AI375" i="2"/>
  <c r="AA357" i="2"/>
  <c r="AD357" i="2" s="1"/>
  <c r="AG364" i="2" s="1"/>
  <c r="AA355" i="2"/>
  <c r="AD355" i="2" s="1"/>
  <c r="AG362" i="2" s="1"/>
  <c r="AJ354" i="2"/>
  <c r="AM352" i="2" s="1"/>
  <c r="AS338" i="2" s="1"/>
  <c r="AA356" i="2"/>
  <c r="AD356" i="2" s="1"/>
  <c r="AG363" i="2" s="1"/>
  <c r="AY341" i="2"/>
  <c r="AI322" i="2"/>
  <c r="Z325" i="2"/>
  <c r="AC325" i="2" s="1"/>
  <c r="AF332" i="2" s="1"/>
  <c r="AW407" i="2"/>
  <c r="Z368" i="2"/>
  <c r="AC368" i="2" s="1"/>
  <c r="AF375" i="2" s="1"/>
  <c r="AN365" i="2"/>
  <c r="Z392" i="2"/>
  <c r="AC392" i="2" s="1"/>
  <c r="AF399" i="2" s="1"/>
  <c r="Y418" i="2"/>
  <c r="AB418" i="2" s="1"/>
  <c r="AH415" i="2"/>
  <c r="AK417" i="2" s="1"/>
  <c r="AQ403" i="2" s="1"/>
  <c r="Z353" i="2"/>
  <c r="AC353" i="2" s="1"/>
  <c r="AF360" i="2" s="1"/>
  <c r="Y390" i="2"/>
  <c r="AB390" i="2" s="1"/>
  <c r="AE397" i="2" s="1"/>
  <c r="AH387" i="2"/>
  <c r="AO359" i="2"/>
  <c r="AL354" i="2"/>
  <c r="AR340" i="2" s="1"/>
  <c r="AA419" i="2"/>
  <c r="AD419" i="2" s="1"/>
  <c r="AL394" i="2"/>
  <c r="AR380" i="2" s="1"/>
  <c r="AL421" i="2"/>
  <c r="AR407" i="2" s="1"/>
  <c r="AW399" i="2"/>
  <c r="AW420" i="2"/>
  <c r="AW418" i="2"/>
  <c r="AW419" i="2"/>
  <c r="AP337" i="2"/>
  <c r="AM332" i="2"/>
  <c r="AS318" i="2" s="1"/>
  <c r="Y379" i="2"/>
  <c r="AB379" i="2" s="1"/>
  <c r="AE386" i="2" s="1"/>
  <c r="AH376" i="2"/>
  <c r="AK376" i="2" s="1"/>
  <c r="AQ362" i="2" s="1"/>
  <c r="AN421" i="2"/>
  <c r="AA147" i="2"/>
  <c r="AD147" i="2" s="1"/>
  <c r="AG154" i="2" s="1"/>
  <c r="AJ144" i="2"/>
  <c r="Y147" i="2"/>
  <c r="AB147" i="2" s="1"/>
  <c r="AE154" i="2" s="1"/>
  <c r="AN179" i="2"/>
  <c r="Y184" i="2"/>
  <c r="AB184" i="2" s="1"/>
  <c r="AE191" i="2" s="1"/>
  <c r="AW183" i="2"/>
  <c r="AW182" i="2"/>
  <c r="AO161" i="2"/>
  <c r="AO183" i="2"/>
  <c r="Z191" i="2"/>
  <c r="AC191" i="2" s="1"/>
  <c r="AF198" i="2" s="1"/>
  <c r="AI188" i="2"/>
  <c r="AL188" i="2" s="1"/>
  <c r="AR174" i="2" s="1"/>
  <c r="Z190" i="2"/>
  <c r="AC190" i="2" s="1"/>
  <c r="AF197" i="2" s="1"/>
  <c r="AJ226" i="2"/>
  <c r="AA229" i="2"/>
  <c r="AD229" i="2" s="1"/>
  <c r="AG236" i="2" s="1"/>
  <c r="AN172" i="2"/>
  <c r="Z200" i="2"/>
  <c r="AC200" i="2" s="1"/>
  <c r="AF207" i="2" s="1"/>
  <c r="AI197" i="2"/>
  <c r="AN170" i="2"/>
  <c r="AW180" i="2"/>
  <c r="AW179" i="2"/>
  <c r="AJ161" i="2"/>
  <c r="AA164" i="2"/>
  <c r="AD164" i="2" s="1"/>
  <c r="AG171" i="2" s="1"/>
  <c r="Y155" i="2"/>
  <c r="AB155" i="2" s="1"/>
  <c r="AE162" i="2" s="1"/>
  <c r="AH152" i="2"/>
  <c r="Y154" i="2"/>
  <c r="AB154" i="2" s="1"/>
  <c r="AE161" i="2" s="1"/>
  <c r="AH196" i="2"/>
  <c r="Y199" i="2"/>
  <c r="AB199" i="2" s="1"/>
  <c r="AE206" i="2" s="1"/>
  <c r="Y198" i="2"/>
  <c r="AB198" i="2" s="1"/>
  <c r="AE205" i="2" s="1"/>
  <c r="AO186" i="2"/>
  <c r="AW215" i="2"/>
  <c r="AJ229" i="2"/>
  <c r="AA232" i="2"/>
  <c r="AD232" i="2" s="1"/>
  <c r="AG239" i="2" s="1"/>
  <c r="AJ225" i="2"/>
  <c r="AA228" i="2"/>
  <c r="AD228" i="2" s="1"/>
  <c r="AG235" i="2" s="1"/>
  <c r="AA230" i="2"/>
  <c r="AD230" i="2" s="1"/>
  <c r="AG237" i="2" s="1"/>
  <c r="AJ227" i="2"/>
  <c r="AP237" i="2"/>
  <c r="AM232" i="2"/>
  <c r="AS218" i="2" s="1"/>
  <c r="AN223" i="2"/>
  <c r="AW280" i="2"/>
  <c r="Y249" i="2"/>
  <c r="AB249" i="2" s="1"/>
  <c r="AE256" i="2" s="1"/>
  <c r="AH246" i="2"/>
  <c r="AA254" i="2"/>
  <c r="AD254" i="2" s="1"/>
  <c r="AG261" i="2" s="1"/>
  <c r="AA255" i="2"/>
  <c r="AD255" i="2" s="1"/>
  <c r="AG262" i="2" s="1"/>
  <c r="AJ252" i="2"/>
  <c r="AM251" i="2" s="1"/>
  <c r="AS237" i="2" s="1"/>
  <c r="Y236" i="2"/>
  <c r="AB236" i="2" s="1"/>
  <c r="AE243" i="2" s="1"/>
  <c r="AH233" i="2"/>
  <c r="AH264" i="2"/>
  <c r="Y267" i="2"/>
  <c r="AB267" i="2" s="1"/>
  <c r="AE274" i="2" s="1"/>
  <c r="AW232" i="2"/>
  <c r="AW231" i="2"/>
  <c r="AW230" i="2"/>
  <c r="AY273" i="2"/>
  <c r="AY253" i="2"/>
  <c r="AM266" i="2"/>
  <c r="AS252" i="2" s="1"/>
  <c r="AP271" i="2"/>
  <c r="AO310" i="2"/>
  <c r="AY286" i="2"/>
  <c r="AO286" i="2"/>
  <c r="AI335" i="2"/>
  <c r="Z338" i="2"/>
  <c r="AC338" i="2" s="1"/>
  <c r="AF345" i="2" s="1"/>
  <c r="AA272" i="2"/>
  <c r="AD272" i="2" s="1"/>
  <c r="AG279" i="2" s="1"/>
  <c r="AM265" i="2"/>
  <c r="AS251" i="2" s="1"/>
  <c r="AJ284" i="2"/>
  <c r="AA287" i="2"/>
  <c r="AD287" i="2" s="1"/>
  <c r="AG294" i="2" s="1"/>
  <c r="AP321" i="2"/>
  <c r="AM316" i="2"/>
  <c r="AS302" i="2" s="1"/>
  <c r="AO285" i="2"/>
  <c r="AL280" i="2"/>
  <c r="AR266" i="2" s="1"/>
  <c r="AO314" i="2"/>
  <c r="AA369" i="2"/>
  <c r="AD369" i="2" s="1"/>
  <c r="AG376" i="2" s="1"/>
  <c r="AJ366" i="2"/>
  <c r="AY316" i="2"/>
  <c r="AY315" i="2"/>
  <c r="AY313" i="2"/>
  <c r="Y370" i="2"/>
  <c r="AB370" i="2" s="1"/>
  <c r="AE377" i="2" s="1"/>
  <c r="AH367" i="2"/>
  <c r="AP314" i="2"/>
  <c r="AM309" i="2"/>
  <c r="AS295" i="2" s="1"/>
  <c r="AA329" i="2"/>
  <c r="AD329" i="2" s="1"/>
  <c r="AG336" i="2" s="1"/>
  <c r="AJ326" i="2"/>
  <c r="AM327" i="2" s="1"/>
  <c r="AS313" i="2" s="1"/>
  <c r="AN346" i="2"/>
  <c r="AY370" i="2"/>
  <c r="AP358" i="2"/>
  <c r="AJ328" i="2"/>
  <c r="AA331" i="2"/>
  <c r="AD331" i="2" s="1"/>
  <c r="AG338" i="2" s="1"/>
  <c r="AJ338" i="2"/>
  <c r="AM336" i="2" s="1"/>
  <c r="AS322" i="2" s="1"/>
  <c r="AA341" i="2"/>
  <c r="AD341" i="2" s="1"/>
  <c r="AG348" i="2" s="1"/>
  <c r="AO371" i="2"/>
  <c r="AL366" i="2"/>
  <c r="AR352" i="2" s="1"/>
  <c r="Z321" i="2"/>
  <c r="AC321" i="2" s="1"/>
  <c r="AF328" i="2" s="1"/>
  <c r="Z381" i="2"/>
  <c r="AC381" i="2" s="1"/>
  <c r="AF388" i="2" s="1"/>
  <c r="AH404" i="2"/>
  <c r="Y407" i="2"/>
  <c r="AB407" i="2" s="1"/>
  <c r="AE414" i="2" s="1"/>
  <c r="Y406" i="2"/>
  <c r="AB406" i="2" s="1"/>
  <c r="AE413" i="2" s="1"/>
  <c r="Z302" i="2"/>
  <c r="AC302" i="2" s="1"/>
  <c r="AF309" i="2" s="1"/>
  <c r="AI299" i="2"/>
  <c r="AL300" i="2" s="1"/>
  <c r="AR286" i="2" s="1"/>
  <c r="AP362" i="2"/>
  <c r="AA392" i="2"/>
  <c r="AD392" i="2" s="1"/>
  <c r="AG399" i="2" s="1"/>
  <c r="AP353" i="2"/>
  <c r="AM348" i="2"/>
  <c r="AS334" i="2" s="1"/>
  <c r="AP375" i="2"/>
  <c r="AM369" i="2"/>
  <c r="AS355" i="2" s="1"/>
  <c r="Z328" i="2"/>
  <c r="AC328" i="2" s="1"/>
  <c r="AF335" i="2" s="1"/>
  <c r="Z376" i="2"/>
  <c r="AC376" i="2" s="1"/>
  <c r="AF383" i="2" s="1"/>
  <c r="AI373" i="2"/>
  <c r="AL374" i="2" s="1"/>
  <c r="AR360" i="2" s="1"/>
  <c r="AW408" i="2"/>
  <c r="Y369" i="2"/>
  <c r="AB369" i="2" s="1"/>
  <c r="AE376" i="2" s="1"/>
  <c r="Y361" i="2"/>
  <c r="AB361" i="2" s="1"/>
  <c r="AE368" i="2" s="1"/>
  <c r="AK355" i="2"/>
  <c r="AQ341" i="2" s="1"/>
  <c r="AN359" i="2"/>
  <c r="AK354" i="2"/>
  <c r="AQ340" i="2" s="1"/>
  <c r="Z422" i="2"/>
  <c r="AC422" i="2" s="1"/>
  <c r="Z334" i="2"/>
  <c r="AC334" i="2" s="1"/>
  <c r="AF341" i="2" s="1"/>
  <c r="Z11" i="2"/>
  <c r="AC11" i="2" s="1"/>
  <c r="AF18" i="2" s="1"/>
  <c r="AI8" i="2"/>
  <c r="AA21" i="2"/>
  <c r="AD21" i="2" s="1"/>
  <c r="AG28" i="2" s="1"/>
  <c r="AJ18" i="2"/>
  <c r="AO24" i="2"/>
  <c r="AL20" i="2"/>
  <c r="AR6" i="2" s="1"/>
  <c r="Z37" i="2"/>
  <c r="AC37" i="2" s="1"/>
  <c r="AF44" i="2" s="1"/>
  <c r="AI34" i="2"/>
  <c r="AA17" i="2"/>
  <c r="AD17" i="2" s="1"/>
  <c r="AG24" i="2" s="1"/>
  <c r="AM55" i="2"/>
  <c r="AS41" i="2" s="1"/>
  <c r="AP59" i="2"/>
  <c r="AP27" i="2"/>
  <c r="AM23" i="2"/>
  <c r="AS9" i="2" s="1"/>
  <c r="AI15" i="2"/>
  <c r="Z18" i="2"/>
  <c r="AC18" i="2" s="1"/>
  <c r="AF25" i="2" s="1"/>
  <c r="AN59" i="2"/>
  <c r="AK55" i="2"/>
  <c r="AQ41" i="2" s="1"/>
  <c r="AN54" i="2"/>
  <c r="AH85" i="2"/>
  <c r="Y88" i="2"/>
  <c r="AB88" i="2" s="1"/>
  <c r="AE95" i="2" s="1"/>
  <c r="AJ73" i="2"/>
  <c r="AA76" i="2"/>
  <c r="AD76" i="2" s="1"/>
  <c r="AG83" i="2" s="1"/>
  <c r="AA86" i="2"/>
  <c r="AD86" i="2" s="1"/>
  <c r="AG93" i="2" s="1"/>
  <c r="AJ83" i="2"/>
  <c r="AA40" i="2"/>
  <c r="AD40" i="2" s="1"/>
  <c r="AG47" i="2" s="1"/>
  <c r="AJ37" i="2"/>
  <c r="AJ105" i="2"/>
  <c r="AA108" i="2"/>
  <c r="AD108" i="2" s="1"/>
  <c r="AG115" i="2" s="1"/>
  <c r="AJ98" i="2"/>
  <c r="AM96" i="2" s="1"/>
  <c r="AS82" i="2" s="1"/>
  <c r="AA101" i="2"/>
  <c r="AD101" i="2" s="1"/>
  <c r="AG108" i="2" s="1"/>
  <c r="AI122" i="2"/>
  <c r="Z125" i="2"/>
  <c r="AC125" i="2" s="1"/>
  <c r="AF132" i="2" s="1"/>
  <c r="Z87" i="2"/>
  <c r="AC87" i="2" s="1"/>
  <c r="AF94" i="2" s="1"/>
  <c r="AI129" i="2"/>
  <c r="AL130" i="2" s="1"/>
  <c r="AR116" i="2" s="1"/>
  <c r="Z132" i="2"/>
  <c r="AC132" i="2" s="1"/>
  <c r="AF139" i="2" s="1"/>
  <c r="AY159" i="2"/>
  <c r="Y173" i="2"/>
  <c r="AB173" i="2" s="1"/>
  <c r="AE180" i="2" s="1"/>
  <c r="AH170" i="2"/>
  <c r="AW160" i="2"/>
  <c r="AW159" i="2"/>
  <c r="AW158" i="2"/>
  <c r="AK115" i="2"/>
  <c r="AQ101" i="2" s="1"/>
  <c r="AN119" i="2"/>
  <c r="AP82" i="2"/>
  <c r="AH129" i="2"/>
  <c r="Y132" i="2"/>
  <c r="AB132" i="2" s="1"/>
  <c r="AE139" i="2" s="1"/>
  <c r="AJ158" i="2"/>
  <c r="AM158" i="2" s="1"/>
  <c r="AS144" i="2" s="1"/>
  <c r="AA161" i="2"/>
  <c r="AD161" i="2" s="1"/>
  <c r="AG168" i="2" s="1"/>
  <c r="Y175" i="2"/>
  <c r="AB175" i="2" s="1"/>
  <c r="AE182" i="2" s="1"/>
  <c r="AJ143" i="2"/>
  <c r="AA146" i="2"/>
  <c r="AD146" i="2" s="1"/>
  <c r="AG153" i="2" s="1"/>
  <c r="AO166" i="2"/>
  <c r="AW186" i="2"/>
  <c r="Y149" i="2"/>
  <c r="AB149" i="2" s="1"/>
  <c r="AE156" i="2" s="1"/>
  <c r="AI181" i="2"/>
  <c r="Z184" i="2"/>
  <c r="AC184" i="2" s="1"/>
  <c r="AF191" i="2" s="1"/>
  <c r="AN163" i="2"/>
  <c r="AY125" i="2"/>
  <c r="AW174" i="2"/>
  <c r="BA202" i="2"/>
  <c r="Y168" i="2"/>
  <c r="AB168" i="2" s="1"/>
  <c r="AE175" i="2" s="1"/>
  <c r="AP137" i="2"/>
  <c r="Y166" i="2"/>
  <c r="AB166" i="2" s="1"/>
  <c r="AE173" i="2" s="1"/>
  <c r="AW200" i="2"/>
  <c r="AA198" i="2"/>
  <c r="AD198" i="2" s="1"/>
  <c r="AG205" i="2" s="1"/>
  <c r="AW155" i="2"/>
  <c r="AY199" i="2"/>
  <c r="AY198" i="2"/>
  <c r="AH178" i="2"/>
  <c r="AK178" i="2" s="1"/>
  <c r="AQ164" i="2" s="1"/>
  <c r="Y181" i="2"/>
  <c r="AB181" i="2" s="1"/>
  <c r="AE188" i="2" s="1"/>
  <c r="Y194" i="2"/>
  <c r="AB194" i="2" s="1"/>
  <c r="AE201" i="2" s="1"/>
  <c r="AH191" i="2"/>
  <c r="Y193" i="2"/>
  <c r="AB193" i="2" s="1"/>
  <c r="AE200" i="2" s="1"/>
  <c r="Z182" i="2"/>
  <c r="AC182" i="2" s="1"/>
  <c r="AF189" i="2" s="1"/>
  <c r="AJ196" i="2"/>
  <c r="AA199" i="2"/>
  <c r="AD199" i="2" s="1"/>
  <c r="AG206" i="2" s="1"/>
  <c r="AA218" i="2"/>
  <c r="AD218" i="2" s="1"/>
  <c r="AG225" i="2" s="1"/>
  <c r="AJ235" i="2"/>
  <c r="AA238" i="2"/>
  <c r="AD238" i="2" s="1"/>
  <c r="AG245" i="2" s="1"/>
  <c r="AN211" i="2"/>
  <c r="AW228" i="2"/>
  <c r="AY236" i="2"/>
  <c r="AM207" i="2"/>
  <c r="AS193" i="2" s="1"/>
  <c r="Z252" i="2"/>
  <c r="AC252" i="2" s="1"/>
  <c r="AF259" i="2" s="1"/>
  <c r="AI249" i="2"/>
  <c r="Y230" i="2"/>
  <c r="AB230" i="2" s="1"/>
  <c r="AE237" i="2" s="1"/>
  <c r="Z213" i="2"/>
  <c r="AC213" i="2" s="1"/>
  <c r="AF220" i="2" s="1"/>
  <c r="AJ279" i="2"/>
  <c r="AM278" i="2" s="1"/>
  <c r="AS264" i="2" s="1"/>
  <c r="AA282" i="2"/>
  <c r="AD282" i="2" s="1"/>
  <c r="AG289" i="2" s="1"/>
  <c r="Y269" i="2"/>
  <c r="AB269" i="2" s="1"/>
  <c r="AE276" i="2" s="1"/>
  <c r="AH266" i="2"/>
  <c r="AA239" i="2"/>
  <c r="AD239" i="2" s="1"/>
  <c r="AG246" i="2" s="1"/>
  <c r="AJ236" i="2"/>
  <c r="AA237" i="2"/>
  <c r="AD237" i="2" s="1"/>
  <c r="AG244" i="2" s="1"/>
  <c r="AJ234" i="2"/>
  <c r="AY230" i="2"/>
  <c r="AA226" i="2"/>
  <c r="AD226" i="2" s="1"/>
  <c r="AG233" i="2" s="1"/>
  <c r="AM264" i="2"/>
  <c r="AS250" i="2" s="1"/>
  <c r="BA205" i="2"/>
  <c r="BA201" i="2"/>
  <c r="AW247" i="2"/>
  <c r="AW246" i="2"/>
  <c r="AY232" i="2"/>
  <c r="AY228" i="2"/>
  <c r="AY231" i="2"/>
  <c r="AN238" i="2"/>
  <c r="AA267" i="2"/>
  <c r="AD267" i="2" s="1"/>
  <c r="AG274" i="2" s="1"/>
  <c r="AJ285" i="2"/>
  <c r="AA288" i="2"/>
  <c r="AD288" i="2" s="1"/>
  <c r="AG295" i="2" s="1"/>
  <c r="AL290" i="2"/>
  <c r="AR276" i="2" s="1"/>
  <c r="AO295" i="2"/>
  <c r="AW277" i="2"/>
  <c r="AW315" i="2"/>
  <c r="AA273" i="2"/>
  <c r="AD273" i="2" s="1"/>
  <c r="AG280" i="2" s="1"/>
  <c r="AA264" i="2"/>
  <c r="AD264" i="2" s="1"/>
  <c r="AG271" i="2" s="1"/>
  <c r="Z287" i="2"/>
  <c r="AC287" i="2" s="1"/>
  <c r="AF294" i="2" s="1"/>
  <c r="Z288" i="2"/>
  <c r="AC288" i="2" s="1"/>
  <c r="AF295" i="2" s="1"/>
  <c r="AI285" i="2"/>
  <c r="AL283" i="2" s="1"/>
  <c r="AR269" i="2" s="1"/>
  <c r="AL363" i="2"/>
  <c r="AR349" i="2" s="1"/>
  <c r="AO368" i="2"/>
  <c r="Z295" i="2"/>
  <c r="AC295" i="2" s="1"/>
  <c r="AF302" i="2" s="1"/>
  <c r="AW316" i="2"/>
  <c r="AP305" i="2"/>
  <c r="AA325" i="2"/>
  <c r="AD325" i="2" s="1"/>
  <c r="AG332" i="2" s="1"/>
  <c r="AN361" i="2"/>
  <c r="AK357" i="2"/>
  <c r="AQ343" i="2" s="1"/>
  <c r="Y404" i="2"/>
  <c r="AB404" i="2" s="1"/>
  <c r="AE411" i="2" s="1"/>
  <c r="AH401" i="2"/>
  <c r="AN318" i="2"/>
  <c r="AA384" i="2"/>
  <c r="AD384" i="2" s="1"/>
  <c r="AG391" i="2" s="1"/>
  <c r="AJ381" i="2"/>
  <c r="AA334" i="2"/>
  <c r="AD334" i="2" s="1"/>
  <c r="AG341" i="2" s="1"/>
  <c r="AI338" i="2"/>
  <c r="Z341" i="2"/>
  <c r="AC341" i="2" s="1"/>
  <c r="AF348" i="2" s="1"/>
  <c r="Z367" i="2"/>
  <c r="AC367" i="2" s="1"/>
  <c r="AF374" i="2" s="1"/>
  <c r="AO325" i="2"/>
  <c r="AY350" i="2"/>
  <c r="AY351" i="2"/>
  <c r="Y381" i="2"/>
  <c r="AB381" i="2" s="1"/>
  <c r="AE388" i="2" s="1"/>
  <c r="AY410" i="2"/>
  <c r="Y350" i="2"/>
  <c r="AB350" i="2" s="1"/>
  <c r="AE357" i="2" s="1"/>
  <c r="AH347" i="2"/>
  <c r="Z387" i="2"/>
  <c r="AC387" i="2" s="1"/>
  <c r="AF394" i="2" s="1"/>
  <c r="Y335" i="2"/>
  <c r="AB335" i="2" s="1"/>
  <c r="AE342" i="2" s="1"/>
  <c r="AH332" i="2"/>
  <c r="AK333" i="2" s="1"/>
  <c r="AQ319" i="2" s="1"/>
  <c r="AA358" i="2"/>
  <c r="AD358" i="2" s="1"/>
  <c r="AG365" i="2" s="1"/>
  <c r="AA349" i="2"/>
  <c r="AD349" i="2" s="1"/>
  <c r="AG356" i="2" s="1"/>
  <c r="AO332" i="2"/>
  <c r="AW409" i="2"/>
  <c r="AN373" i="2"/>
  <c r="Y401" i="2"/>
  <c r="AB401" i="2" s="1"/>
  <c r="AE408" i="2" s="1"/>
  <c r="AN382" i="2"/>
  <c r="Z357" i="2"/>
  <c r="AC357" i="2" s="1"/>
  <c r="AF364" i="2" s="1"/>
  <c r="AI354" i="2"/>
  <c r="AL353" i="2" s="1"/>
  <c r="AR339" i="2" s="1"/>
  <c r="Z356" i="2"/>
  <c r="AC356" i="2" s="1"/>
  <c r="AF363" i="2" s="1"/>
  <c r="Z399" i="2"/>
  <c r="AC399" i="2" s="1"/>
  <c r="AF406" i="2" s="1"/>
  <c r="AI397" i="2"/>
  <c r="AL395" i="2" s="1"/>
  <c r="AR381" i="2" s="1"/>
  <c r="Z400" i="2"/>
  <c r="AC400" i="2" s="1"/>
  <c r="AF407" i="2" s="1"/>
  <c r="Y354" i="2"/>
  <c r="AB354" i="2" s="1"/>
  <c r="AE361" i="2" s="1"/>
  <c r="Y403" i="2"/>
  <c r="AB403" i="2" s="1"/>
  <c r="AE410" i="2" s="1"/>
  <c r="AL359" i="2"/>
  <c r="AR345" i="2" s="1"/>
  <c r="AO364" i="2"/>
  <c r="AJ398" i="2"/>
  <c r="AA401" i="2"/>
  <c r="AD401" i="2" s="1"/>
  <c r="AG408" i="2" s="1"/>
  <c r="AA422" i="2"/>
  <c r="AD422" i="2" s="1"/>
  <c r="AN407" i="2"/>
  <c r="AY375" i="2"/>
  <c r="AO338" i="2"/>
  <c r="AY418" i="2"/>
  <c r="AG50" i="59" l="1"/>
  <c r="AF50" i="59"/>
  <c r="AG49" i="59"/>
  <c r="AF49" i="59"/>
  <c r="N4" i="1"/>
  <c r="AE48" i="33"/>
  <c r="AF48" i="33" s="1"/>
  <c r="AE49" i="33"/>
  <c r="AF47" i="33"/>
  <c r="AG48" i="33"/>
  <c r="AM289" i="2"/>
  <c r="AS275" i="2" s="1"/>
  <c r="AM217" i="2"/>
  <c r="AS203" i="2" s="1"/>
  <c r="AM117" i="2"/>
  <c r="AS103" i="2" s="1"/>
  <c r="AL107" i="2"/>
  <c r="AR93" i="2" s="1"/>
  <c r="AM357" i="2"/>
  <c r="AS343" i="2" s="1"/>
  <c r="AK109" i="2"/>
  <c r="AQ95" i="2" s="1"/>
  <c r="AK70" i="2"/>
  <c r="AQ56" i="2" s="1"/>
  <c r="AL55" i="2"/>
  <c r="AR41" i="2" s="1"/>
  <c r="AK339" i="2"/>
  <c r="AQ325" i="2" s="1"/>
  <c r="AL69" i="2"/>
  <c r="AR55" i="2" s="1"/>
  <c r="AM333" i="2"/>
  <c r="AS319" i="2" s="1"/>
  <c r="AK207" i="2"/>
  <c r="AQ193" i="2" s="1"/>
  <c r="AK197" i="2"/>
  <c r="AQ183" i="2" s="1"/>
  <c r="AM148" i="2"/>
  <c r="AS134" i="2" s="1"/>
  <c r="AL402" i="2"/>
  <c r="AR388" i="2" s="1"/>
  <c r="AK77" i="2"/>
  <c r="AQ63" i="2" s="1"/>
  <c r="AK45" i="2"/>
  <c r="AQ31" i="2" s="1"/>
  <c r="AL403" i="2"/>
  <c r="AR389" i="2" s="1"/>
  <c r="AK210" i="2"/>
  <c r="AQ196" i="2" s="1"/>
  <c r="AL50" i="2"/>
  <c r="AR36" i="2" s="1"/>
  <c r="AL349" i="2"/>
  <c r="AR335" i="2" s="1"/>
  <c r="AL39" i="2"/>
  <c r="AR25" i="2" s="1"/>
  <c r="AL97" i="2"/>
  <c r="AR83" i="2" s="1"/>
  <c r="AL104" i="2"/>
  <c r="AR90" i="2" s="1"/>
  <c r="AM38" i="2"/>
  <c r="AS24" i="2" s="1"/>
  <c r="AM233" i="2"/>
  <c r="AS219" i="2" s="1"/>
  <c r="AK392" i="2"/>
  <c r="AQ378" i="2" s="1"/>
  <c r="AM255" i="2"/>
  <c r="AS241" i="2" s="1"/>
  <c r="AL108" i="2"/>
  <c r="AR94" i="2" s="1"/>
  <c r="AL282" i="2"/>
  <c r="AR268" i="2" s="1"/>
  <c r="AK356" i="2"/>
  <c r="AQ342" i="2" s="1"/>
  <c r="AL122" i="2"/>
  <c r="AR108" i="2" s="1"/>
  <c r="AM402" i="2"/>
  <c r="AS388" i="2" s="1"/>
  <c r="AL131" i="2"/>
  <c r="AR117" i="2" s="1"/>
  <c r="AK258" i="2"/>
  <c r="AQ244" i="2" s="1"/>
  <c r="AK168" i="2"/>
  <c r="AQ154" i="2" s="1"/>
  <c r="AM225" i="2"/>
  <c r="AS211" i="2" s="1"/>
  <c r="AL316" i="2"/>
  <c r="AR302" i="2" s="1"/>
  <c r="AM396" i="2"/>
  <c r="AS382" i="2" s="1"/>
  <c r="AK266" i="2"/>
  <c r="AQ252" i="2" s="1"/>
  <c r="AK169" i="2"/>
  <c r="AQ155" i="2" s="1"/>
  <c r="AM219" i="2"/>
  <c r="AS205" i="2" s="1"/>
  <c r="AK175" i="2"/>
  <c r="AQ161" i="2" s="1"/>
  <c r="AL327" i="2"/>
  <c r="AR313" i="2" s="1"/>
  <c r="AK369" i="2"/>
  <c r="AQ355" i="2" s="1"/>
  <c r="AL369" i="2"/>
  <c r="AR355" i="2" s="1"/>
  <c r="AL382" i="2"/>
  <c r="AR368" i="2" s="1"/>
  <c r="AL159" i="2"/>
  <c r="AR145" i="2" s="1"/>
  <c r="AK327" i="2"/>
  <c r="AQ313" i="2" s="1"/>
  <c r="AK66" i="2"/>
  <c r="AQ52" i="2" s="1"/>
  <c r="AK14" i="2"/>
  <c r="AN330" i="2"/>
  <c r="AK325" i="2"/>
  <c r="AQ311" i="2" s="1"/>
  <c r="AK326" i="2"/>
  <c r="AQ312" i="2" s="1"/>
  <c r="AP53" i="2"/>
  <c r="AM49" i="2"/>
  <c r="AS35" i="2" s="1"/>
  <c r="AO244" i="2"/>
  <c r="AL239" i="2"/>
  <c r="AR225" i="2" s="1"/>
  <c r="AM164" i="2"/>
  <c r="AS150" i="2" s="1"/>
  <c r="AP169" i="2"/>
  <c r="AO197" i="2"/>
  <c r="AL192" i="2"/>
  <c r="AR178" i="2" s="1"/>
  <c r="AL191" i="2"/>
  <c r="AR177" i="2" s="1"/>
  <c r="AM7" i="2"/>
  <c r="AP124" i="2"/>
  <c r="AM120" i="2"/>
  <c r="AS106" i="2" s="1"/>
  <c r="AM367" i="2"/>
  <c r="AS353" i="2" s="1"/>
  <c r="AP372" i="2"/>
  <c r="AK206" i="2"/>
  <c r="AQ192" i="2" s="1"/>
  <c r="AN210" i="2"/>
  <c r="AK205" i="2"/>
  <c r="AQ191" i="2" s="1"/>
  <c r="AK204" i="2"/>
  <c r="AQ190" i="2" s="1"/>
  <c r="AL126" i="2"/>
  <c r="AR112" i="2" s="1"/>
  <c r="AO130" i="2"/>
  <c r="AN23" i="2"/>
  <c r="AK19" i="2"/>
  <c r="AQ5" i="2" s="1"/>
  <c r="AM152" i="2"/>
  <c r="AS138" i="2" s="1"/>
  <c r="AP156" i="2"/>
  <c r="AM151" i="2"/>
  <c r="AS137" i="2" s="1"/>
  <c r="AM25" i="2"/>
  <c r="AS11" i="2" s="1"/>
  <c r="AP29" i="2"/>
  <c r="AP58" i="2"/>
  <c r="AM54" i="2"/>
  <c r="AS40" i="2" s="1"/>
  <c r="AN37" i="2"/>
  <c r="AK33" i="2"/>
  <c r="AQ19" i="2" s="1"/>
  <c r="AO188" i="2"/>
  <c r="AL183" i="2"/>
  <c r="AR169" i="2" s="1"/>
  <c r="AL182" i="2"/>
  <c r="AR168" i="2" s="1"/>
  <c r="AO15" i="2"/>
  <c r="AL11" i="2"/>
  <c r="AO200" i="2"/>
  <c r="AL195" i="2"/>
  <c r="AR181" i="2" s="1"/>
  <c r="AL194" i="2"/>
  <c r="AR180" i="2" s="1"/>
  <c r="AK302" i="2"/>
  <c r="AQ288" i="2" s="1"/>
  <c r="AN306" i="2"/>
  <c r="AK301" i="2"/>
  <c r="AQ287" i="2" s="1"/>
  <c r="AO272" i="2"/>
  <c r="AL267" i="2"/>
  <c r="AR253" i="2" s="1"/>
  <c r="AO148" i="2"/>
  <c r="AL144" i="2"/>
  <c r="AR130" i="2" s="1"/>
  <c r="AL141" i="2"/>
  <c r="AR127" i="2" s="1"/>
  <c r="AL143" i="2"/>
  <c r="AR129" i="2" s="1"/>
  <c r="AO422" i="2"/>
  <c r="AL417" i="2"/>
  <c r="AR403" i="2" s="1"/>
  <c r="AN284" i="2"/>
  <c r="AK280" i="2"/>
  <c r="AQ266" i="2" s="1"/>
  <c r="AN304" i="2"/>
  <c r="AK300" i="2"/>
  <c r="AQ286" i="2" s="1"/>
  <c r="AL140" i="2"/>
  <c r="AR126" i="2" s="1"/>
  <c r="AN418" i="2"/>
  <c r="AK414" i="2"/>
  <c r="AQ400" i="2" s="1"/>
  <c r="AK413" i="2"/>
  <c r="AQ399" i="2" s="1"/>
  <c r="AK384" i="2"/>
  <c r="AQ370" i="2" s="1"/>
  <c r="AN388" i="2"/>
  <c r="AM411" i="2"/>
  <c r="AS397" i="2" s="1"/>
  <c r="AP416" i="2"/>
  <c r="AK232" i="2"/>
  <c r="AQ218" i="2" s="1"/>
  <c r="AN236" i="2"/>
  <c r="AK231" i="2"/>
  <c r="AQ217" i="2" s="1"/>
  <c r="AK230" i="2"/>
  <c r="AQ216" i="2" s="1"/>
  <c r="AP307" i="2"/>
  <c r="AM302" i="2"/>
  <c r="AS288" i="2" s="1"/>
  <c r="AL85" i="2"/>
  <c r="AR71" i="2" s="1"/>
  <c r="AO89" i="2"/>
  <c r="AL84" i="2"/>
  <c r="AR70" i="2" s="1"/>
  <c r="AL82" i="2"/>
  <c r="AR68" i="2" s="1"/>
  <c r="AL83" i="2"/>
  <c r="AR69" i="2" s="1"/>
  <c r="AK130" i="2"/>
  <c r="AQ116" i="2" s="1"/>
  <c r="AN134" i="2"/>
  <c r="AM106" i="2"/>
  <c r="AS92" i="2" s="1"/>
  <c r="AP110" i="2"/>
  <c r="AK404" i="2"/>
  <c r="AQ390" i="2" s="1"/>
  <c r="AN408" i="2"/>
  <c r="AK401" i="2"/>
  <c r="AQ387" i="2" s="1"/>
  <c r="AK402" i="2"/>
  <c r="AQ388" i="2" s="1"/>
  <c r="AM281" i="2"/>
  <c r="AS267" i="2" s="1"/>
  <c r="AP286" i="2"/>
  <c r="AL181" i="2"/>
  <c r="AR167" i="2" s="1"/>
  <c r="AM288" i="2"/>
  <c r="AS274" i="2" s="1"/>
  <c r="AK152" i="2"/>
  <c r="AQ138" i="2" s="1"/>
  <c r="AN156" i="2"/>
  <c r="AK151" i="2"/>
  <c r="AQ137" i="2" s="1"/>
  <c r="AL167" i="2"/>
  <c r="AR153" i="2" s="1"/>
  <c r="AO172" i="2"/>
  <c r="AM48" i="2"/>
  <c r="AS34" i="2" s="1"/>
  <c r="AL396" i="2"/>
  <c r="AR382" i="2" s="1"/>
  <c r="AP371" i="2"/>
  <c r="AM366" i="2"/>
  <c r="AS352" i="2" s="1"/>
  <c r="AO282" i="2"/>
  <c r="AL277" i="2"/>
  <c r="AR263" i="2" s="1"/>
  <c r="AK227" i="2"/>
  <c r="AQ213" i="2" s="1"/>
  <c r="AN231" i="2"/>
  <c r="AK226" i="2"/>
  <c r="AQ212" i="2" s="1"/>
  <c r="AP194" i="2"/>
  <c r="AM189" i="2"/>
  <c r="AS175" i="2" s="1"/>
  <c r="AN402" i="2"/>
  <c r="AK398" i="2"/>
  <c r="AQ384" i="2" s="1"/>
  <c r="AM403" i="2"/>
  <c r="AS389" i="2" s="1"/>
  <c r="AO356" i="2"/>
  <c r="AL351" i="2"/>
  <c r="AR337" i="2" s="1"/>
  <c r="AM297" i="2"/>
  <c r="AS283" i="2" s="1"/>
  <c r="AP302" i="2"/>
  <c r="AM296" i="2"/>
  <c r="AS282" i="2" s="1"/>
  <c r="AP253" i="2"/>
  <c r="AM248" i="2"/>
  <c r="AS234" i="2" s="1"/>
  <c r="AN227" i="2"/>
  <c r="AK223" i="2"/>
  <c r="AQ209" i="2" s="1"/>
  <c r="AK222" i="2"/>
  <c r="AQ208" i="2" s="1"/>
  <c r="AO181" i="2"/>
  <c r="AL176" i="2"/>
  <c r="AR162" i="2" s="1"/>
  <c r="AM401" i="2"/>
  <c r="AS387" i="2" s="1"/>
  <c r="AP330" i="2"/>
  <c r="AM325" i="2"/>
  <c r="AS311" i="2" s="1"/>
  <c r="AM321" i="2"/>
  <c r="AS307" i="2" s="1"/>
  <c r="AM124" i="2"/>
  <c r="AS110" i="2" s="1"/>
  <c r="AP128" i="2"/>
  <c r="AL401" i="2"/>
  <c r="AR387" i="2" s="1"/>
  <c r="AL243" i="2"/>
  <c r="AR229" i="2" s="1"/>
  <c r="AO248" i="2"/>
  <c r="AL240" i="2"/>
  <c r="AR226" i="2" s="1"/>
  <c r="AL423" i="2"/>
  <c r="AR409" i="2" s="1"/>
  <c r="AL422" i="2"/>
  <c r="AR408" i="2" s="1"/>
  <c r="AL304" i="2"/>
  <c r="AR290" i="2" s="1"/>
  <c r="AO309" i="2"/>
  <c r="AL142" i="2"/>
  <c r="AR128" i="2" s="1"/>
  <c r="AN381" i="2"/>
  <c r="AK377" i="2"/>
  <c r="AQ363" i="2" s="1"/>
  <c r="AM406" i="2"/>
  <c r="AS392" i="2" s="1"/>
  <c r="AP411" i="2"/>
  <c r="AK341" i="2"/>
  <c r="AQ327" i="2" s="1"/>
  <c r="AN345" i="2"/>
  <c r="AO160" i="2"/>
  <c r="AL156" i="2"/>
  <c r="AR142" i="2" s="1"/>
  <c r="AN142" i="2"/>
  <c r="AK138" i="2"/>
  <c r="AQ124" i="2" s="1"/>
  <c r="AN60" i="2"/>
  <c r="AK56" i="2"/>
  <c r="AQ42" i="2" s="1"/>
  <c r="AO76" i="2"/>
  <c r="AL72" i="2"/>
  <c r="AR58" i="2" s="1"/>
  <c r="AK277" i="2"/>
  <c r="AQ263" i="2" s="1"/>
  <c r="AN281" i="2"/>
  <c r="AM173" i="2"/>
  <c r="AS159" i="2" s="1"/>
  <c r="AP178" i="2"/>
  <c r="AL129" i="2"/>
  <c r="AR115" i="2" s="1"/>
  <c r="AN68" i="2"/>
  <c r="AK64" i="2"/>
  <c r="AQ50" i="2" s="1"/>
  <c r="AK63" i="2"/>
  <c r="AQ49" i="2" s="1"/>
  <c r="AK200" i="2"/>
  <c r="AQ186" i="2" s="1"/>
  <c r="AP101" i="2"/>
  <c r="AM97" i="2"/>
  <c r="AS83" i="2" s="1"/>
  <c r="AP201" i="2"/>
  <c r="AM196" i="2"/>
  <c r="AS182" i="2" s="1"/>
  <c r="AM193" i="2"/>
  <c r="AS179" i="2" s="1"/>
  <c r="AM194" i="2"/>
  <c r="AS180" i="2" s="1"/>
  <c r="AO49" i="2"/>
  <c r="AL45" i="2"/>
  <c r="AR31" i="2" s="1"/>
  <c r="AL109" i="2"/>
  <c r="AR95" i="2" s="1"/>
  <c r="AN222" i="2"/>
  <c r="AK218" i="2"/>
  <c r="AQ204" i="2" s="1"/>
  <c r="AK217" i="2"/>
  <c r="AQ203" i="2" s="1"/>
  <c r="AM184" i="2"/>
  <c r="AS170" i="2" s="1"/>
  <c r="AP189" i="2"/>
  <c r="AL35" i="2"/>
  <c r="AR21" i="2" s="1"/>
  <c r="AO39" i="2"/>
  <c r="AK54" i="2"/>
  <c r="AQ40" i="2" s="1"/>
  <c r="AN58" i="2"/>
  <c r="AN225" i="2"/>
  <c r="AK221" i="2"/>
  <c r="AQ207" i="2" s="1"/>
  <c r="AN85" i="2"/>
  <c r="AK81" i="2"/>
  <c r="AQ67" i="2" s="1"/>
  <c r="AK318" i="2"/>
  <c r="AQ304" i="2" s="1"/>
  <c r="AN322" i="2"/>
  <c r="AM138" i="2"/>
  <c r="AS124" i="2" s="1"/>
  <c r="AP142" i="2"/>
  <c r="AM137" i="2"/>
  <c r="AS123" i="2" s="1"/>
  <c r="AL94" i="2"/>
  <c r="AR80" i="2" s="1"/>
  <c r="AO98" i="2"/>
  <c r="AL93" i="2"/>
  <c r="AR79" i="2" s="1"/>
  <c r="AO48" i="2"/>
  <c r="AL44" i="2"/>
  <c r="AR30" i="2" s="1"/>
  <c r="AM101" i="2"/>
  <c r="AS87" i="2" s="1"/>
  <c r="AP105" i="2"/>
  <c r="AO204" i="2"/>
  <c r="AL199" i="2"/>
  <c r="AR185" i="2" s="1"/>
  <c r="AN282" i="2"/>
  <c r="AK278" i="2"/>
  <c r="AQ264" i="2" s="1"/>
  <c r="AK162" i="2"/>
  <c r="AQ148" i="2" s="1"/>
  <c r="AN166" i="2"/>
  <c r="AP405" i="2"/>
  <c r="AM400" i="2"/>
  <c r="AS386" i="2" s="1"/>
  <c r="AM198" i="2"/>
  <c r="AS184" i="2" s="1"/>
  <c r="AP203" i="2"/>
  <c r="AM197" i="2"/>
  <c r="AS183" i="2" s="1"/>
  <c r="AM108" i="2"/>
  <c r="AS94" i="2" s="1"/>
  <c r="AP112" i="2"/>
  <c r="AL18" i="2"/>
  <c r="AR4" i="2" s="1"/>
  <c r="AO22" i="2"/>
  <c r="AL17" i="2"/>
  <c r="AR3" i="2" s="1"/>
  <c r="AK370" i="2"/>
  <c r="AQ356" i="2" s="1"/>
  <c r="AN374" i="2"/>
  <c r="AO308" i="2"/>
  <c r="AL303" i="2"/>
  <c r="AR289" i="2" s="1"/>
  <c r="AL299" i="2"/>
  <c r="AR285" i="2" s="1"/>
  <c r="AO304" i="2"/>
  <c r="AL297" i="2"/>
  <c r="AR283" i="2" s="1"/>
  <c r="AM205" i="2"/>
  <c r="AS191" i="2" s="1"/>
  <c r="AP210" i="2"/>
  <c r="AM204" i="2"/>
  <c r="AS190" i="2" s="1"/>
  <c r="AP349" i="2"/>
  <c r="AM344" i="2"/>
  <c r="AS330" i="2" s="1"/>
  <c r="AN245" i="2"/>
  <c r="AK241" i="2"/>
  <c r="AQ227" i="2" s="1"/>
  <c r="AK239" i="2"/>
  <c r="AQ225" i="2" s="1"/>
  <c r="AK240" i="2"/>
  <c r="AQ226" i="2" s="1"/>
  <c r="AM397" i="2"/>
  <c r="AS383" i="2" s="1"/>
  <c r="AP402" i="2"/>
  <c r="AM394" i="2"/>
  <c r="AS380" i="2" s="1"/>
  <c r="AP204" i="2"/>
  <c r="AM199" i="2"/>
  <c r="AS185" i="2" s="1"/>
  <c r="AL380" i="2"/>
  <c r="AR366" i="2" s="1"/>
  <c r="AP272" i="2"/>
  <c r="AM267" i="2"/>
  <c r="AS253" i="2" s="1"/>
  <c r="AM298" i="2"/>
  <c r="AS284" i="2" s="1"/>
  <c r="AK336" i="2"/>
  <c r="AQ322" i="2" s="1"/>
  <c r="AN340" i="2"/>
  <c r="AM343" i="2"/>
  <c r="AS329" i="2" s="1"/>
  <c r="AM260" i="2"/>
  <c r="AS246" i="2" s="1"/>
  <c r="AP265" i="2"/>
  <c r="AL198" i="2"/>
  <c r="AR184" i="2" s="1"/>
  <c r="AO203" i="2"/>
  <c r="AL197" i="2"/>
  <c r="AR183" i="2" s="1"/>
  <c r="AK424" i="2"/>
  <c r="AQ410" i="2" s="1"/>
  <c r="AK423" i="2"/>
  <c r="AQ409" i="2" s="1"/>
  <c r="AK422" i="2"/>
  <c r="AQ408" i="2" s="1"/>
  <c r="AK265" i="2"/>
  <c r="AQ251" i="2" s="1"/>
  <c r="AN269" i="2"/>
  <c r="AK264" i="2"/>
  <c r="AQ250" i="2" s="1"/>
  <c r="AO175" i="2"/>
  <c r="AL170" i="2"/>
  <c r="AR156" i="2" s="1"/>
  <c r="AK292" i="2"/>
  <c r="AQ278" i="2" s="1"/>
  <c r="AN296" i="2"/>
  <c r="AK10" i="2"/>
  <c r="AN14" i="2"/>
  <c r="AL111" i="2"/>
  <c r="AR97" i="2" s="1"/>
  <c r="AO283" i="2"/>
  <c r="AL278" i="2"/>
  <c r="AR264" i="2" s="1"/>
  <c r="AO191" i="2"/>
  <c r="AL186" i="2"/>
  <c r="AR172" i="2" s="1"/>
  <c r="AK260" i="2"/>
  <c r="AQ246" i="2" s="1"/>
  <c r="AN264" i="2"/>
  <c r="AM13" i="2"/>
  <c r="AP17" i="2"/>
  <c r="AP344" i="2"/>
  <c r="AM339" i="2"/>
  <c r="AS325" i="2" s="1"/>
  <c r="AM338" i="2"/>
  <c r="AS324" i="2" s="1"/>
  <c r="AM92" i="2"/>
  <c r="AS78" i="2" s="1"/>
  <c r="AM139" i="2"/>
  <c r="AS125" i="2" s="1"/>
  <c r="AP143" i="2"/>
  <c r="AM31" i="2"/>
  <c r="AS17" i="2" s="1"/>
  <c r="AP35" i="2"/>
  <c r="AK92" i="2"/>
  <c r="AQ78" i="2" s="1"/>
  <c r="AN96" i="2"/>
  <c r="AN312" i="2"/>
  <c r="AK308" i="2"/>
  <c r="AQ294" i="2" s="1"/>
  <c r="AK307" i="2"/>
  <c r="AQ293" i="2" s="1"/>
  <c r="AK306" i="2"/>
  <c r="AQ292" i="2" s="1"/>
  <c r="AL123" i="2"/>
  <c r="AR109" i="2" s="1"/>
  <c r="AO127" i="2"/>
  <c r="AM259" i="2"/>
  <c r="AS245" i="2" s="1"/>
  <c r="AO85" i="2"/>
  <c r="AL81" i="2"/>
  <c r="AR67" i="2" s="1"/>
  <c r="AL80" i="2"/>
  <c r="AR66" i="2" s="1"/>
  <c r="AM123" i="2"/>
  <c r="AS109" i="2" s="1"/>
  <c r="AP127" i="2"/>
  <c r="AM122" i="2"/>
  <c r="AS108" i="2" s="1"/>
  <c r="AO124" i="2"/>
  <c r="AL120" i="2"/>
  <c r="AR106" i="2" s="1"/>
  <c r="AN47" i="2"/>
  <c r="AK43" i="2"/>
  <c r="AQ29" i="2" s="1"/>
  <c r="AK42" i="2"/>
  <c r="AQ28" i="2" s="1"/>
  <c r="AN267" i="2"/>
  <c r="AK263" i="2"/>
  <c r="AQ249" i="2" s="1"/>
  <c r="AN181" i="2"/>
  <c r="AK177" i="2"/>
  <c r="AQ163" i="2" s="1"/>
  <c r="AM40" i="2"/>
  <c r="AS26" i="2" s="1"/>
  <c r="AP44" i="2"/>
  <c r="AM286" i="2"/>
  <c r="AS272" i="2" s="1"/>
  <c r="AP291" i="2"/>
  <c r="AN297" i="2"/>
  <c r="AK293" i="2"/>
  <c r="AQ279" i="2" s="1"/>
  <c r="AL155" i="2"/>
  <c r="AR141" i="2" s="1"/>
  <c r="AO159" i="2"/>
  <c r="AK84" i="2"/>
  <c r="AQ70" i="2" s="1"/>
  <c r="AN88" i="2"/>
  <c r="AP312" i="2"/>
  <c r="AM307" i="2"/>
  <c r="AS293" i="2" s="1"/>
  <c r="AN323" i="2"/>
  <c r="AK319" i="2"/>
  <c r="AQ305" i="2" s="1"/>
  <c r="AN171" i="2"/>
  <c r="AK167" i="2"/>
  <c r="AQ153" i="2" s="1"/>
  <c r="AN98" i="2"/>
  <c r="AK94" i="2"/>
  <c r="AQ80" i="2" s="1"/>
  <c r="AK93" i="2"/>
  <c r="AQ79" i="2" s="1"/>
  <c r="AP117" i="2"/>
  <c r="AM113" i="2"/>
  <c r="AS99" i="2" s="1"/>
  <c r="AM112" i="2"/>
  <c r="AS98" i="2" s="1"/>
  <c r="AM350" i="2"/>
  <c r="AS336" i="2" s="1"/>
  <c r="AP355" i="2"/>
  <c r="AM114" i="2"/>
  <c r="AS100" i="2" s="1"/>
  <c r="AN77" i="2"/>
  <c r="AK73" i="2"/>
  <c r="AQ59" i="2" s="1"/>
  <c r="AO419" i="2"/>
  <c r="AL414" i="2"/>
  <c r="AR400" i="2" s="1"/>
  <c r="AP366" i="2"/>
  <c r="AM359" i="2"/>
  <c r="AS345" i="2" s="1"/>
  <c r="AM361" i="2"/>
  <c r="AS347" i="2" s="1"/>
  <c r="AM360" i="2"/>
  <c r="AS346" i="2" s="1"/>
  <c r="AM408" i="2"/>
  <c r="AS394" i="2" s="1"/>
  <c r="AP413" i="2"/>
  <c r="AM407" i="2"/>
  <c r="AS393" i="2" s="1"/>
  <c r="AM371" i="2"/>
  <c r="AS357" i="2" s="1"/>
  <c r="AP376" i="2"/>
  <c r="AL408" i="2"/>
  <c r="AR394" i="2" s="1"/>
  <c r="AO413" i="2"/>
  <c r="AL407" i="2"/>
  <c r="AR393" i="2" s="1"/>
  <c r="AL295" i="2"/>
  <c r="AR281" i="2" s="1"/>
  <c r="AO300" i="2"/>
  <c r="AL317" i="2"/>
  <c r="AR303" i="2" s="1"/>
  <c r="AO322" i="2"/>
  <c r="AP391" i="2"/>
  <c r="AM385" i="2"/>
  <c r="AS371" i="2" s="1"/>
  <c r="AM386" i="2"/>
  <c r="AS372" i="2" s="1"/>
  <c r="AM384" i="2"/>
  <c r="AS370" i="2" s="1"/>
  <c r="AM177" i="2"/>
  <c r="AS163" i="2" s="1"/>
  <c r="AL347" i="2"/>
  <c r="AR333" i="2" s="1"/>
  <c r="AO307" i="2"/>
  <c r="AL302" i="2"/>
  <c r="AR288" i="2" s="1"/>
  <c r="AK248" i="2"/>
  <c r="AQ234" i="2" s="1"/>
  <c r="AM409" i="2"/>
  <c r="AS395" i="2" s="1"/>
  <c r="AL274" i="2"/>
  <c r="AR260" i="2" s="1"/>
  <c r="AO279" i="2"/>
  <c r="AL13" i="2"/>
  <c r="AO17" i="2"/>
  <c r="AK29" i="2"/>
  <c r="AQ15" i="2" s="1"/>
  <c r="AN33" i="2"/>
  <c r="AO90" i="2"/>
  <c r="AL86" i="2"/>
  <c r="AR72" i="2" s="1"/>
  <c r="AP75" i="2"/>
  <c r="AM71" i="2"/>
  <c r="AS57" i="2" s="1"/>
  <c r="AO174" i="2"/>
  <c r="AL169" i="2"/>
  <c r="AR155" i="2" s="1"/>
  <c r="AP130" i="2"/>
  <c r="AM126" i="2"/>
  <c r="AS112" i="2" s="1"/>
  <c r="AO68" i="2"/>
  <c r="AL64" i="2"/>
  <c r="AR50" i="2" s="1"/>
  <c r="AL59" i="2"/>
  <c r="AR45" i="2" s="1"/>
  <c r="AL62" i="2"/>
  <c r="AR48" i="2" s="1"/>
  <c r="AN17" i="2"/>
  <c r="AK13" i="2"/>
  <c r="AM306" i="2"/>
  <c r="AS292" i="2" s="1"/>
  <c r="AP311" i="2"/>
  <c r="AL137" i="2"/>
  <c r="AR123" i="2" s="1"/>
  <c r="AO141" i="2"/>
  <c r="AM70" i="2"/>
  <c r="AS56" i="2" s="1"/>
  <c r="AN36" i="2"/>
  <c r="AK32" i="2"/>
  <c r="AQ18" i="2" s="1"/>
  <c r="AK412" i="2"/>
  <c r="AQ398" i="2" s="1"/>
  <c r="AN416" i="2"/>
  <c r="AO260" i="2"/>
  <c r="AL255" i="2"/>
  <c r="AR241" i="2" s="1"/>
  <c r="AL254" i="2"/>
  <c r="AR240" i="2" s="1"/>
  <c r="AK253" i="2"/>
  <c r="AQ239" i="2" s="1"/>
  <c r="AN257" i="2"/>
  <c r="AN232" i="2"/>
  <c r="AK228" i="2"/>
  <c r="AQ214" i="2" s="1"/>
  <c r="AM118" i="2"/>
  <c r="AS104" i="2" s="1"/>
  <c r="AP122" i="2"/>
  <c r="AM28" i="2"/>
  <c r="AS14" i="2" s="1"/>
  <c r="AP32" i="2"/>
  <c r="AM27" i="2"/>
  <c r="AS13" i="2" s="1"/>
  <c r="AO284" i="2"/>
  <c r="AL279" i="2"/>
  <c r="AR265" i="2" s="1"/>
  <c r="AM144" i="2"/>
  <c r="AS130" i="2" s="1"/>
  <c r="AP148" i="2"/>
  <c r="AM142" i="2"/>
  <c r="AS128" i="2" s="1"/>
  <c r="AM140" i="2"/>
  <c r="AS126" i="2" s="1"/>
  <c r="AM143" i="2"/>
  <c r="AS129" i="2" s="1"/>
  <c r="AM141" i="2"/>
  <c r="AS127" i="2" s="1"/>
  <c r="AO28" i="2"/>
  <c r="AL24" i="2"/>
  <c r="AR10" i="2" s="1"/>
  <c r="AL23" i="2"/>
  <c r="AR9" i="2" s="1"/>
  <c r="AP68" i="2"/>
  <c r="AM64" i="2"/>
  <c r="AS50" i="2" s="1"/>
  <c r="AM62" i="2"/>
  <c r="AS48" i="2" s="1"/>
  <c r="AM63" i="2"/>
  <c r="AS49" i="2" s="1"/>
  <c r="AM35" i="2"/>
  <c r="AS21" i="2" s="1"/>
  <c r="AP39" i="2"/>
  <c r="AM34" i="2"/>
  <c r="AS20" i="2" s="1"/>
  <c r="AN154" i="2"/>
  <c r="AK149" i="2"/>
  <c r="AQ135" i="2" s="1"/>
  <c r="AK150" i="2"/>
  <c r="AQ136" i="2" s="1"/>
  <c r="AK148" i="2"/>
  <c r="AQ134" i="2" s="1"/>
  <c r="AK147" i="2"/>
  <c r="AQ133" i="2" s="1"/>
  <c r="AP76" i="2"/>
  <c r="AM72" i="2"/>
  <c r="AS58" i="2" s="1"/>
  <c r="AP285" i="2"/>
  <c r="AM280" i="2"/>
  <c r="AS266" i="2" s="1"/>
  <c r="AL31" i="2"/>
  <c r="AR17" i="2" s="1"/>
  <c r="AO35" i="2"/>
  <c r="AL30" i="2"/>
  <c r="AR16" i="2" s="1"/>
  <c r="AP197" i="2"/>
  <c r="AM192" i="2"/>
  <c r="AS178" i="2" s="1"/>
  <c r="AM191" i="2"/>
  <c r="AS177" i="2" s="1"/>
  <c r="AK71" i="2"/>
  <c r="AQ57" i="2" s="1"/>
  <c r="AN75" i="2"/>
  <c r="AM291" i="2"/>
  <c r="AS277" i="2" s="1"/>
  <c r="AP296" i="2"/>
  <c r="AM162" i="2"/>
  <c r="AS148" i="2" s="1"/>
  <c r="AP167" i="2"/>
  <c r="AM181" i="2"/>
  <c r="AS167" i="2" s="1"/>
  <c r="AP186" i="2"/>
  <c r="AK127" i="2"/>
  <c r="AQ113" i="2" s="1"/>
  <c r="AN131" i="2"/>
  <c r="AM9" i="2"/>
  <c r="AP13" i="2"/>
  <c r="AM365" i="2"/>
  <c r="AS351" i="2" s="1"/>
  <c r="AP370" i="2"/>
  <c r="AM12" i="2"/>
  <c r="AP16" i="2"/>
  <c r="AM83" i="2"/>
  <c r="AS69" i="2" s="1"/>
  <c r="AP87" i="2"/>
  <c r="AM82" i="2"/>
  <c r="AS68" i="2" s="1"/>
  <c r="AL232" i="2"/>
  <c r="AR218" i="2" s="1"/>
  <c r="AO237" i="2"/>
  <c r="AL231" i="2"/>
  <c r="AR217" i="2" s="1"/>
  <c r="AL230" i="2"/>
  <c r="AR216" i="2" s="1"/>
  <c r="AL36" i="2"/>
  <c r="AR22" i="2" s="1"/>
  <c r="AO40" i="2"/>
  <c r="AL76" i="2"/>
  <c r="AR62" i="2" s="1"/>
  <c r="AO80" i="2"/>
  <c r="AM293" i="2"/>
  <c r="AS279" i="2" s="1"/>
  <c r="AP298" i="2"/>
  <c r="AO198" i="2"/>
  <c r="AL193" i="2"/>
  <c r="AR179" i="2" s="1"/>
  <c r="AM36" i="2"/>
  <c r="AS22" i="2" s="1"/>
  <c r="AP40" i="2"/>
  <c r="AK225" i="2"/>
  <c r="AQ211" i="2" s="1"/>
  <c r="AN229" i="2"/>
  <c r="AK224" i="2"/>
  <c r="AQ210" i="2" s="1"/>
  <c r="AN135" i="2"/>
  <c r="AK131" i="2"/>
  <c r="AQ117" i="2" s="1"/>
  <c r="AK106" i="2"/>
  <c r="AQ92" i="2" s="1"/>
  <c r="AN110" i="2"/>
  <c r="AK100" i="2"/>
  <c r="AQ86" i="2" s="1"/>
  <c r="AK101" i="2"/>
  <c r="AQ87" i="2" s="1"/>
  <c r="AK139" i="2"/>
  <c r="AQ125" i="2" s="1"/>
  <c r="AN143" i="2"/>
  <c r="AL148" i="2"/>
  <c r="AR134" i="2" s="1"/>
  <c r="AO152" i="2"/>
  <c r="AK49" i="2"/>
  <c r="AQ35" i="2" s="1"/>
  <c r="AN53" i="2"/>
  <c r="AP345" i="2"/>
  <c r="AM340" i="2"/>
  <c r="AS326" i="2" s="1"/>
  <c r="AL336" i="2"/>
  <c r="AR322" i="2" s="1"/>
  <c r="AO341" i="2"/>
  <c r="AK279" i="2"/>
  <c r="AQ265" i="2" s="1"/>
  <c r="AN283" i="2"/>
  <c r="AO255" i="2"/>
  <c r="AL250" i="2"/>
  <c r="AR236" i="2" s="1"/>
  <c r="AL248" i="2"/>
  <c r="AR234" i="2" s="1"/>
  <c r="AM390" i="2"/>
  <c r="AS376" i="2" s="1"/>
  <c r="AP395" i="2"/>
  <c r="AL335" i="2"/>
  <c r="AR321" i="2" s="1"/>
  <c r="AP220" i="2"/>
  <c r="AM215" i="2"/>
  <c r="AS201" i="2" s="1"/>
  <c r="AK316" i="2"/>
  <c r="AQ302" i="2" s="1"/>
  <c r="AN320" i="2"/>
  <c r="AM285" i="2"/>
  <c r="AS271" i="2" s="1"/>
  <c r="AP290" i="2"/>
  <c r="AP219" i="2"/>
  <c r="AM214" i="2"/>
  <c r="AS200" i="2" s="1"/>
  <c r="AN404" i="2"/>
  <c r="AK400" i="2"/>
  <c r="AQ386" i="2" s="1"/>
  <c r="AK399" i="2"/>
  <c r="AQ385" i="2" s="1"/>
  <c r="AM263" i="2"/>
  <c r="AS249" i="2" s="1"/>
  <c r="AO227" i="2"/>
  <c r="AL222" i="2"/>
  <c r="AR208" i="2" s="1"/>
  <c r="AL220" i="2"/>
  <c r="AR206" i="2" s="1"/>
  <c r="AL221" i="2"/>
  <c r="AR207" i="2" s="1"/>
  <c r="AP263" i="2"/>
  <c r="AM257" i="2"/>
  <c r="AS243" i="2" s="1"/>
  <c r="AM258" i="2"/>
  <c r="AS244" i="2" s="1"/>
  <c r="AM44" i="2"/>
  <c r="AS30" i="2" s="1"/>
  <c r="AP48" i="2"/>
  <c r="AK21" i="2"/>
  <c r="AQ7" i="2" s="1"/>
  <c r="AN25" i="2"/>
  <c r="AM155" i="2"/>
  <c r="AS141" i="2" s="1"/>
  <c r="AM154" i="2"/>
  <c r="AS140" i="2" s="1"/>
  <c r="AP159" i="2"/>
  <c r="AM322" i="2"/>
  <c r="AS308" i="2" s="1"/>
  <c r="AN194" i="2"/>
  <c r="AK190" i="2"/>
  <c r="AQ176" i="2" s="1"/>
  <c r="AK188" i="2"/>
  <c r="AQ174" i="2" s="1"/>
  <c r="AK189" i="2"/>
  <c r="AQ175" i="2" s="1"/>
  <c r="AL90" i="2"/>
  <c r="AR76" i="2" s="1"/>
  <c r="AO94" i="2"/>
  <c r="AO323" i="2"/>
  <c r="AL318" i="2"/>
  <c r="AR304" i="2" s="1"/>
  <c r="AL187" i="2"/>
  <c r="AR173" i="2" s="1"/>
  <c r="AO192" i="2"/>
  <c r="AP331" i="2"/>
  <c r="AM326" i="2"/>
  <c r="AS312" i="2" s="1"/>
  <c r="AM77" i="2"/>
  <c r="AS63" i="2" s="1"/>
  <c r="AP104" i="2"/>
  <c r="AM99" i="2"/>
  <c r="AS85" i="2" s="1"/>
  <c r="AM100" i="2"/>
  <c r="AS86" i="2" s="1"/>
  <c r="AM98" i="2"/>
  <c r="AS84" i="2" s="1"/>
  <c r="AM95" i="2"/>
  <c r="AS81" i="2" s="1"/>
  <c r="AP99" i="2"/>
  <c r="AP62" i="2"/>
  <c r="AM58" i="2"/>
  <c r="AS44" i="2" s="1"/>
  <c r="AM57" i="2"/>
  <c r="AS43" i="2" s="1"/>
  <c r="AM56" i="2"/>
  <c r="AS42" i="2" s="1"/>
  <c r="AO52" i="2"/>
  <c r="AL48" i="2"/>
  <c r="AR34" i="2" s="1"/>
  <c r="AL153" i="2"/>
  <c r="AR139" i="2" s="1"/>
  <c r="AO157" i="2"/>
  <c r="AM37" i="2"/>
  <c r="AS23" i="2" s="1"/>
  <c r="AO37" i="2"/>
  <c r="AL33" i="2"/>
  <c r="AR19" i="2" s="1"/>
  <c r="AL32" i="2"/>
  <c r="AR18" i="2" s="1"/>
  <c r="AM373" i="2"/>
  <c r="AS359" i="2" s="1"/>
  <c r="AM372" i="2"/>
  <c r="AS358" i="2" s="1"/>
  <c r="AP378" i="2"/>
  <c r="AL135" i="2"/>
  <c r="AR121" i="2" s="1"/>
  <c r="AM135" i="2"/>
  <c r="AS121" i="2" s="1"/>
  <c r="AP139" i="2"/>
  <c r="AN27" i="2"/>
  <c r="AK23" i="2"/>
  <c r="AQ9" i="2" s="1"/>
  <c r="AK22" i="2"/>
  <c r="AQ8" i="2" s="1"/>
  <c r="AL251" i="2"/>
  <c r="AR237" i="2" s="1"/>
  <c r="AO256" i="2"/>
  <c r="AP90" i="2"/>
  <c r="AM86" i="2"/>
  <c r="AS72" i="2" s="1"/>
  <c r="AM84" i="2"/>
  <c r="AS70" i="2" s="1"/>
  <c r="AP233" i="2"/>
  <c r="AM228" i="2"/>
  <c r="AS214" i="2" s="1"/>
  <c r="AO329" i="2"/>
  <c r="AL324" i="2"/>
  <c r="AR310" i="2" s="1"/>
  <c r="AO313" i="2"/>
  <c r="AL308" i="2"/>
  <c r="AR294" i="2" s="1"/>
  <c r="AL89" i="2"/>
  <c r="AR75" i="2" s="1"/>
  <c r="AO93" i="2"/>
  <c r="AL88" i="2"/>
  <c r="AR74" i="2" s="1"/>
  <c r="AL151" i="2"/>
  <c r="AR137" i="2" s="1"/>
  <c r="AO155" i="2"/>
  <c r="AL350" i="2"/>
  <c r="AR336" i="2" s="1"/>
  <c r="AO355" i="2"/>
  <c r="AO344" i="2"/>
  <c r="AL339" i="2"/>
  <c r="AR325" i="2" s="1"/>
  <c r="AL338" i="2"/>
  <c r="AR324" i="2" s="1"/>
  <c r="AO278" i="2"/>
  <c r="AL273" i="2"/>
  <c r="AR259" i="2" s="1"/>
  <c r="AL272" i="2"/>
  <c r="AR258" i="2" s="1"/>
  <c r="AL269" i="2"/>
  <c r="AR255" i="2" s="1"/>
  <c r="AL79" i="2"/>
  <c r="AR65" i="2" s="1"/>
  <c r="AL412" i="2"/>
  <c r="AR398" i="2" s="1"/>
  <c r="AO417" i="2"/>
  <c r="AL411" i="2"/>
  <c r="AR397" i="2" s="1"/>
  <c r="AM389" i="2"/>
  <c r="AS375" i="2" s="1"/>
  <c r="AP394" i="2"/>
  <c r="AM388" i="2"/>
  <c r="AS374" i="2" s="1"/>
  <c r="AM387" i="2"/>
  <c r="AS373" i="2" s="1"/>
  <c r="AP227" i="2"/>
  <c r="AM222" i="2"/>
  <c r="AS208" i="2" s="1"/>
  <c r="AM221" i="2"/>
  <c r="AS207" i="2" s="1"/>
  <c r="AP192" i="2"/>
  <c r="AM187" i="2"/>
  <c r="AS173" i="2" s="1"/>
  <c r="AM186" i="2"/>
  <c r="AS172" i="2" s="1"/>
  <c r="AM185" i="2"/>
  <c r="AS171" i="2" s="1"/>
  <c r="AL383" i="2"/>
  <c r="AR369" i="2" s="1"/>
  <c r="AO388" i="2"/>
  <c r="AK298" i="2"/>
  <c r="AQ284" i="2" s="1"/>
  <c r="AN302" i="2"/>
  <c r="AK296" i="2"/>
  <c r="AQ282" i="2" s="1"/>
  <c r="AK262" i="2"/>
  <c r="AQ248" i="2" s="1"/>
  <c r="AP240" i="2"/>
  <c r="AM234" i="2"/>
  <c r="AS220" i="2" s="1"/>
  <c r="AM235" i="2"/>
  <c r="AS221" i="2" s="1"/>
  <c r="AO335" i="2"/>
  <c r="AL330" i="2"/>
  <c r="AR316" i="2" s="1"/>
  <c r="AL320" i="2"/>
  <c r="AR306" i="2" s="1"/>
  <c r="AM146" i="2"/>
  <c r="AS132" i="2" s="1"/>
  <c r="AP150" i="2"/>
  <c r="AP335" i="2"/>
  <c r="AM330" i="2"/>
  <c r="AS316" i="2" s="1"/>
  <c r="AN159" i="2"/>
  <c r="AK154" i="2"/>
  <c r="AQ140" i="2" s="1"/>
  <c r="AK155" i="2"/>
  <c r="AQ141" i="2" s="1"/>
  <c r="AK153" i="2"/>
  <c r="AQ139" i="2" s="1"/>
  <c r="AK299" i="2"/>
  <c r="AQ285" i="2" s="1"/>
  <c r="AN303" i="2"/>
  <c r="AO383" i="2"/>
  <c r="AL378" i="2"/>
  <c r="AR364" i="2" s="1"/>
  <c r="AN313" i="2"/>
  <c r="AK309" i="2"/>
  <c r="AQ295" i="2" s="1"/>
  <c r="AL270" i="2"/>
  <c r="AR256" i="2" s="1"/>
  <c r="AP422" i="2"/>
  <c r="AM417" i="2"/>
  <c r="AS403" i="2" s="1"/>
  <c r="AM414" i="2"/>
  <c r="AS400" i="2" s="1"/>
  <c r="AM415" i="2"/>
  <c r="AS401" i="2" s="1"/>
  <c r="AN372" i="2"/>
  <c r="AK368" i="2"/>
  <c r="AQ354" i="2" s="1"/>
  <c r="AL315" i="2"/>
  <c r="AR301" i="2" s="1"/>
  <c r="AL306" i="2"/>
  <c r="AR292" i="2" s="1"/>
  <c r="AO311" i="2"/>
  <c r="AL420" i="2"/>
  <c r="AR406" i="2" s="1"/>
  <c r="AM277" i="2"/>
  <c r="AS263" i="2" s="1"/>
  <c r="AP282" i="2"/>
  <c r="AL106" i="2"/>
  <c r="AR92" i="2" s="1"/>
  <c r="AO110" i="2"/>
  <c r="AL103" i="2"/>
  <c r="AR89" i="2" s="1"/>
  <c r="AL101" i="2"/>
  <c r="AR87" i="2" s="1"/>
  <c r="AL415" i="2"/>
  <c r="AR401" i="2" s="1"/>
  <c r="AO420" i="2"/>
  <c r="AK211" i="2"/>
  <c r="AQ197" i="2" s="1"/>
  <c r="AO239" i="2"/>
  <c r="AL234" i="2"/>
  <c r="AR220" i="2" s="1"/>
  <c r="AL373" i="2"/>
  <c r="AR359" i="2" s="1"/>
  <c r="AO378" i="2"/>
  <c r="AL342" i="2"/>
  <c r="AR328" i="2" s="1"/>
  <c r="AO347" i="2"/>
  <c r="AL341" i="2"/>
  <c r="AR327" i="2" s="1"/>
  <c r="AL329" i="2"/>
  <c r="AR315" i="2" s="1"/>
  <c r="AO334" i="2"/>
  <c r="AN279" i="2"/>
  <c r="AK275" i="2"/>
  <c r="AQ261" i="2" s="1"/>
  <c r="AK273" i="2"/>
  <c r="AQ259" i="2" s="1"/>
  <c r="AK274" i="2"/>
  <c r="AQ260" i="2" s="1"/>
  <c r="AK90" i="2"/>
  <c r="AQ76" i="2" s="1"/>
  <c r="AN94" i="2"/>
  <c r="AK89" i="2"/>
  <c r="AQ75" i="2" s="1"/>
  <c r="AK46" i="2"/>
  <c r="AQ32" i="2" s="1"/>
  <c r="AN50" i="2"/>
  <c r="AL158" i="2"/>
  <c r="AR144" i="2" s="1"/>
  <c r="AL60" i="2"/>
  <c r="AR46" i="2" s="1"/>
  <c r="AM24" i="2"/>
  <c r="AS10" i="2" s="1"/>
  <c r="AM324" i="2"/>
  <c r="AS310" i="2" s="1"/>
  <c r="AL12" i="2"/>
  <c r="AM274" i="2"/>
  <c r="AS260" i="2" s="1"/>
  <c r="AP149" i="2"/>
  <c r="AM145" i="2"/>
  <c r="AS131" i="2" s="1"/>
  <c r="AM161" i="2"/>
  <c r="AS147" i="2" s="1"/>
  <c r="AP166" i="2"/>
  <c r="AK59" i="2"/>
  <c r="AQ45" i="2" s="1"/>
  <c r="AM242" i="2"/>
  <c r="AS228" i="2" s="1"/>
  <c r="AP247" i="2"/>
  <c r="AM241" i="2"/>
  <c r="AS227" i="2" s="1"/>
  <c r="AL7" i="2"/>
  <c r="AL6" i="2"/>
  <c r="AL8" i="2"/>
  <c r="AO12" i="2"/>
  <c r="AK237" i="2"/>
  <c r="AQ223" i="2" s="1"/>
  <c r="AN241" i="2"/>
  <c r="AN91" i="2"/>
  <c r="AK87" i="2"/>
  <c r="AQ73" i="2" s="1"/>
  <c r="AK85" i="2"/>
  <c r="AQ71" i="2" s="1"/>
  <c r="AK86" i="2"/>
  <c r="AQ72" i="2" s="1"/>
  <c r="AM300" i="2"/>
  <c r="AS286" i="2" s="1"/>
  <c r="AM353" i="2"/>
  <c r="AS339" i="2" s="1"/>
  <c r="AP373" i="2"/>
  <c r="AM368" i="2"/>
  <c r="AS354" i="2" s="1"/>
  <c r="AO342" i="2"/>
  <c r="AL337" i="2"/>
  <c r="AR323" i="2" s="1"/>
  <c r="AN271" i="2"/>
  <c r="AK267" i="2"/>
  <c r="AQ253" i="2" s="1"/>
  <c r="AP234" i="2"/>
  <c r="AM229" i="2"/>
  <c r="AS215" i="2" s="1"/>
  <c r="AL190" i="2"/>
  <c r="AR176" i="2" s="1"/>
  <c r="AO195" i="2"/>
  <c r="AL189" i="2"/>
  <c r="AR175" i="2" s="1"/>
  <c r="AN344" i="2"/>
  <c r="AK340" i="2"/>
  <c r="AQ326" i="2" s="1"/>
  <c r="AN141" i="2"/>
  <c r="AK137" i="2"/>
  <c r="AQ123" i="2" s="1"/>
  <c r="AL352" i="2"/>
  <c r="AR338" i="2" s="1"/>
  <c r="AN395" i="2"/>
  <c r="AK391" i="2"/>
  <c r="AQ377" i="2" s="1"/>
  <c r="AL113" i="2"/>
  <c r="AR99" i="2" s="1"/>
  <c r="AO117" i="2"/>
  <c r="AM175" i="2"/>
  <c r="AS161" i="2" s="1"/>
  <c r="AP180" i="2"/>
  <c r="AM174" i="2"/>
  <c r="AS160" i="2" s="1"/>
  <c r="AN150" i="2"/>
  <c r="AK146" i="2"/>
  <c r="AQ132" i="2" s="1"/>
  <c r="AK145" i="2"/>
  <c r="AQ131" i="2" s="1"/>
  <c r="AK304" i="2"/>
  <c r="AQ290" i="2" s="1"/>
  <c r="AN308" i="2"/>
  <c r="AM226" i="2"/>
  <c r="AS212" i="2" s="1"/>
  <c r="AM416" i="2"/>
  <c r="AS402" i="2" s="1"/>
  <c r="AK288" i="2"/>
  <c r="AQ274" i="2" s="1"/>
  <c r="AO351" i="2"/>
  <c r="AL346" i="2"/>
  <c r="AR332" i="2" s="1"/>
  <c r="AM304" i="2"/>
  <c r="AS290" i="2" s="1"/>
  <c r="AP275" i="2"/>
  <c r="AM270" i="2"/>
  <c r="AS256" i="2" s="1"/>
  <c r="AO350" i="2"/>
  <c r="AL345" i="2"/>
  <c r="AR331" i="2" s="1"/>
  <c r="AO363" i="2"/>
  <c r="AL358" i="2"/>
  <c r="AR344" i="2" s="1"/>
  <c r="AP218" i="2"/>
  <c r="AM213" i="2"/>
  <c r="AS199" i="2" s="1"/>
  <c r="AP342" i="2"/>
  <c r="AM337" i="2"/>
  <c r="AS323" i="2" s="1"/>
  <c r="AO218" i="2"/>
  <c r="AL213" i="2"/>
  <c r="AR199" i="2" s="1"/>
  <c r="AL209" i="2"/>
  <c r="AR195" i="2" s="1"/>
  <c r="AP306" i="2"/>
  <c r="AM301" i="2"/>
  <c r="AS287" i="2" s="1"/>
  <c r="AM404" i="2"/>
  <c r="AS390" i="2" s="1"/>
  <c r="AP409" i="2"/>
  <c r="AK334" i="2"/>
  <c r="AQ320" i="2" s="1"/>
  <c r="AM420" i="2"/>
  <c r="AS406" i="2" s="1"/>
  <c r="AM419" i="2"/>
  <c r="AS405" i="2" s="1"/>
  <c r="AP115" i="2"/>
  <c r="AM111" i="2"/>
  <c r="AS97" i="2" s="1"/>
  <c r="AM110" i="2"/>
  <c r="AS96" i="2" s="1"/>
  <c r="AK128" i="2"/>
  <c r="AQ114" i="2" s="1"/>
  <c r="AP129" i="2"/>
  <c r="AM125" i="2"/>
  <c r="AS111" i="2" s="1"/>
  <c r="AK69" i="2"/>
  <c r="AQ55" i="2" s="1"/>
  <c r="AN73" i="2"/>
  <c r="AK67" i="2"/>
  <c r="AQ53" i="2" s="1"/>
  <c r="AK65" i="2"/>
  <c r="AQ51" i="2" s="1"/>
  <c r="AK68" i="2"/>
  <c r="AQ54" i="2" s="1"/>
  <c r="AL164" i="2"/>
  <c r="AR150" i="2" s="1"/>
  <c r="AL27" i="2"/>
  <c r="AR13" i="2" s="1"/>
  <c r="AO31" i="2"/>
  <c r="AN183" i="2"/>
  <c r="AK179" i="2"/>
  <c r="AQ165" i="2" s="1"/>
  <c r="AL61" i="2"/>
  <c r="AR47" i="2" s="1"/>
  <c r="AM45" i="2"/>
  <c r="AS31" i="2" s="1"/>
  <c r="AP49" i="2"/>
  <c r="AN317" i="2"/>
  <c r="AK313" i="2"/>
  <c r="AQ299" i="2" s="1"/>
  <c r="AN200" i="2"/>
  <c r="AK196" i="2"/>
  <c r="AQ182" i="2" s="1"/>
  <c r="AM121" i="2"/>
  <c r="AS107" i="2" s="1"/>
  <c r="AP125" i="2"/>
  <c r="AK79" i="2"/>
  <c r="AQ65" i="2" s="1"/>
  <c r="AK25" i="2"/>
  <c r="AQ11" i="2" s="1"/>
  <c r="AP34" i="2"/>
  <c r="AM30" i="2"/>
  <c r="AS16" i="2" s="1"/>
  <c r="AM29" i="2"/>
  <c r="AS15" i="2" s="1"/>
  <c r="AM32" i="2"/>
  <c r="AS18" i="2" s="1"/>
  <c r="AN165" i="2"/>
  <c r="AK161" i="2"/>
  <c r="AQ147" i="2" s="1"/>
  <c r="AM22" i="2"/>
  <c r="AS8" i="2" s="1"/>
  <c r="AK344" i="2"/>
  <c r="AQ330" i="2" s="1"/>
  <c r="AN348" i="2"/>
  <c r="AM104" i="2"/>
  <c r="AS90" i="2" s="1"/>
  <c r="AP108" i="2"/>
  <c r="AM103" i="2"/>
  <c r="AS89" i="2" s="1"/>
  <c r="AL10" i="2"/>
  <c r="AO14" i="2"/>
  <c r="AL66" i="2"/>
  <c r="AR52" i="2" s="1"/>
  <c r="AO70" i="2"/>
  <c r="AL65" i="2"/>
  <c r="AR51" i="2" s="1"/>
  <c r="AN20" i="2"/>
  <c r="AK16" i="2"/>
  <c r="AO42" i="2"/>
  <c r="AL38" i="2"/>
  <c r="AR24" i="2" s="1"/>
  <c r="AL211" i="2"/>
  <c r="AR197" i="2" s="1"/>
  <c r="AL73" i="2"/>
  <c r="AR59" i="2" s="1"/>
  <c r="AO77" i="2"/>
  <c r="AK40" i="2"/>
  <c r="AQ26" i="2" s="1"/>
  <c r="AN44" i="2"/>
  <c r="AL136" i="2"/>
  <c r="AR122" i="2" s="1"/>
  <c r="AK272" i="2"/>
  <c r="AQ258" i="2" s="1"/>
  <c r="AN276" i="2"/>
  <c r="AK270" i="2"/>
  <c r="AQ256" i="2" s="1"/>
  <c r="AK271" i="2"/>
  <c r="AQ257" i="2" s="1"/>
  <c r="AM153" i="2"/>
  <c r="AS139" i="2" s="1"/>
  <c r="AP157" i="2"/>
  <c r="AO177" i="2"/>
  <c r="AL172" i="2"/>
  <c r="AR158" i="2" s="1"/>
  <c r="AL171" i="2"/>
  <c r="AR157" i="2" s="1"/>
  <c r="AK323" i="2"/>
  <c r="AQ309" i="2" s="1"/>
  <c r="AN327" i="2"/>
  <c r="AK321" i="2"/>
  <c r="AQ307" i="2" s="1"/>
  <c r="AK322" i="2"/>
  <c r="AQ308" i="2" s="1"/>
  <c r="AO167" i="2"/>
  <c r="AL162" i="2"/>
  <c r="AR148" i="2" s="1"/>
  <c r="AK380" i="2"/>
  <c r="AQ366" i="2" s="1"/>
  <c r="AK410" i="2"/>
  <c r="AQ396" i="2" s="1"/>
  <c r="AM156" i="2"/>
  <c r="AS142" i="2" s="1"/>
  <c r="AL196" i="2"/>
  <c r="AR182" i="2" s="1"/>
  <c r="AM341" i="2"/>
  <c r="AS327" i="2" s="1"/>
  <c r="AO398" i="2"/>
  <c r="AL393" i="2"/>
  <c r="AR379" i="2" s="1"/>
  <c r="AL392" i="2"/>
  <c r="AR378" i="2" s="1"/>
  <c r="AL371" i="2"/>
  <c r="AR357" i="2" s="1"/>
  <c r="AO376" i="2"/>
  <c r="AL397" i="2"/>
  <c r="AR383" i="2" s="1"/>
  <c r="AO402" i="2"/>
  <c r="AM299" i="2"/>
  <c r="AS285" i="2" s="1"/>
  <c r="AP304" i="2"/>
  <c r="AL246" i="2"/>
  <c r="AR232" i="2" s="1"/>
  <c r="AL381" i="2"/>
  <c r="AR367" i="2" s="1"/>
  <c r="AM334" i="2"/>
  <c r="AS320" i="2" s="1"/>
  <c r="AL357" i="2"/>
  <c r="AR343" i="2" s="1"/>
  <c r="AO362" i="2"/>
  <c r="AL258" i="2"/>
  <c r="AR244" i="2" s="1"/>
  <c r="AO263" i="2"/>
  <c r="AL257" i="2"/>
  <c r="AR243" i="2" s="1"/>
  <c r="AN363" i="2"/>
  <c r="AK358" i="2"/>
  <c r="AQ344" i="2" s="1"/>
  <c r="AK359" i="2"/>
  <c r="AQ345" i="2" s="1"/>
  <c r="AK367" i="2"/>
  <c r="AQ353" i="2" s="1"/>
  <c r="AN424" i="2"/>
  <c r="AK420" i="2"/>
  <c r="AQ406" i="2" s="1"/>
  <c r="AK419" i="2"/>
  <c r="AQ405" i="2" s="1"/>
  <c r="AM245" i="2"/>
  <c r="AS231" i="2" s="1"/>
  <c r="AP250" i="2"/>
  <c r="AL410" i="2"/>
  <c r="AR396" i="2" s="1"/>
  <c r="AO415" i="2"/>
  <c r="AL409" i="2"/>
  <c r="AR395" i="2" s="1"/>
  <c r="AK235" i="2"/>
  <c r="AQ221" i="2" s="1"/>
  <c r="AN239" i="2"/>
  <c r="AN55" i="2"/>
  <c r="AK51" i="2"/>
  <c r="AQ37" i="2" s="1"/>
  <c r="AM47" i="2"/>
  <c r="AS33" i="2" s="1"/>
  <c r="AP51" i="2"/>
  <c r="AM46" i="2"/>
  <c r="AS32" i="2" s="1"/>
  <c r="AM362" i="2"/>
  <c r="AS348" i="2" s="1"/>
  <c r="AK165" i="2"/>
  <c r="AQ151" i="2" s="1"/>
  <c r="AN169" i="2"/>
  <c r="AK62" i="2"/>
  <c r="AQ48" i="2" s="1"/>
  <c r="AN66" i="2"/>
  <c r="AK60" i="2"/>
  <c r="AQ46" i="2" s="1"/>
  <c r="AK61" i="2"/>
  <c r="AQ47" i="2" s="1"/>
  <c r="AL291" i="2"/>
  <c r="AR277" i="2" s="1"/>
  <c r="AO296" i="2"/>
  <c r="AL289" i="2"/>
  <c r="AR275" i="2" s="1"/>
  <c r="AL288" i="2"/>
  <c r="AR274" i="2" s="1"/>
  <c r="AM211" i="2"/>
  <c r="AS197" i="2" s="1"/>
  <c r="AP216" i="2"/>
  <c r="AM210" i="2"/>
  <c r="AS196" i="2" s="1"/>
  <c r="AK26" i="2"/>
  <c r="AQ12" i="2" s="1"/>
  <c r="AK324" i="2"/>
  <c r="AQ310" i="2" s="1"/>
  <c r="AM136" i="2"/>
  <c r="AS122" i="2" s="1"/>
  <c r="AO318" i="2"/>
  <c r="AL313" i="2"/>
  <c r="AR299" i="2" s="1"/>
  <c r="AL312" i="2"/>
  <c r="AR298" i="2" s="1"/>
  <c r="AO257" i="2"/>
  <c r="AL252" i="2"/>
  <c r="AR238" i="2" s="1"/>
  <c r="AM201" i="2"/>
  <c r="AS187" i="2" s="1"/>
  <c r="AP207" i="2"/>
  <c r="AM202" i="2"/>
  <c r="AS188" i="2" s="1"/>
  <c r="AM200" i="2"/>
  <c r="AS186" i="2" s="1"/>
  <c r="AM172" i="2"/>
  <c r="AS158" i="2" s="1"/>
  <c r="AP177" i="2"/>
  <c r="AL16" i="2"/>
  <c r="AO20" i="2"/>
  <c r="AM166" i="2"/>
  <c r="AS152" i="2" s="1"/>
  <c r="AP171" i="2"/>
  <c r="AM165" i="2"/>
  <c r="AS151" i="2" s="1"/>
  <c r="AM85" i="2"/>
  <c r="AS71" i="2" s="1"/>
  <c r="AK203" i="2"/>
  <c r="AQ189" i="2" s="1"/>
  <c r="AN207" i="2"/>
  <c r="AK201" i="2"/>
  <c r="AQ187" i="2" s="1"/>
  <c r="AK202" i="2"/>
  <c r="AQ188" i="2" s="1"/>
  <c r="AL58" i="2"/>
  <c r="AR44" i="2" s="1"/>
  <c r="AO62" i="2"/>
  <c r="AP135" i="2"/>
  <c r="AM131" i="2"/>
  <c r="AS117" i="2" s="1"/>
  <c r="AM128" i="2"/>
  <c r="AS114" i="2" s="1"/>
  <c r="AM69" i="2"/>
  <c r="AS55" i="2" s="1"/>
  <c r="AP73" i="2"/>
  <c r="AK41" i="2"/>
  <c r="AQ27" i="2" s="1"/>
  <c r="AN45" i="2"/>
  <c r="AO330" i="2"/>
  <c r="AL325" i="2"/>
  <c r="AR311" i="2" s="1"/>
  <c r="AO171" i="2"/>
  <c r="AL166" i="2"/>
  <c r="AR152" i="2" s="1"/>
  <c r="AL165" i="2"/>
  <c r="AR151" i="2" s="1"/>
  <c r="AL344" i="2"/>
  <c r="AR330" i="2" s="1"/>
  <c r="AO349" i="2"/>
  <c r="AK99" i="2"/>
  <c r="AQ85" i="2" s="1"/>
  <c r="AN103" i="2"/>
  <c r="AP154" i="2"/>
  <c r="AM150" i="2"/>
  <c r="AS136" i="2" s="1"/>
  <c r="AM149" i="2"/>
  <c r="AS135" i="2" s="1"/>
  <c r="AN185" i="2"/>
  <c r="AK181" i="2"/>
  <c r="AQ167" i="2" s="1"/>
  <c r="AO180" i="2"/>
  <c r="AL175" i="2"/>
  <c r="AR161" i="2" s="1"/>
  <c r="AL343" i="2"/>
  <c r="AR329" i="2" s="1"/>
  <c r="AO348" i="2"/>
  <c r="AL139" i="2"/>
  <c r="AR125" i="2" s="1"/>
  <c r="AO143" i="2"/>
  <c r="AL247" i="2"/>
  <c r="AR233" i="2" s="1"/>
  <c r="AL218" i="2"/>
  <c r="AR204" i="2" s="1"/>
  <c r="AO223" i="2"/>
  <c r="AL216" i="2"/>
  <c r="AR202" i="2" s="1"/>
  <c r="AP297" i="2"/>
  <c r="AM292" i="2"/>
  <c r="AS278" i="2" s="1"/>
  <c r="AN356" i="2"/>
  <c r="AK352" i="2"/>
  <c r="AQ338" i="2" s="1"/>
  <c r="AM273" i="2"/>
  <c r="AS259" i="2" s="1"/>
  <c r="AO78" i="2"/>
  <c r="AL74" i="2"/>
  <c r="AR60" i="2" s="1"/>
  <c r="AK6" i="2"/>
  <c r="AK7" i="2"/>
  <c r="AK8" i="2"/>
  <c r="AN12" i="2"/>
  <c r="AM284" i="2"/>
  <c r="AS270" i="2" s="1"/>
  <c r="AK129" i="2"/>
  <c r="AQ115" i="2" s="1"/>
  <c r="AP64" i="2"/>
  <c r="AM60" i="2"/>
  <c r="AS46" i="2" s="1"/>
  <c r="AM59" i="2"/>
  <c r="AS45" i="2" s="1"/>
  <c r="AL124" i="2"/>
  <c r="AR110" i="2" s="1"/>
  <c r="AO128" i="2"/>
  <c r="AO72" i="2"/>
  <c r="AL68" i="2"/>
  <c r="AR54" i="2" s="1"/>
  <c r="AL99" i="2"/>
  <c r="AR85" i="2" s="1"/>
  <c r="AO103" i="2"/>
  <c r="AL98" i="2"/>
  <c r="AR84" i="2" s="1"/>
  <c r="AO45" i="2"/>
  <c r="AL41" i="2"/>
  <c r="AR27" i="2" s="1"/>
  <c r="AK24" i="2"/>
  <c r="AQ10" i="2" s="1"/>
  <c r="AN28" i="2"/>
  <c r="AL219" i="2"/>
  <c r="AR205" i="2" s="1"/>
  <c r="AL138" i="2"/>
  <c r="AR124" i="2" s="1"/>
  <c r="AO142" i="2"/>
  <c r="AL57" i="2"/>
  <c r="AR43" i="2" s="1"/>
  <c r="AO61" i="2"/>
  <c r="AL56" i="2"/>
  <c r="AR42" i="2" s="1"/>
  <c r="AO289" i="2"/>
  <c r="AL284" i="2"/>
  <c r="AR270" i="2" s="1"/>
  <c r="AK58" i="2"/>
  <c r="AQ44" i="2" s="1"/>
  <c r="AN62" i="2"/>
  <c r="AK276" i="2"/>
  <c r="AQ262" i="2" s="1"/>
  <c r="AK126" i="2"/>
  <c r="AQ112" i="2" s="1"/>
  <c r="AO30" i="2"/>
  <c r="AL26" i="2"/>
  <c r="AR12" i="2" s="1"/>
  <c r="AL25" i="2"/>
  <c r="AR11" i="2" s="1"/>
  <c r="AK195" i="2"/>
  <c r="AQ181" i="2" s="1"/>
  <c r="AL9" i="2"/>
  <c r="AK156" i="2"/>
  <c r="AQ142" i="2" s="1"/>
  <c r="AN160" i="2"/>
  <c r="AP94" i="2"/>
  <c r="AM90" i="2"/>
  <c r="AS76" i="2" s="1"/>
  <c r="AM88" i="2"/>
  <c r="AS74" i="2" s="1"/>
  <c r="AM87" i="2"/>
  <c r="AS73" i="2" s="1"/>
  <c r="AM89" i="2"/>
  <c r="AS75" i="2" s="1"/>
  <c r="AK78" i="2"/>
  <c r="AQ64" i="2" s="1"/>
  <c r="AN82" i="2"/>
  <c r="AN51" i="2"/>
  <c r="AK47" i="2"/>
  <c r="AQ33" i="2" s="1"/>
  <c r="AL293" i="2"/>
  <c r="AR279" i="2" s="1"/>
  <c r="AO298" i="2"/>
  <c r="AL212" i="2"/>
  <c r="AR198" i="2" s="1"/>
  <c r="AM52" i="2"/>
  <c r="AS38" i="2" s="1"/>
  <c r="AP56" i="2"/>
  <c r="AM51" i="2"/>
  <c r="AS37" i="2" s="1"/>
  <c r="AM50" i="2"/>
  <c r="AS36" i="2" s="1"/>
  <c r="AL78" i="2"/>
  <c r="AR64" i="2" s="1"/>
  <c r="AO82" i="2"/>
  <c r="AO281" i="2"/>
  <c r="AL276" i="2"/>
  <c r="AR262" i="2" s="1"/>
  <c r="AM73" i="2"/>
  <c r="AS59" i="2" s="1"/>
  <c r="AP77" i="2"/>
  <c r="AL110" i="2"/>
  <c r="AR96" i="2" s="1"/>
  <c r="AK199" i="2"/>
  <c r="AQ185" i="2" s="1"/>
  <c r="AN203" i="2"/>
  <c r="AK198" i="2"/>
  <c r="AQ184" i="2" s="1"/>
  <c r="AP410" i="2"/>
  <c r="AM405" i="2"/>
  <c r="AS391" i="2" s="1"/>
  <c r="AK247" i="2"/>
  <c r="AQ233" i="2" s="1"/>
  <c r="AN251" i="2"/>
  <c r="AL361" i="2"/>
  <c r="AR347" i="2" s="1"/>
  <c r="AO366" i="2"/>
  <c r="AL360" i="2"/>
  <c r="AR346" i="2" s="1"/>
  <c r="AL328" i="2"/>
  <c r="AR314" i="2" s="1"/>
  <c r="AO333" i="2"/>
  <c r="AL326" i="2"/>
  <c r="AR312" i="2" s="1"/>
  <c r="AN341" i="2"/>
  <c r="AK337" i="2"/>
  <c r="AQ323" i="2" s="1"/>
  <c r="AL207" i="2"/>
  <c r="AR193" i="2" s="1"/>
  <c r="AO212" i="2"/>
  <c r="AL206" i="2"/>
  <c r="AR192" i="2" s="1"/>
  <c r="AO377" i="2"/>
  <c r="AL372" i="2"/>
  <c r="AR358" i="2" s="1"/>
  <c r="AL370" i="2"/>
  <c r="AR356" i="2" s="1"/>
  <c r="AP363" i="2"/>
  <c r="AM358" i="2"/>
  <c r="AS344" i="2" s="1"/>
  <c r="AM376" i="2"/>
  <c r="AS362" i="2" s="1"/>
  <c r="AP381" i="2"/>
  <c r="AM375" i="2"/>
  <c r="AS361" i="2" s="1"/>
  <c r="AM374" i="2"/>
  <c r="AS360" i="2" s="1"/>
  <c r="AK194" i="2"/>
  <c r="AQ180" i="2" s="1"/>
  <c r="AN198" i="2"/>
  <c r="AK193" i="2"/>
  <c r="AQ179" i="2" s="1"/>
  <c r="AK192" i="2"/>
  <c r="AQ178" i="2" s="1"/>
  <c r="AK191" i="2"/>
  <c r="AQ177" i="2" s="1"/>
  <c r="AK173" i="2"/>
  <c r="AQ159" i="2" s="1"/>
  <c r="AN177" i="2"/>
  <c r="AP350" i="2"/>
  <c r="AM345" i="2"/>
  <c r="AS331" i="2" s="1"/>
  <c r="AP241" i="2"/>
  <c r="AM236" i="2"/>
  <c r="AS222" i="2" s="1"/>
  <c r="AL37" i="2"/>
  <c r="AR23" i="2" s="1"/>
  <c r="AO41" i="2"/>
  <c r="AK236" i="2"/>
  <c r="AQ222" i="2" s="1"/>
  <c r="AN240" i="2"/>
  <c r="AK257" i="2"/>
  <c r="AQ243" i="2" s="1"/>
  <c r="AO136" i="2"/>
  <c r="AL132" i="2"/>
  <c r="AR118" i="2" s="1"/>
  <c r="AL127" i="2"/>
  <c r="AR113" i="2" s="1"/>
  <c r="AL128" i="2"/>
  <c r="AR114" i="2" s="1"/>
  <c r="AP168" i="2"/>
  <c r="AM163" i="2"/>
  <c r="AS149" i="2" s="1"/>
  <c r="AN383" i="2"/>
  <c r="AK379" i="2"/>
  <c r="AQ365" i="2" s="1"/>
  <c r="AK176" i="2"/>
  <c r="AQ162" i="2" s="1"/>
  <c r="AN180" i="2"/>
  <c r="AO158" i="2"/>
  <c r="AL154" i="2"/>
  <c r="AR140" i="2" s="1"/>
  <c r="AM351" i="2"/>
  <c r="AS337" i="2" s="1"/>
  <c r="AP356" i="2"/>
  <c r="AO233" i="2"/>
  <c r="AL228" i="2"/>
  <c r="AR214" i="2" s="1"/>
  <c r="AL224" i="2"/>
  <c r="AR210" i="2" s="1"/>
  <c r="AL227" i="2"/>
  <c r="AR213" i="2" s="1"/>
  <c r="AM212" i="2"/>
  <c r="AS198" i="2" s="1"/>
  <c r="AP217" i="2"/>
  <c r="AL201" i="2"/>
  <c r="AR187" i="2" s="1"/>
  <c r="AO207" i="2"/>
  <c r="AL202" i="2"/>
  <c r="AR188" i="2" s="1"/>
  <c r="AP185" i="2"/>
  <c r="AM180" i="2"/>
  <c r="AS166" i="2" s="1"/>
  <c r="AM179" i="2"/>
  <c r="AS165" i="2" s="1"/>
  <c r="AM176" i="2"/>
  <c r="AS162" i="2" s="1"/>
  <c r="AL146" i="2"/>
  <c r="AR132" i="2" s="1"/>
  <c r="AO150" i="2"/>
  <c r="AP57" i="2"/>
  <c r="AM53" i="2"/>
  <c r="AS39" i="2" s="1"/>
  <c r="AN370" i="2"/>
  <c r="AK366" i="2"/>
  <c r="AQ352" i="2" s="1"/>
  <c r="AO424" i="2"/>
  <c r="AL419" i="2"/>
  <c r="AR405" i="2" s="1"/>
  <c r="AL418" i="2"/>
  <c r="AR404" i="2" s="1"/>
  <c r="AN357" i="2"/>
  <c r="AK353" i="2"/>
  <c r="AQ339" i="2" s="1"/>
  <c r="AN336" i="2"/>
  <c r="AK332" i="2"/>
  <c r="AQ318" i="2" s="1"/>
  <c r="AK331" i="2"/>
  <c r="AQ317" i="2" s="1"/>
  <c r="AN390" i="2"/>
  <c r="AK386" i="2"/>
  <c r="AQ372" i="2" s="1"/>
  <c r="AK385" i="2"/>
  <c r="AQ371" i="2" s="1"/>
  <c r="AM342" i="2"/>
  <c r="AS328" i="2" s="1"/>
  <c r="AO220" i="2"/>
  <c r="AL215" i="2"/>
  <c r="AR201" i="2" s="1"/>
  <c r="AL214" i="2"/>
  <c r="AR200" i="2" s="1"/>
  <c r="AL323" i="2"/>
  <c r="AR309" i="2" s="1"/>
  <c r="AO410" i="2"/>
  <c r="AL405" i="2"/>
  <c r="AR391" i="2" s="1"/>
  <c r="AK329" i="2"/>
  <c r="AQ315" i="2" s="1"/>
  <c r="AN333" i="2"/>
  <c r="AK328" i="2"/>
  <c r="AQ314" i="2" s="1"/>
  <c r="AL333" i="2"/>
  <c r="AR319" i="2" s="1"/>
  <c r="AK335" i="2"/>
  <c r="AQ321" i="2" s="1"/>
  <c r="AN339" i="2"/>
  <c r="AK234" i="2"/>
  <c r="AQ220" i="2" s="1"/>
  <c r="AM238" i="2"/>
  <c r="AS224" i="2" s="1"/>
  <c r="AP243" i="2"/>
  <c r="AN92" i="2"/>
  <c r="AK88" i="2"/>
  <c r="AQ74" i="2" s="1"/>
  <c r="AM254" i="2"/>
  <c r="AS240" i="2" s="1"/>
  <c r="AM253" i="2"/>
  <c r="AS239" i="2" s="1"/>
  <c r="AP259" i="2"/>
  <c r="AM250" i="2"/>
  <c r="AS236" i="2" s="1"/>
  <c r="AM227" i="2"/>
  <c r="AS213" i="2" s="1"/>
  <c r="AP232" i="2"/>
  <c r="AK383" i="2"/>
  <c r="AQ369" i="2" s="1"/>
  <c r="AN387" i="2"/>
  <c r="AK381" i="2"/>
  <c r="AQ367" i="2" s="1"/>
  <c r="AM109" i="2"/>
  <c r="AS95" i="2" s="1"/>
  <c r="AM279" i="2"/>
  <c r="AS265" i="2" s="1"/>
  <c r="AM224" i="2"/>
  <c r="AS210" i="2" s="1"/>
  <c r="AP229" i="2"/>
  <c r="AM223" i="2"/>
  <c r="AS209" i="2" s="1"/>
  <c r="AL147" i="2"/>
  <c r="AR133" i="2" s="1"/>
  <c r="AO151" i="2"/>
  <c r="AK362" i="2"/>
  <c r="AQ348" i="2" s="1"/>
  <c r="AN366" i="2"/>
  <c r="AK389" i="2"/>
  <c r="AQ375" i="2" s="1"/>
  <c r="AN393" i="2"/>
  <c r="AK387" i="2"/>
  <c r="AQ373" i="2" s="1"/>
  <c r="AK388" i="2"/>
  <c r="AQ374" i="2" s="1"/>
  <c r="AL406" i="2"/>
  <c r="AR392" i="2" s="1"/>
  <c r="AO411" i="2"/>
  <c r="AL237" i="2"/>
  <c r="AR223" i="2" s="1"/>
  <c r="AL145" i="2"/>
  <c r="AR131" i="2" s="1"/>
  <c r="AO149" i="2"/>
  <c r="AK143" i="2"/>
  <c r="AQ129" i="2" s="1"/>
  <c r="AK144" i="2"/>
  <c r="AQ130" i="2" s="1"/>
  <c r="AN148" i="2"/>
  <c r="AK142" i="2"/>
  <c r="AQ128" i="2" s="1"/>
  <c r="AK141" i="2"/>
  <c r="AQ127" i="2" s="1"/>
  <c r="AK365" i="2"/>
  <c r="AQ351" i="2" s="1"/>
  <c r="AN369" i="2"/>
  <c r="AK171" i="2"/>
  <c r="AQ157" i="2" s="1"/>
  <c r="AM11" i="2"/>
  <c r="AN420" i="2"/>
  <c r="AK416" i="2"/>
  <c r="AQ402" i="2" s="1"/>
  <c r="AK303" i="2"/>
  <c r="AQ289" i="2" s="1"/>
  <c r="AN307" i="2"/>
  <c r="AK315" i="2"/>
  <c r="AQ301" i="2" s="1"/>
  <c r="AM393" i="2"/>
  <c r="AS379" i="2" s="1"/>
  <c r="AK289" i="2"/>
  <c r="AQ275" i="2" s="1"/>
  <c r="AK158" i="2"/>
  <c r="AQ144" i="2" s="1"/>
  <c r="AK411" i="2"/>
  <c r="AQ397" i="2" s="1"/>
  <c r="AL368" i="2"/>
  <c r="AR354" i="2" s="1"/>
  <c r="AM413" i="2"/>
  <c r="AS399" i="2" s="1"/>
  <c r="AP418" i="2"/>
  <c r="AK360" i="2"/>
  <c r="AQ346" i="2" s="1"/>
  <c r="AK35" i="2"/>
  <c r="AQ21" i="2" s="1"/>
  <c r="AN39" i="2"/>
  <c r="AK34" i="2"/>
  <c r="AQ20" i="2" s="1"/>
  <c r="AK208" i="2"/>
  <c r="AQ194" i="2" s="1"/>
  <c r="AK134" i="2"/>
  <c r="AQ120" i="2" s="1"/>
  <c r="AN260" i="2"/>
  <c r="AK256" i="2"/>
  <c r="AQ242" i="2" s="1"/>
  <c r="AK255" i="2"/>
  <c r="AQ241" i="2" s="1"/>
  <c r="AL67" i="2"/>
  <c r="AR53" i="2" s="1"/>
  <c r="AM119" i="2"/>
  <c r="AS105" i="2" s="1"/>
  <c r="AO153" i="2"/>
  <c r="AL149" i="2"/>
  <c r="AR135" i="2" s="1"/>
  <c r="AK113" i="2"/>
  <c r="AQ99" i="2" s="1"/>
  <c r="AN117" i="2"/>
  <c r="AK110" i="2"/>
  <c r="AQ96" i="2" s="1"/>
  <c r="AM363" i="2"/>
  <c r="AS349" i="2" s="1"/>
  <c r="AM42" i="2"/>
  <c r="AS28" i="2" s="1"/>
  <c r="AP46" i="2"/>
  <c r="AM41" i="2"/>
  <c r="AS27" i="2" s="1"/>
  <c r="AK330" i="2"/>
  <c r="AQ316" i="2" s="1"/>
  <c r="AN334" i="2"/>
  <c r="AM79" i="2"/>
  <c r="AS65" i="2" s="1"/>
  <c r="AO47" i="2"/>
  <c r="AL43" i="2"/>
  <c r="AR29" i="2" s="1"/>
  <c r="AL253" i="2"/>
  <c r="AR239" i="2" s="1"/>
  <c r="AK405" i="2"/>
  <c r="AQ391" i="2" s="1"/>
  <c r="AN409" i="2"/>
  <c r="AO267" i="2"/>
  <c r="AL262" i="2"/>
  <c r="AR248" i="2" s="1"/>
  <c r="AN376" i="2"/>
  <c r="AK371" i="2"/>
  <c r="AQ357" i="2" s="1"/>
  <c r="AK372" i="2"/>
  <c r="AQ358" i="2" s="1"/>
  <c r="AK9" i="2"/>
  <c r="AK80" i="2"/>
  <c r="AQ66" i="2" s="1"/>
  <c r="AN84" i="2"/>
  <c r="AL95" i="2"/>
  <c r="AR81" i="2" s="1"/>
  <c r="AO389" i="2"/>
  <c r="AL384" i="2"/>
  <c r="AR370" i="2" s="1"/>
  <c r="AP188" i="2"/>
  <c r="AM183" i="2"/>
  <c r="AS169" i="2" s="1"/>
  <c r="AM182" i="2"/>
  <c r="AS168" i="2" s="1"/>
  <c r="AK124" i="2"/>
  <c r="AQ110" i="2" s="1"/>
  <c r="AN128" i="2"/>
  <c r="AK122" i="2"/>
  <c r="AQ108" i="2" s="1"/>
  <c r="AP19" i="2"/>
  <c r="AM15" i="2"/>
  <c r="AM14" i="2"/>
  <c r="AM81" i="2"/>
  <c r="AS67" i="2" s="1"/>
  <c r="AP85" i="2"/>
  <c r="AM80" i="2"/>
  <c r="AS66" i="2" s="1"/>
  <c r="AM61" i="2"/>
  <c r="AS47" i="2" s="1"/>
  <c r="AK18" i="2"/>
  <c r="AQ4" i="2" s="1"/>
  <c r="AN22" i="2"/>
  <c r="AK17" i="2"/>
  <c r="AQ3" i="2" s="1"/>
  <c r="AL102" i="2"/>
  <c r="AR88" i="2" s="1"/>
  <c r="AL389" i="2"/>
  <c r="AR375" i="2" s="1"/>
  <c r="AO394" i="2"/>
  <c r="AP292" i="2"/>
  <c r="AM287" i="2"/>
  <c r="AS273" i="2" s="1"/>
  <c r="AK390" i="2"/>
  <c r="AQ376" i="2" s="1"/>
  <c r="AN394" i="2"/>
  <c r="AL334" i="2"/>
  <c r="AR320" i="2" s="1"/>
  <c r="AP383" i="2"/>
  <c r="AM378" i="2"/>
  <c r="AS364" i="2" s="1"/>
  <c r="AM383" i="2"/>
  <c r="AS369" i="2" s="1"/>
  <c r="AP388" i="2"/>
  <c r="AK251" i="2"/>
  <c r="AQ237" i="2" s="1"/>
  <c r="AN255" i="2"/>
  <c r="AP382" i="2"/>
  <c r="AM377" i="2"/>
  <c r="AS363" i="2" s="1"/>
  <c r="AL388" i="2"/>
  <c r="AR374" i="2" s="1"/>
  <c r="AO393" i="2"/>
  <c r="AL385" i="2"/>
  <c r="AR371" i="2" s="1"/>
  <c r="AL387" i="2"/>
  <c r="AR373" i="2" s="1"/>
  <c r="AL386" i="2"/>
  <c r="AR372" i="2" s="1"/>
  <c r="AO297" i="2"/>
  <c r="AL292" i="2"/>
  <c r="AR278" i="2" s="1"/>
  <c r="AO165" i="2"/>
  <c r="AL160" i="2"/>
  <c r="AR146" i="2" s="1"/>
  <c r="AK394" i="2"/>
  <c r="AQ380" i="2" s="1"/>
  <c r="AN398" i="2"/>
  <c r="AM412" i="2"/>
  <c r="AS398" i="2" s="1"/>
  <c r="AP417" i="2"/>
  <c r="AL203" i="2"/>
  <c r="AR189" i="2" s="1"/>
  <c r="AK170" i="2"/>
  <c r="AQ156" i="2" s="1"/>
  <c r="AN174" i="2"/>
  <c r="AL332" i="2"/>
  <c r="AR318" i="2" s="1"/>
  <c r="AM317" i="2"/>
  <c r="AS303" i="2" s="1"/>
  <c r="AP322" i="2"/>
  <c r="AL275" i="2"/>
  <c r="AR261" i="2" s="1"/>
  <c r="AK246" i="2"/>
  <c r="AQ232" i="2" s="1"/>
  <c r="AN250" i="2"/>
  <c r="AM256" i="2"/>
  <c r="AS242" i="2" s="1"/>
  <c r="AP261" i="2"/>
  <c r="AP211" i="2"/>
  <c r="AM206" i="2"/>
  <c r="AS192" i="2" s="1"/>
  <c r="AM329" i="2"/>
  <c r="AS315" i="2" s="1"/>
  <c r="AP334" i="2"/>
  <c r="AP324" i="2"/>
  <c r="AM319" i="2"/>
  <c r="AS305" i="2" s="1"/>
  <c r="AK415" i="2"/>
  <c r="AQ401" i="2" s="1"/>
  <c r="AN419" i="2"/>
  <c r="AM379" i="2"/>
  <c r="AS365" i="2" s="1"/>
  <c r="AM314" i="2"/>
  <c r="AS300" i="2" s="1"/>
  <c r="AM331" i="2"/>
  <c r="AS317" i="2" s="1"/>
  <c r="AP336" i="2"/>
  <c r="AL100" i="2"/>
  <c r="AR86" i="2" s="1"/>
  <c r="AO104" i="2"/>
  <c r="AK374" i="2"/>
  <c r="AQ360" i="2" s="1"/>
  <c r="AM102" i="2"/>
  <c r="AS88" i="2" s="1"/>
  <c r="AL296" i="2"/>
  <c r="AR282" i="2" s="1"/>
  <c r="AM275" i="2"/>
  <c r="AS261" i="2" s="1"/>
  <c r="AK363" i="2"/>
  <c r="AQ349" i="2" s="1"/>
  <c r="AP138" i="2"/>
  <c r="AM134" i="2"/>
  <c r="AS120" i="2" s="1"/>
  <c r="AL121" i="2"/>
  <c r="AR107" i="2" s="1"/>
  <c r="AO125" i="2"/>
  <c r="AP131" i="2"/>
  <c r="AM127" i="2"/>
  <c r="AS113" i="2" s="1"/>
  <c r="AM283" i="2"/>
  <c r="AS269" i="2" s="1"/>
  <c r="AM282" i="2"/>
  <c r="AS268" i="2" s="1"/>
  <c r="AP288" i="2"/>
  <c r="AL117" i="2"/>
  <c r="AR103" i="2" s="1"/>
  <c r="AM303" i="2"/>
  <c r="AS289" i="2" s="1"/>
  <c r="AK243" i="2"/>
  <c r="AQ229" i="2" s="1"/>
  <c r="AN249" i="2"/>
  <c r="AK245" i="2"/>
  <c r="AQ231" i="2" s="1"/>
  <c r="AK244" i="2"/>
  <c r="AQ230" i="2" s="1"/>
  <c r="AK242" i="2"/>
  <c r="AQ228" i="2" s="1"/>
  <c r="AK44" i="2"/>
  <c r="AQ30" i="2" s="1"/>
  <c r="AM39" i="2"/>
  <c r="AS25" i="2" s="1"/>
  <c r="AP43" i="2"/>
  <c r="AL150" i="2"/>
  <c r="AR136" i="2" s="1"/>
  <c r="AO154" i="2"/>
  <c r="AM105" i="2"/>
  <c r="AS91" i="2" s="1"/>
  <c r="AK27" i="2"/>
  <c r="AQ13" i="2" s="1"/>
  <c r="AL238" i="2"/>
  <c r="AR224" i="2" s="1"/>
  <c r="AO44" i="2"/>
  <c r="AL40" i="2"/>
  <c r="AR26" i="2" s="1"/>
  <c r="AM395" i="2"/>
  <c r="AS381" i="2" s="1"/>
  <c r="AO240" i="2"/>
  <c r="AL235" i="2"/>
  <c r="AR221" i="2" s="1"/>
  <c r="AP214" i="2"/>
  <c r="AM209" i="2"/>
  <c r="AS195" i="2" s="1"/>
  <c r="AK75" i="2"/>
  <c r="AQ61" i="2" s="1"/>
  <c r="AL390" i="2"/>
  <c r="AR376" i="2" s="1"/>
  <c r="AO395" i="2"/>
  <c r="AK373" i="2"/>
  <c r="AQ359" i="2" s="1"/>
  <c r="AN377" i="2"/>
  <c r="AM147" i="2"/>
  <c r="AS133" i="2" s="1"/>
  <c r="AP151" i="2"/>
  <c r="AL399" i="2"/>
  <c r="AR385" i="2" s="1"/>
  <c r="AO404" i="2"/>
  <c r="AL398" i="2"/>
  <c r="AR384" i="2" s="1"/>
  <c r="AM76" i="2"/>
  <c r="AS62" i="2" s="1"/>
  <c r="AP80" i="2"/>
  <c r="AM75" i="2"/>
  <c r="AS61" i="2" s="1"/>
  <c r="AM74" i="2"/>
  <c r="AS60" i="2" s="1"/>
  <c r="AO306" i="2"/>
  <c r="AL301" i="2"/>
  <c r="AR287" i="2" s="1"/>
  <c r="AM356" i="2"/>
  <c r="AS342" i="2" s="1"/>
  <c r="AP361" i="2"/>
  <c r="AM354" i="2"/>
  <c r="AS340" i="2" s="1"/>
  <c r="AM355" i="2"/>
  <c r="AS341" i="2" s="1"/>
  <c r="AM295" i="2"/>
  <c r="AS281" i="2" s="1"/>
  <c r="AP300" i="2"/>
  <c r="AM294" i="2"/>
  <c r="AS280" i="2" s="1"/>
  <c r="AP165" i="2"/>
  <c r="AM160" i="2"/>
  <c r="AS146" i="2" s="1"/>
  <c r="AL375" i="2"/>
  <c r="AR361" i="2" s="1"/>
  <c r="AO380" i="2"/>
  <c r="AM347" i="2"/>
  <c r="AS333" i="2" s="1"/>
  <c r="AM21" i="2"/>
  <c r="AS7" i="2" s="1"/>
  <c r="AP25" i="2"/>
  <c r="AM20" i="2"/>
  <c r="AS6" i="2" s="1"/>
  <c r="AM17" i="2"/>
  <c r="AS3" i="2" s="1"/>
  <c r="AN411" i="2"/>
  <c r="AK407" i="2"/>
  <c r="AQ393" i="2" s="1"/>
  <c r="AK406" i="2"/>
  <c r="AQ392" i="2" s="1"/>
  <c r="AM231" i="2"/>
  <c r="AS217" i="2" s="1"/>
  <c r="AP236" i="2"/>
  <c r="AM230" i="2"/>
  <c r="AS216" i="2" s="1"/>
  <c r="AK166" i="2"/>
  <c r="AQ152" i="2" s="1"/>
  <c r="AL157" i="2"/>
  <c r="AR143" i="2" s="1"/>
  <c r="AK172" i="2"/>
  <c r="AQ158" i="2" s="1"/>
  <c r="AL364" i="2"/>
  <c r="AR350" i="2" s="1"/>
  <c r="AO369" i="2"/>
  <c r="AM410" i="2"/>
  <c r="AS396" i="2" s="1"/>
  <c r="AP404" i="2"/>
  <c r="AM399" i="2"/>
  <c r="AS385" i="2" s="1"/>
  <c r="AM398" i="2"/>
  <c r="AS384" i="2" s="1"/>
  <c r="AL241" i="2"/>
  <c r="AR227" i="2" s="1"/>
  <c r="AK229" i="2"/>
  <c r="AQ215" i="2" s="1"/>
  <c r="AN233" i="2"/>
  <c r="AK180" i="2"/>
  <c r="AQ166" i="2" s="1"/>
  <c r="AK213" i="2"/>
  <c r="AQ199" i="2" s="1"/>
  <c r="AK212" i="2"/>
  <c r="AQ198" i="2" s="1"/>
  <c r="AN217" i="2"/>
  <c r="AK174" i="2"/>
  <c r="AQ160" i="2" s="1"/>
  <c r="AN178" i="2"/>
  <c r="AK396" i="2"/>
  <c r="AQ382" i="2" s="1"/>
  <c r="AN400" i="2"/>
  <c r="AK395" i="2"/>
  <c r="AQ381" i="2" s="1"/>
  <c r="AM318" i="2"/>
  <c r="AS304" i="2" s="1"/>
  <c r="AP323" i="2"/>
  <c r="AK233" i="2"/>
  <c r="AQ219" i="2" s="1"/>
  <c r="AN298" i="2"/>
  <c r="AK294" i="2"/>
  <c r="AQ280" i="2" s="1"/>
  <c r="AK409" i="2"/>
  <c r="AQ395" i="2" s="1"/>
  <c r="AN413" i="2"/>
  <c r="AK408" i="2"/>
  <c r="AQ394" i="2" s="1"/>
  <c r="AK291" i="2"/>
  <c r="AQ277" i="2" s="1"/>
  <c r="AK163" i="2"/>
  <c r="AQ149" i="2" s="1"/>
  <c r="AP14" i="2"/>
  <c r="AM10" i="2"/>
  <c r="AN397" i="2"/>
  <c r="AK393" i="2"/>
  <c r="AQ379" i="2" s="1"/>
  <c r="AO327" i="2"/>
  <c r="AL322" i="2"/>
  <c r="AR308" i="2" s="1"/>
  <c r="AL321" i="2"/>
  <c r="AR307" i="2" s="1"/>
  <c r="AK397" i="2"/>
  <c r="AQ383" i="2" s="1"/>
  <c r="AK320" i="2"/>
  <c r="AQ306" i="2" s="1"/>
  <c r="AN187" i="2"/>
  <c r="AK183" i="2"/>
  <c r="AQ169" i="2" s="1"/>
  <c r="AN355" i="2"/>
  <c r="AK351" i="2"/>
  <c r="AQ337" i="2" s="1"/>
  <c r="AL242" i="2"/>
  <c r="AR228" i="2" s="1"/>
  <c r="AM382" i="2"/>
  <c r="AS368" i="2" s="1"/>
  <c r="AP387" i="2"/>
  <c r="AM381" i="2"/>
  <c r="AS367" i="2" s="1"/>
  <c r="AM380" i="2"/>
  <c r="AS366" i="2" s="1"/>
  <c r="AK310" i="2"/>
  <c r="AQ296" i="2" s="1"/>
  <c r="AM159" i="2"/>
  <c r="AS145" i="2" s="1"/>
  <c r="AP164" i="2"/>
  <c r="AK136" i="2"/>
  <c r="AQ122" i="2" s="1"/>
  <c r="AM157" i="2"/>
  <c r="AS143" i="2" s="1"/>
  <c r="AR105" i="2"/>
  <c r="AN19" i="2"/>
  <c r="AK15" i="2"/>
  <c r="AK57" i="2"/>
  <c r="AQ43" i="2" s="1"/>
  <c r="AK37" i="2"/>
  <c r="AQ23" i="2" s="1"/>
  <c r="AN41" i="2"/>
  <c r="AM276" i="2"/>
  <c r="AS262" i="2" s="1"/>
  <c r="AN87" i="2"/>
  <c r="AK83" i="2"/>
  <c r="AQ69" i="2" s="1"/>
  <c r="AK82" i="2"/>
  <c r="AQ68" i="2" s="1"/>
  <c r="AK125" i="2"/>
  <c r="AQ111" i="2" s="1"/>
  <c r="AN220" i="2"/>
  <c r="AK216" i="2"/>
  <c r="AQ202" i="2" s="1"/>
  <c r="AK215" i="2"/>
  <c r="AQ201" i="2" s="1"/>
  <c r="AL96" i="2"/>
  <c r="AR82" i="2" s="1"/>
  <c r="AL134" i="2"/>
  <c r="AR120" i="2" s="1"/>
  <c r="AL174" i="2"/>
  <c r="AR160" i="2" s="1"/>
  <c r="AO179" i="2"/>
  <c r="AK31" i="2"/>
  <c r="AQ17" i="2" s="1"/>
  <c r="AN35" i="2"/>
  <c r="AK30" i="2"/>
  <c r="AQ16" i="2" s="1"/>
  <c r="AP20" i="2"/>
  <c r="AM16" i="2"/>
  <c r="AM132" i="2"/>
  <c r="AS118" i="2" s="1"/>
  <c r="AP136" i="2"/>
  <c r="AP72" i="2"/>
  <c r="AM68" i="2"/>
  <c r="AS54" i="2" s="1"/>
  <c r="AM65" i="2"/>
  <c r="AS51" i="2" s="1"/>
  <c r="AM67" i="2"/>
  <c r="AS53" i="2" s="1"/>
  <c r="AK28" i="2"/>
  <c r="AQ14" i="2" s="1"/>
  <c r="AL205" i="2"/>
  <c r="AR191" i="2" s="1"/>
  <c r="AO210" i="2"/>
  <c r="AL204" i="2"/>
  <c r="AR190" i="2" s="1"/>
  <c r="AM115" i="2"/>
  <c r="AS101" i="2" s="1"/>
  <c r="AP119" i="2"/>
  <c r="AN56" i="2"/>
  <c r="AK52" i="2"/>
  <c r="AQ38" i="2" s="1"/>
  <c r="AO75" i="2"/>
  <c r="AL71" i="2"/>
  <c r="AR57" i="2" s="1"/>
  <c r="AL21" i="2"/>
  <c r="AR7" i="2" s="1"/>
  <c r="AK107" i="2"/>
  <c r="AQ93" i="2" s="1"/>
  <c r="AL340" i="2"/>
  <c r="AR326" i="2" s="1"/>
  <c r="AO345" i="2"/>
  <c r="AP313" i="2"/>
  <c r="AM308" i="2"/>
  <c r="AS294" i="2" s="1"/>
  <c r="AL356" i="2"/>
  <c r="AR342" i="2" s="1"/>
  <c r="AO361" i="2"/>
  <c r="AL355" i="2"/>
  <c r="AR341" i="2" s="1"/>
  <c r="AK132" i="2"/>
  <c r="AQ118" i="2" s="1"/>
  <c r="AN136" i="2"/>
  <c r="AK418" i="2"/>
  <c r="AQ404" i="2" s="1"/>
  <c r="AN422" i="2"/>
  <c r="AL377" i="2"/>
  <c r="AR363" i="2" s="1"/>
  <c r="AO382" i="2"/>
  <c r="AL376" i="2"/>
  <c r="AR362" i="2" s="1"/>
  <c r="AO185" i="2"/>
  <c r="AL180" i="2"/>
  <c r="AR166" i="2" s="1"/>
  <c r="AL179" i="2"/>
  <c r="AR165" i="2" s="1"/>
  <c r="AL177" i="2"/>
  <c r="AR163" i="2" s="1"/>
  <c r="AO292" i="2"/>
  <c r="AL287" i="2"/>
  <c r="AR273" i="2" s="1"/>
  <c r="AL286" i="2"/>
  <c r="AR272" i="2" s="1"/>
  <c r="AK269" i="2"/>
  <c r="AQ255" i="2" s="1"/>
  <c r="AN273" i="2"/>
  <c r="AK268" i="2"/>
  <c r="AQ254" i="2" s="1"/>
  <c r="AK159" i="2"/>
  <c r="AQ145" i="2" s="1"/>
  <c r="AO129" i="2"/>
  <c r="AL125" i="2"/>
  <c r="AR111" i="2" s="1"/>
  <c r="AM328" i="2"/>
  <c r="AS314" i="2" s="1"/>
  <c r="AP333" i="2"/>
  <c r="AL305" i="2"/>
  <c r="AR291" i="2" s="1"/>
  <c r="AK403" i="2"/>
  <c r="AQ389" i="2" s="1"/>
  <c r="AK378" i="2"/>
  <c r="AQ364" i="2" s="1"/>
  <c r="AK350" i="2"/>
  <c r="AQ336" i="2" s="1"/>
  <c r="AN354" i="2"/>
  <c r="AK348" i="2"/>
  <c r="AQ334" i="2" s="1"/>
  <c r="AK347" i="2"/>
  <c r="AQ333" i="2" s="1"/>
  <c r="AK346" i="2"/>
  <c r="AQ332" i="2" s="1"/>
  <c r="AK314" i="2"/>
  <c r="AQ300" i="2" s="1"/>
  <c r="AP242" i="2"/>
  <c r="AM237" i="2"/>
  <c r="AS223" i="2" s="1"/>
  <c r="AM78" i="2"/>
  <c r="AS64" i="2" s="1"/>
  <c r="AM315" i="2"/>
  <c r="AS301" i="2" s="1"/>
  <c r="AK249" i="2"/>
  <c r="AQ235" i="2" s="1"/>
  <c r="AN253" i="2"/>
  <c r="AP351" i="2"/>
  <c r="AM346" i="2"/>
  <c r="AS332" i="2" s="1"/>
  <c r="AL266" i="2"/>
  <c r="AR252" i="2" s="1"/>
  <c r="AO271" i="2"/>
  <c r="AP175" i="2"/>
  <c r="AM170" i="2"/>
  <c r="AS156" i="2" s="1"/>
  <c r="AK91" i="2"/>
  <c r="AQ77" i="2" s="1"/>
  <c r="AN95" i="2"/>
  <c r="AO312" i="2"/>
  <c r="AL307" i="2"/>
  <c r="AR293" i="2" s="1"/>
  <c r="AL263" i="2"/>
  <c r="AR249" i="2" s="1"/>
  <c r="AM190" i="2"/>
  <c r="AS176" i="2" s="1"/>
  <c r="AP195" i="2"/>
  <c r="D3" i="10"/>
  <c r="AO46" i="2"/>
  <c r="AL42" i="2"/>
  <c r="AR28" i="2" s="1"/>
  <c r="AK338" i="2"/>
  <c r="AQ324" i="2" s="1"/>
  <c r="AN342" i="2"/>
  <c r="AM246" i="2"/>
  <c r="AS232" i="2" s="1"/>
  <c r="AP251" i="2"/>
  <c r="AM188" i="2"/>
  <c r="AS174" i="2" s="1"/>
  <c r="AP225" i="2"/>
  <c r="AM220" i="2"/>
  <c r="AS206" i="2" s="1"/>
  <c r="AM218" i="2"/>
  <c r="AS204" i="2" s="1"/>
  <c r="AL413" i="2"/>
  <c r="AR399" i="2" s="1"/>
  <c r="AL365" i="2"/>
  <c r="AR351" i="2" s="1"/>
  <c r="AO370" i="2"/>
  <c r="AL285" i="2"/>
  <c r="AR271" i="2" s="1"/>
  <c r="AO290" i="2"/>
  <c r="AM195" i="2"/>
  <c r="AS181" i="2" s="1"/>
  <c r="AK164" i="2"/>
  <c r="AQ150" i="2" s="1"/>
  <c r="AM290" i="2"/>
  <c r="AS276" i="2" s="1"/>
  <c r="AP295" i="2"/>
  <c r="AK261" i="2"/>
  <c r="AQ247" i="2" s="1"/>
  <c r="AN265" i="2"/>
  <c r="AO421" i="2"/>
  <c r="AL416" i="2"/>
  <c r="AR402" i="2" s="1"/>
  <c r="AM313" i="2"/>
  <c r="AS299" i="2" s="1"/>
  <c r="AP318" i="2"/>
  <c r="AM312" i="2"/>
  <c r="AS298" i="2" s="1"/>
  <c r="AL152" i="2"/>
  <c r="AR138" i="2" s="1"/>
  <c r="AO156" i="2"/>
  <c r="AL404" i="2"/>
  <c r="AR390" i="2" s="1"/>
  <c r="AO409" i="2"/>
  <c r="AO315" i="2"/>
  <c r="AL310" i="2"/>
  <c r="AR296" i="2" s="1"/>
  <c r="AK295" i="2"/>
  <c r="AQ281" i="2" s="1"/>
  <c r="AL379" i="2"/>
  <c r="AR365" i="2" s="1"/>
  <c r="AL236" i="2"/>
  <c r="AR222" i="2" s="1"/>
  <c r="AO241" i="2"/>
  <c r="AL260" i="2"/>
  <c r="AR246" i="2" s="1"/>
  <c r="AO265" i="2"/>
  <c r="AL259" i="2"/>
  <c r="AR245" i="2" s="1"/>
  <c r="AK375" i="2"/>
  <c r="AQ361" i="2" s="1"/>
  <c r="AL264" i="2"/>
  <c r="AR250" i="2" s="1"/>
  <c r="AK135" i="2"/>
  <c r="AQ121" i="2" s="1"/>
  <c r="AL15" i="2"/>
  <c r="AO19" i="2"/>
  <c r="AL14" i="2"/>
  <c r="AO168" i="2"/>
  <c r="AL163" i="2"/>
  <c r="AR149" i="2" s="1"/>
  <c r="AM94" i="2"/>
  <c r="AS80" i="2" s="1"/>
  <c r="AP98" i="2"/>
  <c r="AM93" i="2"/>
  <c r="AS79" i="2" s="1"/>
  <c r="AK20" i="2"/>
  <c r="AQ6" i="2" s="1"/>
  <c r="AL92" i="2"/>
  <c r="AR78" i="2" s="1"/>
  <c r="AO96" i="2"/>
  <c r="AL91" i="2"/>
  <c r="AR77" i="2" s="1"/>
  <c r="AL298" i="2"/>
  <c r="AR284" i="2" s="1"/>
  <c r="AM6" i="2"/>
  <c r="AK48" i="2"/>
  <c r="AQ34" i="2" s="1"/>
  <c r="AN52" i="2"/>
  <c r="AK364" i="2"/>
  <c r="AQ350" i="2" s="1"/>
  <c r="AL225" i="2"/>
  <c r="AR211" i="2" s="1"/>
  <c r="AO57" i="2"/>
  <c r="AL53" i="2"/>
  <c r="AR39" i="2" s="1"/>
  <c r="AL52" i="2"/>
  <c r="AR38" i="2" s="1"/>
  <c r="AN16" i="2"/>
  <c r="AK12" i="2"/>
  <c r="AK187" i="2"/>
  <c r="AQ173" i="2" s="1"/>
  <c r="AN191" i="2"/>
  <c r="AK186" i="2"/>
  <c r="AQ172" i="2" s="1"/>
  <c r="AK185" i="2"/>
  <c r="AQ171" i="2" s="1"/>
  <c r="AK184" i="2"/>
  <c r="AQ170" i="2" s="1"/>
  <c r="AL118" i="2"/>
  <c r="AR104" i="2" s="1"/>
  <c r="AM305" i="2"/>
  <c r="AS291" i="2" s="1"/>
  <c r="AP174" i="2"/>
  <c r="AM169" i="2"/>
  <c r="AS155" i="2" s="1"/>
  <c r="AM168" i="2"/>
  <c r="AS154" i="2" s="1"/>
  <c r="AK345" i="2"/>
  <c r="AQ331" i="2" s="1"/>
  <c r="AN349" i="2"/>
  <c r="AN164" i="2"/>
  <c r="AK160" i="2"/>
  <c r="AQ146" i="2" s="1"/>
  <c r="AK157" i="2"/>
  <c r="AQ143" i="2" s="1"/>
  <c r="AL87" i="2"/>
  <c r="AR73" i="2" s="1"/>
  <c r="AL34" i="2"/>
  <c r="AR20" i="2" s="1"/>
  <c r="AO51" i="2"/>
  <c r="AL47" i="2"/>
  <c r="AR33" i="2" s="1"/>
  <c r="AN218" i="2"/>
  <c r="AK214" i="2"/>
  <c r="AQ200" i="2" s="1"/>
  <c r="AL114" i="2"/>
  <c r="AR100" i="2" s="1"/>
  <c r="AK220" i="2"/>
  <c r="AQ206" i="2" s="1"/>
  <c r="AN224" i="2"/>
  <c r="AL54" i="2"/>
  <c r="AR40" i="2" s="1"/>
  <c r="AO58" i="2"/>
  <c r="AO53" i="2"/>
  <c r="AL49" i="2"/>
  <c r="AR35" i="2" s="1"/>
  <c r="AM116" i="2"/>
  <c r="AS102" i="2" s="1"/>
  <c r="AK96" i="2"/>
  <c r="AQ82" i="2" s="1"/>
  <c r="AG49" i="33" l="1"/>
  <c r="AF49" i="33"/>
  <c r="D7" i="7"/>
  <c r="D14" i="7"/>
  <c r="D21" i="7"/>
  <c r="D28" i="7"/>
  <c r="D35" i="7"/>
  <c r="D42" i="7"/>
  <c r="D49" i="7"/>
  <c r="D56" i="7"/>
  <c r="D12" i="7"/>
  <c r="D16" i="7"/>
  <c r="D20" i="7"/>
  <c r="D59" i="7"/>
  <c r="D6" i="7"/>
  <c r="D45" i="7"/>
  <c r="D53" i="7"/>
  <c r="D57" i="7"/>
  <c r="D25" i="7"/>
  <c r="D34" i="7"/>
  <c r="D38" i="7"/>
  <c r="D55" i="7"/>
  <c r="D43" i="7"/>
  <c r="D60" i="7"/>
  <c r="D4" i="7"/>
  <c r="D18" i="7"/>
  <c r="D27" i="7"/>
  <c r="D36" i="7"/>
  <c r="D40" i="7"/>
  <c r="D9" i="7"/>
  <c r="D32" i="7"/>
  <c r="D10" i="7"/>
  <c r="D19" i="7"/>
  <c r="D37" i="7"/>
  <c r="D48" i="7"/>
  <c r="D31" i="7"/>
  <c r="D54" i="7"/>
  <c r="D13" i="7"/>
  <c r="D26" i="7"/>
  <c r="D24" i="7"/>
  <c r="D61" i="7"/>
  <c r="D47" i="7"/>
  <c r="D17" i="7"/>
  <c r="D33" i="7"/>
  <c r="D62" i="7"/>
  <c r="D41" i="7"/>
  <c r="D3" i="7"/>
  <c r="D39" i="7"/>
  <c r="D29" i="7"/>
  <c r="D11" i="7"/>
  <c r="D50" i="7"/>
  <c r="D30" i="7"/>
  <c r="D15" i="7"/>
  <c r="D52" i="7"/>
  <c r="D8" i="7"/>
  <c r="D5" i="7"/>
  <c r="D51" i="7"/>
  <c r="D44" i="7"/>
  <c r="D22" i="7"/>
  <c r="D46" i="7"/>
  <c r="D58" i="7"/>
  <c r="D23" i="7"/>
  <c r="D9" i="13"/>
  <c r="D16" i="13"/>
  <c r="D23" i="13"/>
  <c r="D30" i="13"/>
  <c r="D37" i="13"/>
  <c r="D44" i="13"/>
  <c r="D51" i="13"/>
  <c r="D58" i="13"/>
  <c r="D6" i="13"/>
  <c r="D13" i="13"/>
  <c r="D20" i="13"/>
  <c r="D27" i="13"/>
  <c r="D34" i="13"/>
  <c r="D41" i="13"/>
  <c r="D48" i="13"/>
  <c r="D55" i="13"/>
  <c r="D62" i="13"/>
  <c r="D3" i="13"/>
  <c r="D10" i="13"/>
  <c r="D17" i="13"/>
  <c r="D24" i="13"/>
  <c r="D31" i="13"/>
  <c r="D38" i="13"/>
  <c r="D45" i="13"/>
  <c r="D52" i="13"/>
  <c r="D59" i="13"/>
  <c r="D7" i="13"/>
  <c r="D14" i="13"/>
  <c r="D21" i="13"/>
  <c r="D28" i="13"/>
  <c r="D35" i="13"/>
  <c r="D42" i="13"/>
  <c r="D49" i="13"/>
  <c r="D56" i="13"/>
  <c r="D26" i="13"/>
  <c r="D46" i="13"/>
  <c r="D33" i="13"/>
  <c r="D53" i="13"/>
  <c r="D40" i="13"/>
  <c r="D60" i="13"/>
  <c r="D8" i="13"/>
  <c r="D15" i="13"/>
  <c r="D54" i="13"/>
  <c r="D22" i="13"/>
  <c r="D61" i="13"/>
  <c r="D4" i="13"/>
  <c r="D43" i="13"/>
  <c r="D5" i="13"/>
  <c r="D25" i="13"/>
  <c r="D39" i="13"/>
  <c r="D57" i="13"/>
  <c r="D36" i="13"/>
  <c r="D11" i="13"/>
  <c r="D19" i="13"/>
  <c r="D47" i="13"/>
  <c r="D18" i="13"/>
  <c r="D50" i="13"/>
  <c r="D29" i="13"/>
  <c r="D12" i="13"/>
  <c r="D32" i="13"/>
  <c r="D4" i="16"/>
  <c r="D11" i="16"/>
  <c r="D18" i="16"/>
  <c r="D25" i="16"/>
  <c r="D32" i="16"/>
  <c r="D39" i="16"/>
  <c r="D46" i="16"/>
  <c r="D53" i="16"/>
  <c r="D60" i="16"/>
  <c r="D8" i="16"/>
  <c r="D15" i="16"/>
  <c r="D22" i="16"/>
  <c r="D29" i="16"/>
  <c r="D36" i="16"/>
  <c r="D43" i="16"/>
  <c r="D50" i="16"/>
  <c r="D57" i="16"/>
  <c r="D5" i="16"/>
  <c r="D12" i="16"/>
  <c r="D19" i="16"/>
  <c r="D26" i="16"/>
  <c r="D33" i="16"/>
  <c r="D40" i="16"/>
  <c r="D47" i="16"/>
  <c r="D6" i="16"/>
  <c r="D13" i="16"/>
  <c r="D20" i="16"/>
  <c r="D27" i="16"/>
  <c r="D34" i="16"/>
  <c r="D41" i="16"/>
  <c r="D48" i="16"/>
  <c r="D55" i="16"/>
  <c r="D62" i="16"/>
  <c r="D3" i="16"/>
  <c r="D10" i="16"/>
  <c r="D17" i="16"/>
  <c r="D24" i="16"/>
  <c r="D31" i="16"/>
  <c r="D38" i="16"/>
  <c r="D45" i="16"/>
  <c r="D52" i="16"/>
  <c r="D59" i="16"/>
  <c r="D7" i="16"/>
  <c r="D14" i="16"/>
  <c r="D21" i="16"/>
  <c r="D28" i="16"/>
  <c r="D35" i="16"/>
  <c r="D42" i="16"/>
  <c r="D49" i="16"/>
  <c r="D56" i="16"/>
  <c r="D51" i="16"/>
  <c r="D58" i="16"/>
  <c r="D9" i="16"/>
  <c r="D44" i="16"/>
  <c r="D37" i="16"/>
  <c r="D54" i="16"/>
  <c r="D61" i="16"/>
  <c r="D23" i="16"/>
  <c r="D16" i="16"/>
  <c r="D30" i="16"/>
  <c r="D9" i="10"/>
  <c r="D16" i="10"/>
  <c r="D23" i="10"/>
  <c r="D30" i="10"/>
  <c r="D37" i="10"/>
  <c r="D44" i="10"/>
  <c r="D51" i="10"/>
  <c r="D6" i="10"/>
  <c r="D13" i="10"/>
  <c r="D20" i="10"/>
  <c r="D4" i="10"/>
  <c r="D11" i="10"/>
  <c r="D18" i="10"/>
  <c r="D25" i="10"/>
  <c r="D32" i="10"/>
  <c r="D39" i="10"/>
  <c r="D46" i="10"/>
  <c r="D53" i="10"/>
  <c r="D60" i="10"/>
  <c r="D5" i="10"/>
  <c r="D12" i="10"/>
  <c r="D19" i="10"/>
  <c r="D26" i="10"/>
  <c r="D33" i="10"/>
  <c r="D40" i="10"/>
  <c r="D47" i="10"/>
  <c r="D54" i="10"/>
  <c r="D61" i="10"/>
  <c r="D28" i="10"/>
  <c r="D38" i="10"/>
  <c r="D48" i="10"/>
  <c r="D57" i="10"/>
  <c r="D7" i="10"/>
  <c r="D43" i="10"/>
  <c r="D62" i="10"/>
  <c r="D24" i="10"/>
  <c r="D34" i="10"/>
  <c r="D8" i="10"/>
  <c r="D49" i="10"/>
  <c r="D10" i="10"/>
  <c r="D15" i="10"/>
  <c r="D31" i="10"/>
  <c r="D41" i="10"/>
  <c r="D35" i="10"/>
  <c r="D22" i="10"/>
  <c r="D29" i="10"/>
  <c r="D42" i="10"/>
  <c r="D36" i="10"/>
  <c r="D55" i="10"/>
  <c r="D56" i="10"/>
  <c r="D45" i="10"/>
  <c r="D27" i="10"/>
  <c r="D58" i="10"/>
  <c r="D21" i="10"/>
  <c r="D50" i="10"/>
  <c r="D59" i="10"/>
  <c r="D17" i="10"/>
  <c r="D14" i="10"/>
  <c r="D52"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ABS</author>
    <author>Angelina McRae</author>
  </authors>
  <commentList>
    <comment ref="C6" authorId="0" shapeId="0" xr:uid="{6827176D-1969-634A-BDD0-209DF5AA5130}">
      <text>
        <r>
          <rPr>
            <sz val="9"/>
            <color indexed="81"/>
            <rFont val="Tahoma"/>
            <family val="2"/>
          </rPr>
          <t xml:space="preserve">Year of registration.
</t>
        </r>
      </text>
    </comment>
    <comment ref="G6" authorId="0" shapeId="0" xr:uid="{848398E4-B894-274B-BF48-377FE2F3F3E8}">
      <text>
        <r>
          <rPr>
            <sz val="9"/>
            <color indexed="81"/>
            <rFont val="Tahoma"/>
            <family val="2"/>
          </rPr>
          <t xml:space="preserve">Year of registration.
</t>
        </r>
      </text>
    </comment>
    <comment ref="K6" authorId="0" shapeId="0" xr:uid="{ED6DF405-97E8-E648-B0B6-150EEE1A609B}">
      <text>
        <r>
          <rPr>
            <sz val="9"/>
            <color indexed="81"/>
            <rFont val="Tahoma"/>
            <family val="2"/>
          </rPr>
          <t xml:space="preserve">Year of registration.
</t>
        </r>
      </text>
    </comment>
    <comment ref="O6" authorId="0" shapeId="0" xr:uid="{BC59021D-F0BB-F74D-BC92-C6AD920BAD6D}">
      <text>
        <r>
          <rPr>
            <sz val="9"/>
            <color indexed="81"/>
            <rFont val="Tahoma"/>
            <family val="2"/>
          </rPr>
          <t xml:space="preserve">Year of registration.
</t>
        </r>
      </text>
    </comment>
    <comment ref="S6" authorId="0" shapeId="0" xr:uid="{A5FAFD05-AAEB-024C-9FA6-13B889A20645}">
      <text>
        <r>
          <rPr>
            <sz val="9"/>
            <color indexed="81"/>
            <rFont val="Tahoma"/>
            <family val="2"/>
          </rPr>
          <t xml:space="preserve">Year of registration.
</t>
        </r>
      </text>
    </comment>
    <comment ref="W6" authorId="0" shapeId="0" xr:uid="{7B30695A-3ACD-DA47-8FF5-E01719ECB1AE}">
      <text>
        <r>
          <rPr>
            <sz val="9"/>
            <color indexed="81"/>
            <rFont val="Tahoma"/>
            <family val="2"/>
          </rPr>
          <t xml:space="preserve">Year of registration.
</t>
        </r>
      </text>
    </comment>
    <comment ref="AA6" authorId="0" shapeId="0" xr:uid="{616998E5-D5D7-2243-95E4-3B27A3A8636D}">
      <text>
        <r>
          <rPr>
            <sz val="9"/>
            <color indexed="81"/>
            <rFont val="Tahoma"/>
            <family val="2"/>
          </rPr>
          <t xml:space="preserve">Year of registration.
</t>
        </r>
      </text>
    </comment>
    <comment ref="AE6" authorId="0" shapeId="0" xr:uid="{CB9F8F26-86DE-B445-A112-3124ABEE0FED}">
      <text>
        <r>
          <rPr>
            <sz val="9"/>
            <color indexed="81"/>
            <rFont val="Tahoma"/>
            <family val="2"/>
          </rPr>
          <t xml:space="preserve">Year of registration.
</t>
        </r>
      </text>
    </comment>
    <comment ref="AI6" authorId="0" shapeId="0" xr:uid="{18EE94E3-53BF-A34D-98F6-00C48C1DE8B0}">
      <text>
        <r>
          <rPr>
            <sz val="9"/>
            <color indexed="81"/>
            <rFont val="Tahoma"/>
            <family val="2"/>
          </rPr>
          <t xml:space="preserve">Year of registration.
</t>
        </r>
      </text>
    </comment>
    <comment ref="AM6" authorId="0" shapeId="0" xr:uid="{F7B47D7B-311C-A540-9550-0EEAB24BCE80}">
      <text>
        <r>
          <rPr>
            <sz val="9"/>
            <color rgb="FF000000"/>
            <rFont val="Tahoma"/>
            <family val="2"/>
          </rPr>
          <t xml:space="preserve">Year of registration.
</t>
        </r>
      </text>
    </comment>
    <comment ref="AQ6" authorId="0" shapeId="0" xr:uid="{DC25E15F-EDEF-3F4B-88D1-1108A84E0C7B}">
      <text>
        <r>
          <rPr>
            <sz val="9"/>
            <color rgb="FF000000"/>
            <rFont val="Tahoma"/>
            <family val="2"/>
          </rPr>
          <t xml:space="preserve">Year of registration.
</t>
        </r>
      </text>
    </comment>
    <comment ref="A7" authorId="1" shapeId="0" xr:uid="{5FAD1B3B-80BD-324F-8FAD-990739455382}">
      <text>
        <r>
          <rPr>
            <sz val="9"/>
            <color indexed="81"/>
            <rFont val="Tahoma"/>
            <family val="2"/>
          </rPr>
          <t xml:space="preserve">Includes prorated special purpose codes, births where usual residence of the mother was overseas, no fixed abode, and undefined.
</t>
        </r>
      </text>
    </comment>
    <comment ref="C7" authorId="0" shapeId="0" xr:uid="{543ECAD6-6BFD-024F-8BDB-E1C30B8E10F0}">
      <text>
        <r>
          <rPr>
            <sz val="9"/>
            <color indexed="81"/>
            <rFont val="Tahoma"/>
            <family val="2"/>
          </rPr>
          <t xml:space="preserve">Estimated resident population at 30 June.
</t>
        </r>
      </text>
    </comment>
    <comment ref="D7" authorId="0" shapeId="0" xr:uid="{0B8D7F42-5B8E-D84A-A99A-E15DA422683F}">
      <text>
        <r>
          <rPr>
            <sz val="9"/>
            <color indexed="81"/>
            <rFont val="Tahoma"/>
            <family val="2"/>
          </rPr>
          <t xml:space="preserve">Births registered in the calendar year.
</t>
        </r>
      </text>
    </comment>
    <comment ref="E7" authorId="0" shapeId="0" xr:uid="{D9C5C66C-1FF3-8B4E-8E8F-6DFBCBCC8C9D}">
      <text>
        <r>
          <rPr>
            <sz val="9"/>
            <color indexed="81"/>
            <rFont val="Tahoma"/>
            <family val="2"/>
          </rPr>
          <t xml:space="preserve">Births per woman. Rates are calculated for each year and then averaged over the three-year period ending in the reference year.
</t>
        </r>
      </text>
    </comment>
    <comment ref="G7" authorId="0" shapeId="0" xr:uid="{0B67A91E-7568-2640-AB3B-7567C8D789FB}">
      <text>
        <r>
          <rPr>
            <sz val="9"/>
            <color indexed="81"/>
            <rFont val="Tahoma"/>
            <family val="2"/>
          </rPr>
          <t xml:space="preserve">Estimated resident population at 30 June.
</t>
        </r>
      </text>
    </comment>
    <comment ref="H7" authorId="0" shapeId="0" xr:uid="{FC9CE74D-DAB3-3D41-8491-66C9124ABEC8}">
      <text>
        <r>
          <rPr>
            <sz val="9"/>
            <color indexed="81"/>
            <rFont val="Tahoma"/>
            <family val="2"/>
          </rPr>
          <t xml:space="preserve">Births registered in the calendar year.
</t>
        </r>
      </text>
    </comment>
    <comment ref="I7" authorId="0" shapeId="0" xr:uid="{DAF0787E-F421-5346-AF64-636164934CA2}">
      <text>
        <r>
          <rPr>
            <sz val="9"/>
            <color indexed="81"/>
            <rFont val="Tahoma"/>
            <family val="2"/>
          </rPr>
          <t xml:space="preserve">Births per woman. Rates are calculated for each year and then averaged over the three-year period ending in the reference year.
</t>
        </r>
      </text>
    </comment>
    <comment ref="K7" authorId="0" shapeId="0" xr:uid="{EA592F23-3E3F-BC44-8256-E3CA2C4FAF41}">
      <text>
        <r>
          <rPr>
            <sz val="9"/>
            <color indexed="81"/>
            <rFont val="Tahoma"/>
            <family val="2"/>
          </rPr>
          <t xml:space="preserve">Estimated resident population at 30 June.
</t>
        </r>
      </text>
    </comment>
    <comment ref="L7" authorId="0" shapeId="0" xr:uid="{0B2DA7E9-7BEE-E349-916B-E917E3BD0434}">
      <text>
        <r>
          <rPr>
            <sz val="9"/>
            <color indexed="81"/>
            <rFont val="Tahoma"/>
            <family val="2"/>
          </rPr>
          <t xml:space="preserve">Births registered in the calendar year.
</t>
        </r>
      </text>
    </comment>
    <comment ref="M7" authorId="0" shapeId="0" xr:uid="{F497FC2C-CAE4-BC47-903F-0A363BD38CA7}">
      <text>
        <r>
          <rPr>
            <sz val="9"/>
            <color indexed="81"/>
            <rFont val="Tahoma"/>
            <family val="2"/>
          </rPr>
          <t xml:space="preserve">Births per woman. Rates are calculated for each year and then averaged over the three-year period ending in the reference year.
</t>
        </r>
      </text>
    </comment>
    <comment ref="O7" authorId="0" shapeId="0" xr:uid="{BA78B893-96DC-454F-B3BC-5AC9FBE22C03}">
      <text>
        <r>
          <rPr>
            <sz val="9"/>
            <color indexed="81"/>
            <rFont val="Tahoma"/>
            <family val="2"/>
          </rPr>
          <t xml:space="preserve">Estimated resident population at 30 June.
</t>
        </r>
      </text>
    </comment>
    <comment ref="P7" authorId="0" shapeId="0" xr:uid="{8818F72C-941B-2E44-A7DA-162834E15263}">
      <text>
        <r>
          <rPr>
            <sz val="9"/>
            <color indexed="81"/>
            <rFont val="Tahoma"/>
            <family val="2"/>
          </rPr>
          <t xml:space="preserve">Births registered in the calendar year.
</t>
        </r>
      </text>
    </comment>
    <comment ref="Q7" authorId="0" shapeId="0" xr:uid="{F459DD33-3D0A-B64A-9F67-BEBBB62A7669}">
      <text>
        <r>
          <rPr>
            <sz val="9"/>
            <color indexed="81"/>
            <rFont val="Tahoma"/>
            <family val="2"/>
          </rPr>
          <t xml:space="preserve">Births per woman. Rates are calculated for each year and then averaged over the three-year period ending in the reference year.
</t>
        </r>
      </text>
    </comment>
    <comment ref="S7" authorId="0" shapeId="0" xr:uid="{9772CA76-4247-384C-9816-93EDFC69F936}">
      <text>
        <r>
          <rPr>
            <sz val="8"/>
            <rFont val="Arial"/>
            <family val="2"/>
          </rPr>
          <t>Estimated resident population at 30 June.</t>
        </r>
      </text>
    </comment>
    <comment ref="T7" authorId="0" shapeId="0" xr:uid="{D2C53563-B447-9D48-8A9A-A96AE1A833C5}">
      <text>
        <r>
          <rPr>
            <sz val="9"/>
            <color indexed="81"/>
            <rFont val="Tahoma"/>
            <family val="2"/>
          </rPr>
          <t xml:space="preserve">Births registered in the calendar year.
</t>
        </r>
      </text>
    </comment>
    <comment ref="U7" authorId="0" shapeId="0" xr:uid="{3140D7B4-4D9E-E24F-B442-4B2BBE3145D3}">
      <text>
        <r>
          <rPr>
            <sz val="9"/>
            <color indexed="81"/>
            <rFont val="Tahoma"/>
            <family val="2"/>
          </rPr>
          <t xml:space="preserve">Births per woman. Rates are calculated for each year and then averaged over the three-year period ending in the reference year.
</t>
        </r>
      </text>
    </comment>
    <comment ref="W7" authorId="0" shapeId="0" xr:uid="{855385BB-CAD6-844A-8C26-B4F006B043B9}">
      <text>
        <r>
          <rPr>
            <sz val="8"/>
            <rFont val="Arial"/>
            <family val="2"/>
          </rPr>
          <t>Estimated resident population at 30 June.</t>
        </r>
      </text>
    </comment>
    <comment ref="X7" authorId="0" shapeId="0" xr:uid="{C3C298AE-FF0D-6249-AF0F-D7605E83C8C1}">
      <text>
        <r>
          <rPr>
            <sz val="9"/>
            <color indexed="81"/>
            <rFont val="Tahoma"/>
            <family val="2"/>
          </rPr>
          <t xml:space="preserve">Births registered in the calendar year.
</t>
        </r>
      </text>
    </comment>
    <comment ref="Y7" authorId="0" shapeId="0" xr:uid="{263C368C-5467-214E-954A-C78429224715}">
      <text>
        <r>
          <rPr>
            <sz val="9"/>
            <color indexed="81"/>
            <rFont val="Tahoma"/>
            <family val="2"/>
          </rPr>
          <t xml:space="preserve">Births per woman. Rates are calculated for each year and then averaged over the three-year period ending in the reference year.
</t>
        </r>
      </text>
    </comment>
    <comment ref="AA7" authorId="0" shapeId="0" xr:uid="{C8903C24-DC09-A04F-9432-E7BF1BB732CD}">
      <text>
        <r>
          <rPr>
            <sz val="8"/>
            <rFont val="Arial"/>
            <family val="2"/>
          </rPr>
          <t>Estimated resident population at 30 June.
ERP Totals for Australia and for states and territories, are preliminary as published in 'National, state and territory population' for years 2017 to 2021.</t>
        </r>
      </text>
    </comment>
    <comment ref="AB7" authorId="0" shapeId="0" xr:uid="{BE508690-36AF-8748-8B86-34D01DAC87CF}">
      <text>
        <r>
          <rPr>
            <sz val="9"/>
            <color indexed="81"/>
            <rFont val="Tahoma"/>
            <family val="2"/>
          </rPr>
          <t xml:space="preserve">Births registered in the calendar year.
</t>
        </r>
      </text>
    </comment>
    <comment ref="AC7" authorId="0" shapeId="0" xr:uid="{1F9942A6-BB94-E14D-AA79-A9BF67B391D6}">
      <text>
        <r>
          <rPr>
            <sz val="9"/>
            <color indexed="81"/>
            <rFont val="Tahoma"/>
            <family val="2"/>
          </rPr>
          <t xml:space="preserve">Births per woman. Rates are calculated for each year and then averaged over the three-year period ending in the reference year.
</t>
        </r>
      </text>
    </comment>
    <comment ref="AE7" authorId="0" shapeId="0" xr:uid="{F49E6512-A526-6646-85AE-27A213728A74}">
      <text>
        <r>
          <rPr>
            <sz val="8"/>
            <rFont val="Arial"/>
            <family val="2"/>
          </rPr>
          <t>Estimated resident population at 30 June.
ERP Totals for Australia and for states and territories, are preliminary as published in 'National, state and territory population' for years 2017 to 2021.</t>
        </r>
      </text>
    </comment>
    <comment ref="AF7" authorId="0" shapeId="0" xr:uid="{EC61ADE9-94A0-8641-A1F8-49366CCBBF50}">
      <text>
        <r>
          <rPr>
            <sz val="9"/>
            <color indexed="81"/>
            <rFont val="Tahoma"/>
            <family val="2"/>
          </rPr>
          <t xml:space="preserve">Births registered in the calendar year.
</t>
        </r>
      </text>
    </comment>
    <comment ref="AG7" authorId="0" shapeId="0" xr:uid="{EF408E3D-17EB-9547-8AEF-293EDF5E841A}">
      <text>
        <r>
          <rPr>
            <sz val="9"/>
            <color indexed="81"/>
            <rFont val="Tahoma"/>
            <family val="2"/>
          </rPr>
          <t xml:space="preserve">Births per woman. Rates are calculated for each year and then averaged over the three-year period ending in the reference year.
</t>
        </r>
      </text>
    </comment>
    <comment ref="AI7" authorId="0" shapeId="0" xr:uid="{C6DDAD31-48C0-3141-8616-1E7D292FFA3D}">
      <text>
        <r>
          <rPr>
            <sz val="8"/>
            <rFont val="Arial"/>
            <family val="2"/>
          </rPr>
          <t>Estimated resident population at 30 June.
ERP Totals for Australia and for states and territories, are preliminary as published in 'National, state and territory population' for years 2017 to 2021.</t>
        </r>
      </text>
    </comment>
    <comment ref="AJ7" authorId="0" shapeId="0" xr:uid="{AB54D3F7-AE8E-B840-B8CA-F6AC16BEF312}">
      <text>
        <r>
          <rPr>
            <sz val="9"/>
            <color indexed="81"/>
            <rFont val="Tahoma"/>
            <family val="2"/>
          </rPr>
          <t xml:space="preserve">Births registered in the calendar year.
</t>
        </r>
      </text>
    </comment>
    <comment ref="AK7" authorId="0" shapeId="0" xr:uid="{7F84D565-0EAD-1146-AC91-129DB512133B}">
      <text>
        <r>
          <rPr>
            <sz val="9"/>
            <color indexed="81"/>
            <rFont val="Tahoma"/>
            <family val="2"/>
          </rPr>
          <t xml:space="preserve">Births per woman. Rates are calculated for each year and then averaged over the three-year period ending in the reference year.
</t>
        </r>
      </text>
    </comment>
    <comment ref="AM7" authorId="0" shapeId="0" xr:uid="{A54A527A-C914-A144-B7DF-2B3C342E4EC5}">
      <text>
        <r>
          <rPr>
            <sz val="8"/>
            <rFont val="Arial"/>
            <family val="2"/>
          </rPr>
          <t>Estimated resident population at 30 June.
ERP Totals for Australia and for states and territories, are preliminary as published in 'National, state and territory population' for years 2017 to 2021.</t>
        </r>
      </text>
    </comment>
    <comment ref="AN7" authorId="0" shapeId="0" xr:uid="{3CFED9F1-0701-564B-B3D8-5A3EC36C99AA}">
      <text>
        <r>
          <rPr>
            <sz val="9"/>
            <color indexed="81"/>
            <rFont val="Tahoma"/>
            <family val="2"/>
          </rPr>
          <t xml:space="preserve">Births registered in the calendar year.
</t>
        </r>
      </text>
    </comment>
    <comment ref="AO7" authorId="0" shapeId="0" xr:uid="{60E02C51-1C3A-574E-94CB-4E582CF89EC4}">
      <text>
        <r>
          <rPr>
            <sz val="9"/>
            <color indexed="81"/>
            <rFont val="Tahoma"/>
            <family val="2"/>
          </rPr>
          <t xml:space="preserve">Births per woman. Rates are calculated for each year and then averaged over the three-year period ending in the reference year.
</t>
        </r>
      </text>
    </comment>
    <comment ref="AQ7" authorId="0" shapeId="0" xr:uid="{14D18F72-B7D2-2640-8141-964139E1DBE5}">
      <text>
        <r>
          <rPr>
            <sz val="8"/>
            <rFont val="Arial"/>
            <family val="2"/>
          </rPr>
          <t>Estimated resident population at 30 June.
ERP Totals for Australia and for states and territories, are preliminary as published in 'National, state and territory population' for years 2017 to 2021.</t>
        </r>
      </text>
    </comment>
    <comment ref="AR7" authorId="0" shapeId="0" xr:uid="{3F0D41BA-3A5F-EB45-8F8B-C4F508411420}">
      <text>
        <r>
          <rPr>
            <sz val="9"/>
            <color indexed="81"/>
            <rFont val="Tahoma"/>
            <family val="2"/>
          </rPr>
          <t xml:space="preserve">Births registered in the calendar year.
</t>
        </r>
      </text>
    </comment>
    <comment ref="AS7" authorId="0" shapeId="0" xr:uid="{28DC264C-F84E-F348-9897-1BFFB31DD634}">
      <text>
        <r>
          <rPr>
            <sz val="9"/>
            <color indexed="81"/>
            <rFont val="Tahoma"/>
            <family val="2"/>
          </rPr>
          <t xml:space="preserve">Births per woman. Rates are calculated for each year and then averaged over the three-year period ending in the reference year.
</t>
        </r>
      </text>
    </comment>
    <comment ref="A8" authorId="0" shapeId="0" xr:uid="{53002676-F5FD-3649-AAFB-FE26AC5D42B4}">
      <text>
        <r>
          <rPr>
            <sz val="9"/>
            <color indexed="81"/>
            <rFont val="Tahoma"/>
            <family val="2"/>
          </rPr>
          <t>Data for 2011 onwards are based on the Australian Statistical Geography Standard (ASGS): Edition 3 - Non ABS Structures, 2021.</t>
        </r>
      </text>
    </comment>
    <comment ref="B89" authorId="1" shapeId="0" xr:uid="{5699F328-6651-DE44-8C3B-A912EFC946BD}">
      <text>
        <r>
          <rPr>
            <sz val="9"/>
            <color indexed="81"/>
            <rFont val="Tahoma"/>
            <family val="2"/>
          </rPr>
          <t xml:space="preserve">Includes special purpose codes, births where usual residence of the mother was overseas, no fixed abode and Victoria undefined.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871841E1-3B24-CE45-88B9-4451B1E4F321}">
      <text>
        <r>
          <rPr>
            <sz val="8"/>
            <color indexed="8"/>
            <rFont val="Arial"/>
            <family val="2"/>
          </rPr>
          <t>Rates in this data cube differ from rates in the Data Explorer datasets and commentary. For further information see the Explanatory Notes in this spreadsheet.</t>
        </r>
      </text>
    </comment>
    <comment ref="C6" authorId="0" shapeId="0" xr:uid="{063D1C50-DC23-814A-8D3C-1C1B35109A77}">
      <text>
        <r>
          <rPr>
            <sz val="8"/>
            <color indexed="8"/>
            <rFont val="Arial"/>
            <family val="2"/>
          </rPr>
          <t>Estimated resident population at 30 June.</t>
        </r>
      </text>
    </comment>
    <comment ref="D6" authorId="0" shapeId="0" xr:uid="{4E8F71FF-F4E4-C743-8970-0A858CF8A55B}">
      <text>
        <r>
          <rPr>
            <sz val="8"/>
            <color indexed="8"/>
            <rFont val="Arial"/>
            <family val="2"/>
          </rPr>
          <t xml:space="preserve">Deaths registered in the calendar year. </t>
        </r>
      </text>
    </comment>
    <comment ref="E6" authorId="0" shapeId="0" xr:uid="{6D7EA101-7868-1246-95EF-A10CA41EF5A7}">
      <text>
        <r>
          <rPr>
            <sz val="8"/>
            <color indexed="8"/>
            <rFont val="Arial"/>
            <family val="2"/>
          </rPr>
          <t>1.  Deaths per 1,000 standard population. Standardised death rates use total persons in the 2001 Australian population as the standard population. 
2. Standardised death rates are averaged using data for the three years ending in the reference year. Rates are calculated for each calendar year and then averaged.</t>
        </r>
      </text>
    </comment>
    <comment ref="G6" authorId="0" shapeId="0" xr:uid="{BAB73CF6-767D-A64C-BF4A-4374D9509288}">
      <text>
        <r>
          <rPr>
            <sz val="8"/>
            <color indexed="8"/>
            <rFont val="Arial"/>
            <family val="2"/>
          </rPr>
          <t>Estimated resident population at 30 June.</t>
        </r>
      </text>
    </comment>
    <comment ref="H6" authorId="0" shapeId="0" xr:uid="{F0949399-4BD1-1A45-B432-46FCF9FFCDDD}">
      <text>
        <r>
          <rPr>
            <sz val="8"/>
            <color indexed="8"/>
            <rFont val="Arial"/>
            <family val="2"/>
          </rPr>
          <t xml:space="preserve">Deaths registered in the calendar year. </t>
        </r>
      </text>
    </comment>
    <comment ref="I6" authorId="0" shapeId="0" xr:uid="{53FFA838-D86C-B643-AF50-68D6991ECB00}">
      <text>
        <r>
          <rPr>
            <sz val="8"/>
            <color indexed="8"/>
            <rFont val="Arial"/>
            <family val="2"/>
          </rPr>
          <t>1.  Deaths per 1,000 standard population. Standardised death rates use total persons in the 2001 Australian population as the standard population. 
2. Standardised death rates are averaged using data for the three years ending in the reference year. Rates are calculated for each calendar year and then averaged.</t>
        </r>
      </text>
    </comment>
    <comment ref="K6" authorId="0" shapeId="0" xr:uid="{65564044-AF44-AC41-A5CB-8E4B7BEE2DDD}">
      <text>
        <r>
          <rPr>
            <sz val="8"/>
            <color indexed="8"/>
            <rFont val="Arial"/>
            <family val="2"/>
          </rPr>
          <t>Estimated resident population at 30 June.</t>
        </r>
      </text>
    </comment>
    <comment ref="L6" authorId="0" shapeId="0" xr:uid="{14B8B1FD-0423-A74B-BDEA-4266AC05CA3C}">
      <text>
        <r>
          <rPr>
            <sz val="8"/>
            <color indexed="8"/>
            <rFont val="Arial"/>
            <family val="2"/>
          </rPr>
          <t xml:space="preserve">Deaths registered in the calendar year. </t>
        </r>
      </text>
    </comment>
    <comment ref="M6" authorId="0" shapeId="0" xr:uid="{E90E6FBB-1E81-564B-9FD6-60A4A06EDE0D}">
      <text>
        <r>
          <rPr>
            <sz val="8"/>
            <color indexed="8"/>
            <rFont val="Arial"/>
            <family val="2"/>
          </rPr>
          <t>1.  Deaths per 1,000 standard population. Standardised death rates use total persons in the 2001 Australian population as the standard population. 
2. Standardised death rates are averaged using data for the three years ending in the reference year. Rates are calculated for each calendar year and then averaged.</t>
        </r>
      </text>
    </comment>
    <comment ref="O6" authorId="0" shapeId="0" xr:uid="{6318DF80-DF1D-6F4D-A16C-5AE3F46C1A48}">
      <text>
        <r>
          <rPr>
            <sz val="8"/>
            <color indexed="8"/>
            <rFont val="Arial"/>
            <family val="2"/>
          </rPr>
          <t>Estimated resident population at 30 June.</t>
        </r>
      </text>
    </comment>
    <comment ref="P6" authorId="0" shapeId="0" xr:uid="{0BAAF879-12D2-4147-8CD3-4381BF9ED0FB}">
      <text>
        <r>
          <rPr>
            <sz val="8"/>
            <color indexed="8"/>
            <rFont val="Arial"/>
            <family val="2"/>
          </rPr>
          <t xml:space="preserve">Deaths registered in the calendar year. </t>
        </r>
      </text>
    </comment>
    <comment ref="Q6" authorId="0" shapeId="0" xr:uid="{A127ED5E-B52D-9E47-B5FA-62B55162CF5D}">
      <text>
        <r>
          <rPr>
            <sz val="8"/>
            <color indexed="8"/>
            <rFont val="Arial"/>
            <family val="2"/>
          </rPr>
          <t>1.  Deaths per 1,000 standard population. Standardised death rates use total persons in the 2001 Australian population as the standard population. 
2. Standardised death rates are averaged using data for the three years ending in the reference year. Rates are calculated for each calendar year and then averaged.</t>
        </r>
      </text>
    </comment>
    <comment ref="S6" authorId="0" shapeId="0" xr:uid="{94D4E9E3-1F82-294C-9A6C-0DB1837F2F78}">
      <text>
        <r>
          <rPr>
            <sz val="8"/>
            <color indexed="8"/>
            <rFont val="Arial"/>
            <family val="2"/>
          </rPr>
          <t>Estimated resident population at 30 June.</t>
        </r>
      </text>
    </comment>
    <comment ref="T6" authorId="0" shapeId="0" xr:uid="{FC46EFAF-4ACC-2146-AE7F-311CB1371DBA}">
      <text>
        <r>
          <rPr>
            <sz val="8"/>
            <color indexed="8"/>
            <rFont val="Arial"/>
            <family val="2"/>
          </rPr>
          <t xml:space="preserve">Deaths registered in the calendar year. </t>
        </r>
      </text>
    </comment>
    <comment ref="U6" authorId="0" shapeId="0" xr:uid="{6C367595-59FB-B64B-AB90-826B880BB6F7}">
      <text>
        <r>
          <rPr>
            <sz val="8"/>
            <color indexed="8"/>
            <rFont val="Arial"/>
            <family val="2"/>
          </rPr>
          <t>1.  Deaths per 1,000 standard population. Standardised death rates use total persons in the 2001 Australian population as the standard population. 
2. Standardised death rates are averaged using data for the three years ending in the reference year. Rates are calculated for each calendar year and then averaged.</t>
        </r>
      </text>
    </comment>
    <comment ref="W6" authorId="0" shapeId="0" xr:uid="{BD94E1C8-62FF-844E-994C-0C3E1808253E}">
      <text>
        <r>
          <rPr>
            <sz val="8"/>
            <color indexed="8"/>
            <rFont val="Arial"/>
            <family val="2"/>
          </rPr>
          <t>Estimated resident population at 30 June.</t>
        </r>
      </text>
    </comment>
    <comment ref="X6" authorId="0" shapeId="0" xr:uid="{379F3737-A1C3-5945-805E-54BF47FB1DCF}">
      <text>
        <r>
          <rPr>
            <sz val="8"/>
            <color indexed="8"/>
            <rFont val="Arial"/>
            <family val="2"/>
          </rPr>
          <t xml:space="preserve">Deaths registered in the calendar year. </t>
        </r>
      </text>
    </comment>
    <comment ref="Y6" authorId="0" shapeId="0" xr:uid="{0BD13842-A13D-BB48-9158-9C979F43B11C}">
      <text>
        <r>
          <rPr>
            <sz val="8"/>
            <color indexed="8"/>
            <rFont val="Arial"/>
            <family val="2"/>
          </rPr>
          <t>1.  Deaths per 1,000 standard population. Standardised death rates use total persons in the 2001 Australian population as the standard population. 
2. Standardised death rates are averaged using data for the three years ending in the reference year. Rates are calculated for each calendar year and then averaged.</t>
        </r>
      </text>
    </comment>
    <comment ref="AA6" authorId="0" shapeId="0" xr:uid="{4DCF64BA-248C-EC46-B17B-120CBE5BE2BD}">
      <text>
        <r>
          <rPr>
            <sz val="8"/>
            <color indexed="8"/>
            <rFont val="Arial"/>
            <family val="2"/>
          </rPr>
          <t>Estimated resident population at 30 June.</t>
        </r>
      </text>
    </comment>
    <comment ref="AB6" authorId="0" shapeId="0" xr:uid="{AA60E846-7BA6-824E-8E1C-0E33F8163C6B}">
      <text>
        <r>
          <rPr>
            <sz val="8"/>
            <color indexed="8"/>
            <rFont val="Arial"/>
            <family val="2"/>
          </rPr>
          <t xml:space="preserve">Deaths registered in the calendar year. </t>
        </r>
      </text>
    </comment>
    <comment ref="AC6" authorId="0" shapeId="0" xr:uid="{9822F37E-767A-C14D-B6F5-FF7077A937DF}">
      <text>
        <r>
          <rPr>
            <sz val="8"/>
            <color indexed="8"/>
            <rFont val="Arial"/>
            <family val="2"/>
          </rPr>
          <t>1.  Deaths per 1,000 standard population. Standardised death rates use total persons in the 2001 Australian population as the standard population. 
2. Standardised death rates are averaged using data for the three years ending in the reference year. Rates are calculated for each calendar year and then averaged.</t>
        </r>
      </text>
    </comment>
    <comment ref="AE6" authorId="0" shapeId="0" xr:uid="{05C02055-2AE2-A741-A90C-8E19DC46488E}">
      <text>
        <r>
          <rPr>
            <sz val="8"/>
            <color indexed="8"/>
            <rFont val="Arial"/>
            <family val="2"/>
          </rPr>
          <t>Estimated resident population at 30 June.</t>
        </r>
      </text>
    </comment>
    <comment ref="AF6" authorId="0" shapeId="0" xr:uid="{740E4269-1BBE-5D4E-999F-38AC692541E3}">
      <text>
        <r>
          <rPr>
            <sz val="8"/>
            <color indexed="8"/>
            <rFont val="Arial"/>
            <family val="2"/>
          </rPr>
          <t xml:space="preserve">Deaths registered in the calendar year. </t>
        </r>
      </text>
    </comment>
    <comment ref="AG6" authorId="0" shapeId="0" xr:uid="{871EE102-E2BC-1C4E-ACA6-BC43EEB490CB}">
      <text>
        <r>
          <rPr>
            <sz val="8"/>
            <color indexed="8"/>
            <rFont val="Arial"/>
            <family val="2"/>
          </rPr>
          <t>1.  Deaths per 1,000 standard population. Standardised death rates use total persons in the 2001 Australian population as the standard population. 
2. Standardised death rates are averaged using data for the three years ending in the reference year. Rates are calculated for each calendar year and then averaged.</t>
        </r>
      </text>
    </comment>
    <comment ref="AI6" authorId="0" shapeId="0" xr:uid="{CF0027D8-6CA4-BE45-AF97-7CEFD4882018}">
      <text>
        <r>
          <rPr>
            <sz val="8"/>
            <color indexed="8"/>
            <rFont val="Arial"/>
            <family val="2"/>
          </rPr>
          <t>Estimated resident population at 30 June.</t>
        </r>
      </text>
    </comment>
    <comment ref="AJ6" authorId="0" shapeId="0" xr:uid="{A5E06DD2-AE6E-1348-B76C-78F5C07A99C4}">
      <text>
        <r>
          <rPr>
            <sz val="8"/>
            <color indexed="8"/>
            <rFont val="Arial"/>
            <family val="2"/>
          </rPr>
          <t xml:space="preserve">Deaths registered in the calendar year. </t>
        </r>
      </text>
    </comment>
    <comment ref="AK6" authorId="0" shapeId="0" xr:uid="{2E5EC1B9-CC8D-2A40-9041-688DA36265FE}">
      <text>
        <r>
          <rPr>
            <sz val="8"/>
            <color indexed="8"/>
            <rFont val="Arial"/>
            <family val="2"/>
          </rPr>
          <t>1.  Deaths per 1,000 standard population. Standardised death rates use total persons in the 2001 Australian population as the standard population. 
2. Standardised death rates are averaged using data for the three years ending in the reference year. Rates are calculated for each calendar year and then averaged.</t>
        </r>
      </text>
    </comment>
    <comment ref="AM6" authorId="0" shapeId="0" xr:uid="{9E8518A8-C4AF-AC4C-BBBE-AD9B0D172CC1}">
      <text>
        <r>
          <rPr>
            <sz val="8"/>
            <color indexed="8"/>
            <rFont val="Arial"/>
            <family val="2"/>
          </rPr>
          <t>Estimated resident population at 30 June.</t>
        </r>
      </text>
    </comment>
    <comment ref="AN6" authorId="0" shapeId="0" xr:uid="{8F46AAD5-6E62-A04E-9E1B-C442899E9CB8}">
      <text>
        <r>
          <rPr>
            <sz val="8"/>
            <color indexed="8"/>
            <rFont val="Arial"/>
            <family val="2"/>
          </rPr>
          <t xml:space="preserve">Deaths registered in the calendar year. </t>
        </r>
      </text>
    </comment>
    <comment ref="AO6" authorId="0" shapeId="0" xr:uid="{5A59B425-5DAF-6C40-8DC7-AEDC12735958}">
      <text>
        <r>
          <rPr>
            <sz val="8"/>
            <color indexed="8"/>
            <rFont val="Arial"/>
            <family val="2"/>
          </rPr>
          <t>1.  Deaths per 1,000 standard population. Standardised death rates use total persons in the 2001 Australian population as the standard population. 
2. Standardised death rates are averaged using data for the three years ending in the reference year. Rates are calculated for each calendar year and then averaged.</t>
        </r>
      </text>
    </comment>
    <comment ref="AQ6" authorId="0" shapeId="0" xr:uid="{5B9EF5E1-8628-874C-AFCD-046C996EA726}">
      <text>
        <r>
          <rPr>
            <sz val="8"/>
            <color indexed="8"/>
            <rFont val="Arial"/>
            <family val="2"/>
          </rPr>
          <t>Estimated resident population at 30 June.</t>
        </r>
      </text>
    </comment>
    <comment ref="AR6" authorId="0" shapeId="0" xr:uid="{3CC140C4-FB6E-174B-9F0B-1F281CB3211E}">
      <text>
        <r>
          <rPr>
            <sz val="8"/>
            <color indexed="8"/>
            <rFont val="Arial"/>
            <family val="2"/>
          </rPr>
          <t xml:space="preserve">Deaths registered in the calendar year. </t>
        </r>
      </text>
    </comment>
    <comment ref="AS6" authorId="0" shapeId="0" xr:uid="{6F8E765A-FC4E-5F4D-AAEF-ED35DB6312DE}">
      <text>
        <r>
          <rPr>
            <sz val="8"/>
            <color indexed="8"/>
            <rFont val="Arial"/>
            <family val="2"/>
          </rPr>
          <t>1.  Deaths per 1,000 standard population. Standardised death rates use total persons in the 2001 Australian population as the standard population. 
2. Standardised death rates are averaged using data for the three years ending in the reference year. Rates are calculated for each calendar year and then averaged.</t>
        </r>
      </text>
    </comment>
    <comment ref="A7" authorId="0" shapeId="0" xr:uid="{58467E03-866B-CA4B-B52E-644F28996030}">
      <text>
        <r>
          <rPr>
            <sz val="8"/>
            <color indexed="81"/>
            <rFont val="Arial"/>
            <family val="2"/>
          </rPr>
          <t>Data for 2012 onwards are based on the Australian Statistical Geography Standard (ASGS): Edition 3.</t>
        </r>
      </text>
    </comment>
    <comment ref="B88" authorId="0" shapeId="0" xr:uid="{21B0A827-E9C6-6449-8723-09E4CE65E0FF}">
      <text>
        <r>
          <rPr>
            <sz val="8"/>
            <rFont val="Arial"/>
            <family val="2"/>
          </rPr>
          <t>Includes deaths where usual residence was overseas, no fixed abode and Victoria undefined.</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1000000}" name="Connection1" type="4" refreshedVersion="4" background="1" saveData="1">
    <webPr sourceData="1" parsePre="1" consecutive="1" xl2000="1" url="file:///S:/DEM/3301.0%20BIRTHS/2015/DATA/5.%20HTML/Y2015_BIRTHS_LGA_PUB_2.html" htmlTables="1">
      <tables count="1">
        <x v="2"/>
      </tables>
    </webPr>
  </connection>
</connections>
</file>

<file path=xl/sharedStrings.xml><?xml version="1.0" encoding="utf-8"?>
<sst xmlns="http://schemas.openxmlformats.org/spreadsheetml/2006/main" count="2803" uniqueCount="714">
  <si>
    <t>Acc Loss</t>
  </si>
  <si>
    <t>Loss</t>
  </si>
  <si>
    <t xml:space="preserve">Pre-COVID-19 trajectory </t>
  </si>
  <si>
    <t>GDP(A) ($b)</t>
  </si>
  <si>
    <t>Government consumption</t>
  </si>
  <si>
    <t>Total</t>
  </si>
  <si>
    <t>Econ</t>
  </si>
  <si>
    <t>Policy</t>
  </si>
  <si>
    <t>Hosp</t>
  </si>
  <si>
    <t>Private investment</t>
  </si>
  <si>
    <t> Household consumption</t>
  </si>
  <si>
    <t>alpha_avg</t>
  </si>
  <si>
    <t>alpha</t>
  </si>
  <si>
    <t>deferred_p2_avg</t>
  </si>
  <si>
    <t>deferred_p1_avg</t>
  </si>
  <si>
    <t>deferred_gamma_avg</t>
  </si>
  <si>
    <t>deferred_p2</t>
  </si>
  <si>
    <t>deferred_p1</t>
  </si>
  <si>
    <t>deferred_gamma</t>
  </si>
  <si>
    <t>p2_avg</t>
  </si>
  <si>
    <t>p1_avg</t>
  </si>
  <si>
    <t>gamma_avg</t>
  </si>
  <si>
    <t>p2</t>
  </si>
  <si>
    <t>p1</t>
  </si>
  <si>
    <t>gamma</t>
  </si>
  <si>
    <t>def_p2_avg</t>
  </si>
  <si>
    <t>defer_p1_avg</t>
  </si>
  <si>
    <t>def_gamma_avg</t>
  </si>
  <si>
    <t xml:space="preserve"> I3 increase avg</t>
  </si>
  <si>
    <t xml:space="preserve"> I2 increase avg</t>
  </si>
  <si>
    <t xml:space="preserve"> I1 increase avg</t>
  </si>
  <si>
    <t>I3 increase</t>
  </si>
  <si>
    <t>I2 increase</t>
  </si>
  <si>
    <t>I1 increase</t>
  </si>
  <si>
    <t xml:space="preserve"> I3 change avg</t>
  </si>
  <si>
    <t xml:space="preserve"> I2 change avg</t>
  </si>
  <si>
    <t xml:space="preserve"> I1 change avg</t>
  </si>
  <si>
    <t>Delta R = total decrease in I</t>
  </si>
  <si>
    <t xml:space="preserve"> I3 change</t>
  </si>
  <si>
    <t xml:space="preserve"> I2 change</t>
  </si>
  <si>
    <t xml:space="preserve"> I1 change</t>
  </si>
  <si>
    <t>D</t>
  </si>
  <si>
    <t>R</t>
  </si>
  <si>
    <t>I3</t>
  </si>
  <si>
    <t>I2</t>
  </si>
  <si>
    <t>I1</t>
  </si>
  <si>
    <t>E</t>
  </si>
  <si>
    <t>S</t>
  </si>
  <si>
    <t>N</t>
  </si>
  <si>
    <t>Number of people fully vaccinated</t>
  </si>
  <si>
    <t>Number of people with 1 dose</t>
  </si>
  <si>
    <t>Daily increase doses recorded</t>
  </si>
  <si>
    <t>Total vaccine doses administered</t>
  </si>
  <si>
    <t>date</t>
  </si>
  <si>
    <t>method 4=second dose/N</t>
  </si>
  <si>
    <t>method 3=second dose/S</t>
  </si>
  <si>
    <t>method2=total dose/S</t>
  </si>
  <si>
    <t>method1=total dose/N</t>
  </si>
  <si>
    <t>V</t>
  </si>
  <si>
    <t xml:space="preserve">*Under each run, the control timepath should be similar </t>
  </si>
  <si>
    <t>avg_control</t>
  </si>
  <si>
    <t>avg over rounds</t>
  </si>
  <si>
    <t>control_5</t>
  </si>
  <si>
    <t>control_4</t>
  </si>
  <si>
    <t>control_3</t>
  </si>
  <si>
    <t>control_2</t>
  </si>
  <si>
    <t>control_1</t>
  </si>
  <si>
    <t>Constant Vaccination</t>
  </si>
  <si>
    <t>Actual alpha</t>
  </si>
  <si>
    <t>t</t>
  </si>
  <si>
    <t>time step</t>
  </si>
  <si>
    <t>Strategy 3</t>
  </si>
  <si>
    <t>Optimal Control</t>
  </si>
  <si>
    <t>Strategy 1</t>
  </si>
  <si>
    <t>Strategy 2</t>
  </si>
  <si>
    <t>*Value function should be constant (suggests converge)</t>
  </si>
  <si>
    <t xml:space="preserve">*Final Value function should be the same under each run </t>
  </si>
  <si>
    <t>Avg_value</t>
  </si>
  <si>
    <t>value fn 5</t>
  </si>
  <si>
    <t>value fn 4</t>
  </si>
  <si>
    <t>value fn 3</t>
  </si>
  <si>
    <t>value fn 2</t>
  </si>
  <si>
    <t>value fn 1</t>
  </si>
  <si>
    <t>running time</t>
  </si>
  <si>
    <t>iters</t>
  </si>
  <si>
    <t>Han&amp;E's Approach</t>
  </si>
  <si>
    <t>* discuss convergence through graph only</t>
  </si>
  <si>
    <t>LAMBDA</t>
  </si>
  <si>
    <t>NUM_OF_INTERNAL</t>
  </si>
  <si>
    <t>TOTAL_T</t>
  </si>
  <si>
    <t>NUM_HIDDEN</t>
  </si>
  <si>
    <t>MOMENTUM</t>
  </si>
  <si>
    <t>BATCH</t>
  </si>
  <si>
    <t>K</t>
  </si>
  <si>
    <t>ITERS</t>
  </si>
  <si>
    <t>sigma1</t>
  </si>
  <si>
    <t>bounday</t>
  </si>
  <si>
    <t>0-5000</t>
  </si>
  <si>
    <t>5000-8000</t>
  </si>
  <si>
    <t>8000-10000</t>
  </si>
  <si>
    <t>min</t>
  </si>
  <si>
    <t>learning rate</t>
  </si>
  <si>
    <t>FNN_Z</t>
  </si>
  <si>
    <t>momentum</t>
  </si>
  <si>
    <t>epsilon</t>
  </si>
  <si>
    <t>activation function</t>
  </si>
  <si>
    <t>tanh</t>
  </si>
  <si>
    <t>last layer</t>
  </si>
  <si>
    <t>sigmoid</t>
  </si>
  <si>
    <t>FNN_U</t>
  </si>
  <si>
    <t>u constraint</t>
  </si>
  <si>
    <t>tanh * 0.01 + 0.015</t>
  </si>
  <si>
    <t>c1 = 100</t>
  </si>
  <si>
    <t>birth = 0.028</t>
  </si>
  <si>
    <t>S0</t>
  </si>
  <si>
    <t>c2 = 20</t>
  </si>
  <si>
    <t>death = 0.011</t>
  </si>
  <si>
    <t>V0</t>
  </si>
  <si>
    <t>c3 = 50</t>
  </si>
  <si>
    <t>E0</t>
  </si>
  <si>
    <t>c4 = 200</t>
  </si>
  <si>
    <t>I10</t>
  </si>
  <si>
    <t>c5 = 1000</t>
  </si>
  <si>
    <t>I20</t>
  </si>
  <si>
    <t>I30</t>
  </si>
  <si>
    <t>R0</t>
  </si>
  <si>
    <t>D0</t>
  </si>
  <si>
    <t>regression relationship</t>
  </si>
  <si>
    <t>p1&amp;alpha</t>
  </si>
  <si>
    <t>k0+k1 * alpha</t>
  </si>
  <si>
    <t>Delta_t</t>
  </si>
  <si>
    <t>Stochastic</t>
  </si>
  <si>
    <t>Det</t>
  </si>
  <si>
    <t xml:space="preserve"> Train </t>
  </si>
  <si>
    <t xml:space="preserve">Test </t>
  </si>
  <si>
    <t>Npoints*2</t>
  </si>
  <si>
    <t xml:space="preserve">Search grid </t>
  </si>
  <si>
    <t xml:space="preserve">RMSE: </t>
  </si>
  <si>
    <t>MAPE:</t>
  </si>
  <si>
    <t>Npoints*10</t>
  </si>
  <si>
    <t>Npoints*20</t>
  </si>
  <si>
    <t>sigma</t>
  </si>
  <si>
    <t>beta1</t>
  </si>
  <si>
    <t>beta2</t>
  </si>
  <si>
    <t>beta3</t>
  </si>
  <si>
    <t>delta1</t>
  </si>
  <si>
    <t>delta2</t>
  </si>
  <si>
    <t>delta3</t>
  </si>
  <si>
    <t>mu</t>
  </si>
  <si>
    <t>Total GDP</t>
  </si>
  <si>
    <t>2019-20</t>
  </si>
  <si>
    <t>2020-21</t>
  </si>
  <si>
    <t>2021-22</t>
  </si>
  <si>
    <t>Economic response to COVID-19 ($ billion)</t>
  </si>
  <si>
    <t>Table A1: Government and Non-Government spending on the response to COVID–19, by source and area of expenditure, 2019–20 to 2021–22 ($)</t>
  </si>
  <si>
    <t>Source</t>
  </si>
  <si>
    <t>Detailed source</t>
  </si>
  <si>
    <t>Program</t>
  </si>
  <si>
    <t>Area</t>
  </si>
  <si>
    <t>Total spending</t>
  </si>
  <si>
    <t>Australian Governement</t>
  </si>
  <si>
    <t>NPCR</t>
  </si>
  <si>
    <t>Hospital Services Payments (HSP)</t>
  </si>
  <si>
    <t>Public hospitals</t>
  </si>
  <si>
    <t>Private hospitals</t>
  </si>
  <si>
    <t>Private Hospital Financial Viability Payment</t>
  </si>
  <si>
    <t>State Public Health Payments (SPHP)</t>
  </si>
  <si>
    <t>Patient transport services</t>
  </si>
  <si>
    <t>Community health</t>
  </si>
  <si>
    <t>Public health</t>
  </si>
  <si>
    <t>Other administration</t>
  </si>
  <si>
    <t>Capital expenditure</t>
  </si>
  <si>
    <t>Aged care</t>
  </si>
  <si>
    <t>State and territory government</t>
  </si>
  <si>
    <t>Dept of Health and Aged Care</t>
  </si>
  <si>
    <t>Health Policy, Access &amp; Suppt</t>
  </si>
  <si>
    <t>Referred medical services</t>
  </si>
  <si>
    <t xml:space="preserve"> Research</t>
  </si>
  <si>
    <t>Education of health professionals</t>
  </si>
  <si>
    <t>Unreferred medical services</t>
  </si>
  <si>
    <t>Individual Health Benefits</t>
  </si>
  <si>
    <t>Other health practitioners</t>
  </si>
  <si>
    <t>Benefit paid pharmaceuticals</t>
  </si>
  <si>
    <t>Ageing &amp; Aged Care</t>
  </si>
  <si>
    <t>Non Government (Individuals)</t>
  </si>
  <si>
    <t>Medicare Benefits Schedule</t>
  </si>
  <si>
    <t>Pharmaceutical Benefits Scheme</t>
  </si>
  <si>
    <t>IQVIA</t>
  </si>
  <si>
    <t>Antigen test kits</t>
  </si>
  <si>
    <t>All other medications</t>
  </si>
  <si>
    <t>Respirators, face masks and shields</t>
  </si>
  <si>
    <t>Sanitiser</t>
  </si>
  <si>
    <t>All sources</t>
  </si>
  <si>
    <t>All programs</t>
  </si>
  <si>
    <t>All areas</t>
  </si>
  <si>
    <t>Sources: Dept of Health and Aged Care, National Health Funding Body, IQVIA.</t>
  </si>
  <si>
    <t>$ (bilions)</t>
  </si>
  <si>
    <t>Percentage</t>
  </si>
  <si>
    <t xml:space="preserve">Health expenditure </t>
  </si>
  <si>
    <t>Actual Vacc=second dose/S</t>
  </si>
  <si>
    <t>Health sys</t>
  </si>
  <si>
    <t>SUMMARY OUTPUT</t>
  </si>
  <si>
    <t>Regression Statistics</t>
  </si>
  <si>
    <t>Multiple R</t>
  </si>
  <si>
    <t>R Square</t>
  </si>
  <si>
    <t>Adjusted R Square</t>
  </si>
  <si>
    <t>Standard Error</t>
  </si>
  <si>
    <t>Observations</t>
  </si>
  <si>
    <t>ANOVA</t>
  </si>
  <si>
    <t>Regression</t>
  </si>
  <si>
    <t>Residual</t>
  </si>
  <si>
    <t>Intercept</t>
  </si>
  <si>
    <t>df</t>
  </si>
  <si>
    <t>SS</t>
  </si>
  <si>
    <t>MS</t>
  </si>
  <si>
    <t>F</t>
  </si>
  <si>
    <t>Significance F</t>
  </si>
  <si>
    <t>Coefficients</t>
  </si>
  <si>
    <t>t Stat</t>
  </si>
  <si>
    <t>P-value</t>
  </si>
  <si>
    <t>Lower 95%</t>
  </si>
  <si>
    <t>Upper 95%</t>
  </si>
  <si>
    <t>Lower 95.0%</t>
  </si>
  <si>
    <t>Upper 95.0%</t>
  </si>
  <si>
    <t>X Variable 1</t>
  </si>
  <si>
    <t>Strategy 0</t>
  </si>
  <si>
    <t>no vacc</t>
  </si>
  <si>
    <t>c6 = 300*0.5</t>
  </si>
  <si>
    <t>k0 = 0.006</t>
  </si>
  <si>
    <t>k1 = -0.1341</t>
  </si>
  <si>
    <t>alpha 0.00099</t>
  </si>
  <si>
    <t>sigma 0.05819</t>
  </si>
  <si>
    <t>beta1 0.3036</t>
  </si>
  <si>
    <t>beta2 0.16852</t>
  </si>
  <si>
    <t>beta3 0.03641</t>
  </si>
  <si>
    <t>gamma 0.28584</t>
  </si>
  <si>
    <t>p1 0.01353</t>
  </si>
  <si>
    <t>seed=123</t>
  </si>
  <si>
    <t>Total dose/S</t>
  </si>
  <si>
    <t>alpha_all</t>
  </si>
  <si>
    <t>alpha_all_avg</t>
  </si>
  <si>
    <t>smooth_control</t>
  </si>
  <si>
    <t>delta1 0.31276</t>
  </si>
  <si>
    <t>delta2 0.27994</t>
  </si>
  <si>
    <t>delta3 0.13946</t>
  </si>
  <si>
    <t>p2 0.14234</t>
  </si>
  <si>
    <t>mu 0.00252</t>
  </si>
  <si>
    <t>Fitted</t>
  </si>
  <si>
    <t>Actual</t>
  </si>
  <si>
    <t>Second+booster</t>
  </si>
  <si>
    <t>opt+booster</t>
  </si>
  <si>
    <t>Real Life</t>
    <phoneticPr fontId="3" type="noConversion"/>
  </si>
  <si>
    <t>Code Analysis</t>
    <phoneticPr fontId="3" type="noConversion"/>
  </si>
  <si>
    <t>Vaccine Period</t>
    <phoneticPr fontId="3" type="noConversion"/>
  </si>
  <si>
    <t>第一次死人</t>
    <phoneticPr fontId="3" type="noConversion"/>
  </si>
  <si>
    <t>lockdown1 (43 days)</t>
    <phoneticPr fontId="3" type="noConversion"/>
  </si>
  <si>
    <t>lockdown2 (111 days)</t>
    <phoneticPr fontId="3" type="noConversion"/>
  </si>
  <si>
    <t>4 week</t>
    <phoneticPr fontId="3" type="noConversion"/>
  </si>
  <si>
    <t>8 week</t>
    <phoneticPr fontId="3" type="noConversion"/>
  </si>
  <si>
    <t>疫苗开始</t>
    <phoneticPr fontId="3" type="noConversion"/>
  </si>
  <si>
    <t>UK</t>
    <phoneticPr fontId="3" type="noConversion"/>
  </si>
  <si>
    <t>lockdown3 (5 days)</t>
    <phoneticPr fontId="3" type="noConversion"/>
  </si>
  <si>
    <t>delta</t>
    <phoneticPr fontId="3" type="noConversion"/>
  </si>
  <si>
    <t>lockdown4 (14 days)</t>
    <phoneticPr fontId="3" type="noConversion"/>
  </si>
  <si>
    <t>lockdown5 (12 days)</t>
    <phoneticPr fontId="3" type="noConversion"/>
  </si>
  <si>
    <t>lockdown6 (77 days)</t>
    <phoneticPr fontId="3" type="noConversion"/>
  </si>
  <si>
    <t>封州</t>
    <phoneticPr fontId="3" type="noConversion"/>
  </si>
  <si>
    <t>第一针70%，解封</t>
    <phoneticPr fontId="3" type="noConversion"/>
  </si>
  <si>
    <t>补贴降低，解封</t>
    <phoneticPr fontId="3" type="noConversion"/>
  </si>
  <si>
    <t>第一针80%</t>
    <phoneticPr fontId="3" type="noConversion"/>
  </si>
  <si>
    <t>delta plus</t>
    <phoneticPr fontId="3" type="noConversion"/>
  </si>
  <si>
    <t>加强针开始</t>
    <phoneticPr fontId="3" type="noConversion"/>
  </si>
  <si>
    <t>疫苗两针80%，解封</t>
    <phoneticPr fontId="3" type="noConversion"/>
  </si>
  <si>
    <t>边境开放</t>
    <phoneticPr fontId="3" type="noConversion"/>
  </si>
  <si>
    <t>test kit $15 超市售卖</t>
    <phoneticPr fontId="3" type="noConversion"/>
  </si>
  <si>
    <t>解封第一天</t>
    <phoneticPr fontId="3" type="noConversion"/>
  </si>
  <si>
    <t>omicron</t>
    <phoneticPr fontId="3" type="noConversion"/>
  </si>
  <si>
    <t>vaccine data miss</t>
    <phoneticPr fontId="3" type="noConversion"/>
  </si>
  <si>
    <t>recovers data miss</t>
    <phoneticPr fontId="3" type="noConversion"/>
  </si>
  <si>
    <t>补贴降低</t>
    <phoneticPr fontId="3" type="noConversion"/>
  </si>
  <si>
    <t>not report 导致数据不准</t>
    <phoneticPr fontId="3" type="noConversion"/>
  </si>
  <si>
    <t>free RAT test kit</t>
    <phoneticPr fontId="3" type="noConversion"/>
  </si>
  <si>
    <t>测试数据变多</t>
    <phoneticPr fontId="3" type="noConversion"/>
  </si>
  <si>
    <t>8 week</t>
  </si>
  <si>
    <t>加强针50%</t>
    <phoneticPr fontId="3" type="noConversion"/>
  </si>
  <si>
    <t>booster rate</t>
  </si>
  <si>
    <t>Cumulative booster num</t>
  </si>
  <si>
    <t>alpha 0.00135</t>
  </si>
  <si>
    <t>sigma 0.07592</t>
  </si>
  <si>
    <t>beta1 0.33887</t>
  </si>
  <si>
    <t>beta2 0.1776</t>
  </si>
  <si>
    <t>beta3 0.04965</t>
  </si>
  <si>
    <t>delta1 0.31026</t>
  </si>
  <si>
    <t>delta2 0.28021</t>
  </si>
  <si>
    <t>delta3 0.13956</t>
  </si>
  <si>
    <t>gamma 0.24645</t>
  </si>
  <si>
    <t>p1 0.01845</t>
  </si>
  <si>
    <t>p2 0.1424</t>
  </si>
  <si>
    <t>mu 0.0014</t>
  </si>
  <si>
    <t>delta1 0.3126</t>
  </si>
  <si>
    <t>delta2 0.28007</t>
  </si>
  <si>
    <t>delta3 0.13952</t>
  </si>
  <si>
    <t>p2 0.14236</t>
  </si>
  <si>
    <t>alpha 0.00162</t>
  </si>
  <si>
    <t>sigma 0.07591</t>
  </si>
  <si>
    <t>beta1 0.33884</t>
  </si>
  <si>
    <t>beta2 0.17753</t>
  </si>
  <si>
    <t>beta3 0.05506</t>
  </si>
  <si>
    <t>delta1 0.31006</t>
  </si>
  <si>
    <t>delta2 0.28028</t>
  </si>
  <si>
    <t>delta3 0.13958</t>
  </si>
  <si>
    <t>mu 0.00056</t>
  </si>
  <si>
    <t>gamma 0.24653</t>
  </si>
  <si>
    <t>p1 0.02214</t>
  </si>
  <si>
    <t>p2 0.14244</t>
  </si>
  <si>
    <t>delta1 0.31246</t>
  </si>
  <si>
    <t>delta2 0.27993</t>
  </si>
  <si>
    <t>delta3 0.13954</t>
  </si>
  <si>
    <t>p2 0.14232</t>
  </si>
  <si>
    <t>Npoints*5</t>
  </si>
  <si>
    <t>sigma 0.07566</t>
  </si>
  <si>
    <t>beta1 0.33888</t>
  </si>
  <si>
    <t>beta2 0.17757</t>
  </si>
  <si>
    <t>delta1 0.31009</t>
  </si>
  <si>
    <t>delta2 0.28</t>
  </si>
  <si>
    <t>delta3 0.13957</t>
  </si>
  <si>
    <t>gamma 0.24652</t>
  </si>
  <si>
    <t>sigma 0.07565</t>
  </si>
  <si>
    <t>beta1 0.33885</t>
  </si>
  <si>
    <t>beta2 0.17748</t>
  </si>
  <si>
    <t>beta3 0.0552</t>
  </si>
  <si>
    <t>delta1 0.30989</t>
  </si>
  <si>
    <t>delta2 0.28006</t>
  </si>
  <si>
    <t>delta3 0.13959</t>
  </si>
  <si>
    <t>gamma 0.24659</t>
  </si>
  <si>
    <t>p2 0.14239</t>
  </si>
  <si>
    <t>sigma 0.07586</t>
  </si>
  <si>
    <t>beta1 0.33882</t>
  </si>
  <si>
    <t>beta2 0.17765</t>
  </si>
  <si>
    <t>delta1 0.31028</t>
  </si>
  <si>
    <t>delta2 0.2801</t>
  </si>
  <si>
    <t>delta3 0.13949</t>
  </si>
  <si>
    <t>p2 0.14238</t>
  </si>
  <si>
    <t>sigma 0.07585</t>
  </si>
  <si>
    <t>beta1 0.33878</t>
  </si>
  <si>
    <t>beta2 0.17752</t>
  </si>
  <si>
    <t>beta3 0.05541</t>
  </si>
  <si>
    <t>delta1 0.31008</t>
  </si>
  <si>
    <t>delta2 0.28018</t>
  </si>
  <si>
    <t>delta3 0.13951</t>
  </si>
  <si>
    <t>p2 0.14241</t>
  </si>
  <si>
    <t>sigma 0.07595</t>
  </si>
  <si>
    <t>beta1 0.33894</t>
  </si>
  <si>
    <t>beta2 0.17772</t>
  </si>
  <si>
    <t>delta1 0.31051</t>
  </si>
  <si>
    <t>delta3 0.13913</t>
  </si>
  <si>
    <t>p2 0.14233</t>
  </si>
  <si>
    <t>beta1 0.3389</t>
  </si>
  <si>
    <t>beta2 0.17763</t>
  </si>
  <si>
    <t>beta3 0.05779</t>
  </si>
  <si>
    <t>delta1 0.31029</t>
  </si>
  <si>
    <t>delta2 0.27998</t>
  </si>
  <si>
    <t>delta3 0.13915</t>
  </si>
  <si>
    <t>gamma 0.24654</t>
  </si>
  <si>
    <t>p2 0.14237</t>
  </si>
  <si>
    <t>delta1 0.31273</t>
  </si>
  <si>
    <t>delta2 0.27989</t>
  </si>
  <si>
    <t>delta3 0.13911</t>
  </si>
  <si>
    <t>p2 0.14228</t>
  </si>
  <si>
    <t>sigma 0.04761</t>
  </si>
  <si>
    <t>delta1 0.26442</t>
  </si>
  <si>
    <t>delta2 0.26244</t>
  </si>
  <si>
    <t>delta3 0.13617</t>
  </si>
  <si>
    <t>p2 0.13671</t>
  </si>
  <si>
    <t>mu 0.00308</t>
  </si>
  <si>
    <t>sigma 0.02645</t>
  </si>
  <si>
    <t>beta1 0.36064</t>
  </si>
  <si>
    <t>beta2 0.2298</t>
  </si>
  <si>
    <t>delta1 0.20785</t>
  </si>
  <si>
    <t>delta2 0.20672</t>
  </si>
  <si>
    <t>delta3 0.07565</t>
  </si>
  <si>
    <t>gamma 0.22765</t>
  </si>
  <si>
    <t>p2 0.07595</t>
  </si>
  <si>
    <t>mu 0.0042</t>
  </si>
  <si>
    <t>sigma 0.01058</t>
  </si>
  <si>
    <t>beta1 0.36065</t>
  </si>
  <si>
    <t>beta2 0.23591</t>
  </si>
  <si>
    <t>beta3 0.05958</t>
  </si>
  <si>
    <t>delta1 0.20776</t>
  </si>
  <si>
    <t>delta2 0.20651</t>
  </si>
  <si>
    <t>delta3 0.06819</t>
  </si>
  <si>
    <t>gamma 0.22768</t>
  </si>
  <si>
    <t>p2 0.06775</t>
  </si>
  <si>
    <t>mu 0.00504</t>
  </si>
  <si>
    <t>noise=0.1</t>
  </si>
  <si>
    <t>RMSE</t>
  </si>
  <si>
    <t>MAPE</t>
  </si>
  <si>
    <t>Npoints</t>
  </si>
  <si>
    <t>Search grid</t>
  </si>
  <si>
    <t>Deterministic</t>
  </si>
  <si>
    <t>T*2</t>
  </si>
  <si>
    <t>T*5</t>
  </si>
  <si>
    <t>T*10</t>
  </si>
  <si>
    <t>T*20</t>
  </si>
  <si>
    <t>S1</t>
  </si>
  <si>
    <t>S2</t>
  </si>
  <si>
    <t>S3-1: (noise=0.1)</t>
  </si>
  <si>
    <t>No Vaccination</t>
  </si>
  <si>
    <t>Actual Vaccination</t>
  </si>
  <si>
    <t>Optimal Vaccination</t>
  </si>
  <si>
    <t>Health sys total</t>
  </si>
  <si>
    <t>Sum of 2019-20</t>
  </si>
  <si>
    <t>Grand Total</t>
  </si>
  <si>
    <t>Sum of 2020-21</t>
  </si>
  <si>
    <t>Sum of 2021-22</t>
  </si>
  <si>
    <t>Row Labels</t>
  </si>
  <si>
    <t>Sum of Total spending</t>
  </si>
  <si>
    <t>Total Economic Cost</t>
  </si>
  <si>
    <t>Total Hospital Cost</t>
  </si>
  <si>
    <t>Policy Cost in 2019-20</t>
  </si>
  <si>
    <t>Policy Cost in 2020-21</t>
  </si>
  <si>
    <t>Policy Cost in 2021-22</t>
  </si>
  <si>
    <t>S3-2: (noise=0.0002)</t>
  </si>
  <si>
    <t>S3-3: (noise=0.05)</t>
  </si>
  <si>
    <t>S3-4: (noise=0.2)</t>
  </si>
  <si>
    <t xml:space="preserve">Tiny Noise </t>
  </si>
  <si>
    <t>Small Noise</t>
  </si>
  <si>
    <t>Standard Noise</t>
  </si>
  <si>
    <t>Large Noise</t>
  </si>
  <si>
    <t>Policy Cost</t>
  </si>
  <si>
    <t>Economic Cost</t>
  </si>
  <si>
    <t>Hospital Cost</t>
  </si>
  <si>
    <t>constant vacc</t>
  </si>
  <si>
    <t>actual vacc</t>
  </si>
  <si>
    <t>sigma=0.0002</t>
  </si>
  <si>
    <t>sigma=0.05</t>
  </si>
  <si>
    <t>sigma=0.1</t>
  </si>
  <si>
    <t>sigma=0.2</t>
  </si>
  <si>
    <t xml:space="preserve">Hosp Cost </t>
  </si>
  <si>
    <t xml:space="preserve">Econ Cost </t>
  </si>
  <si>
    <t xml:space="preserve">Total Cost </t>
  </si>
  <si>
    <t>First Dose incremental</t>
  </si>
  <si>
    <t>Second Dose incremental</t>
  </si>
  <si>
    <t xml:space="preserve">            Australian Bureau of Statistics</t>
  </si>
  <si>
    <t>33020DO005_2022 Deaths, Australia, 2022</t>
  </si>
  <si>
    <t>Released at 11:30 am (Canberra time) Thurs 28 Sep 2023</t>
  </si>
  <si>
    <t>Table 5.2 Deaths, Summary, Local Government Area, Victoria–2012 to 2022</t>
  </si>
  <si>
    <t>Estimated resident population</t>
  </si>
  <si>
    <t>Deaths</t>
  </si>
  <si>
    <t>Standardised death rate</t>
  </si>
  <si>
    <t>LGA Code 2023</t>
  </si>
  <si>
    <t>2023 LGA Name</t>
  </si>
  <si>
    <t>persons</t>
  </si>
  <si>
    <t>no.</t>
  </si>
  <si>
    <t>rate</t>
  </si>
  <si>
    <t>Alpine</t>
  </si>
  <si>
    <t>np</t>
  </si>
  <si>
    <t>Ararat</t>
  </si>
  <si>
    <t>Ballarat</t>
  </si>
  <si>
    <t>Banyule</t>
  </si>
  <si>
    <t>Bass Coast</t>
  </si>
  <si>
    <t>Baw Baw</t>
  </si>
  <si>
    <t>Bayside (Vic.)</t>
  </si>
  <si>
    <t>Benalla</t>
  </si>
  <si>
    <t>Boroondara</t>
  </si>
  <si>
    <t>Brimbank</t>
  </si>
  <si>
    <t>Buloke</t>
  </si>
  <si>
    <t>Campaspe</t>
  </si>
  <si>
    <t>Cardinia</t>
  </si>
  <si>
    <t>Casey</t>
  </si>
  <si>
    <t>Central Goldfields</t>
  </si>
  <si>
    <t>Colac Otway</t>
  </si>
  <si>
    <t>Corangamite</t>
  </si>
  <si>
    <t>Darebin</t>
  </si>
  <si>
    <t>East Gippsland</t>
  </si>
  <si>
    <t>Frankston</t>
  </si>
  <si>
    <t>Gannawarra</t>
  </si>
  <si>
    <t>Glen Eira</t>
  </si>
  <si>
    <t>Glenelg</t>
  </si>
  <si>
    <t>Golden Plains</t>
  </si>
  <si>
    <t>Greater Bendigo</t>
  </si>
  <si>
    <t>Greater Dandenong</t>
  </si>
  <si>
    <t>Greater Geelong</t>
  </si>
  <si>
    <t>Greater Shepparton</t>
  </si>
  <si>
    <t>Hepburn</t>
  </si>
  <si>
    <t>Hindmarsh</t>
  </si>
  <si>
    <t>Hobsons Bay</t>
  </si>
  <si>
    <t>Horsham</t>
  </si>
  <si>
    <t>Hume</t>
  </si>
  <si>
    <t>Indigo</t>
  </si>
  <si>
    <t>Kingston (Vic.)</t>
  </si>
  <si>
    <t>Knox</t>
  </si>
  <si>
    <t>Latrobe (Vic.)</t>
  </si>
  <si>
    <t>Loddon</t>
  </si>
  <si>
    <t>Macedon Ranges</t>
  </si>
  <si>
    <t>Manningham</t>
  </si>
  <si>
    <t>Mansfield</t>
  </si>
  <si>
    <t>Maribyrnong</t>
  </si>
  <si>
    <t>Maroondah</t>
  </si>
  <si>
    <t>Melbourne</t>
  </si>
  <si>
    <t>Melton</t>
  </si>
  <si>
    <t>Mildura</t>
  </si>
  <si>
    <t>Mitchell</t>
  </si>
  <si>
    <t>Moira</t>
  </si>
  <si>
    <t>Monash</t>
  </si>
  <si>
    <t>Moonee Valley</t>
  </si>
  <si>
    <t>Moorabool</t>
  </si>
  <si>
    <t>Moreland</t>
  </si>
  <si>
    <t>Mornington Peninsula</t>
  </si>
  <si>
    <t>Mount Alexander</t>
  </si>
  <si>
    <t>Moyne</t>
  </si>
  <si>
    <t>Murrindindi</t>
  </si>
  <si>
    <t>Nillumbik</t>
  </si>
  <si>
    <t>Northern Grampians</t>
  </si>
  <si>
    <t>Port Phillip</t>
  </si>
  <si>
    <t>Pyrenees</t>
  </si>
  <si>
    <t>Queenscliffe</t>
  </si>
  <si>
    <t>South Gippsland</t>
  </si>
  <si>
    <t>Southern Grampians</t>
  </si>
  <si>
    <t>Stonnington</t>
  </si>
  <si>
    <t>Strathbogie</t>
  </si>
  <si>
    <t>Surf Coast</t>
  </si>
  <si>
    <t>Swan Hill</t>
  </si>
  <si>
    <t>Towong</t>
  </si>
  <si>
    <t>Wangaratta</t>
  </si>
  <si>
    <t>Warrnambool</t>
  </si>
  <si>
    <t>Wellington</t>
  </si>
  <si>
    <t>West Wimmera</t>
  </si>
  <si>
    <t>Whitehorse</t>
  </si>
  <si>
    <t>Whittlesea</t>
  </si>
  <si>
    <t>Wodonga</t>
  </si>
  <si>
    <t>Wyndham</t>
  </si>
  <si>
    <t>Yarra</t>
  </si>
  <si>
    <t>Yarra Ranges</t>
  </si>
  <si>
    <t>Yarriambiack</t>
  </si>
  <si>
    <t>Unincorporated Vic</t>
  </si>
  <si>
    <t>Total Victoria</t>
  </si>
  <si>
    <t>0  nil or rounded to zero (including null cells)</t>
  </si>
  <si>
    <t>np  not available for publication but included in totals where applicable, unless otherwise indicated</t>
  </si>
  <si>
    <t>© Commonwealth of Australia 2023</t>
  </si>
  <si>
    <t xml:space="preserve">              Australian Bureau of Statistics</t>
  </si>
  <si>
    <t>Table 3.2 Births, Summary, Local Government Areas, Victoria–2011 to 2021</t>
  </si>
  <si>
    <t xml:space="preserve">Local government area of usual address </t>
  </si>
  <si>
    <t>Births</t>
  </si>
  <si>
    <t>Total fertility rate</t>
  </si>
  <si>
    <t>LGA Code 2021</t>
  </si>
  <si>
    <t>LGA Name 2021</t>
  </si>
  <si>
    <t>© Commonwealth of Australia 2022</t>
  </si>
  <si>
    <t>Overseas migrant arrivals and departures by visa group by state, quarterly and financial years, from September quarter 2006 onwards</t>
  </si>
  <si>
    <t>Frequency: Quarterly</t>
  </si>
  <si>
    <t>Time Period</t>
  </si>
  <si>
    <t>2020-Q1</t>
  </si>
  <si>
    <t>2020-Q2</t>
  </si>
  <si>
    <t>2020-Q3</t>
  </si>
  <si>
    <t>2020-Q4</t>
  </si>
  <si>
    <t>2021-Q1</t>
  </si>
  <si>
    <t>2021-Q2</t>
  </si>
  <si>
    <t>2021-Q3</t>
  </si>
  <si>
    <t>2021-Q4</t>
  </si>
  <si>
    <t>2022-Q1</t>
  </si>
  <si>
    <t>2022-Q2</t>
  </si>
  <si>
    <t>2022-Q3</t>
  </si>
  <si>
    <t>2022-Q4</t>
  </si>
  <si>
    <t>2023-Q1</t>
  </si>
  <si>
    <t>2023-Q2</t>
  </si>
  <si>
    <t>2023-Q3</t>
  </si>
  <si>
    <t>2023-Q4</t>
  </si>
  <si>
    <t>Visa and Citizenship Groups</t>
  </si>
  <si>
    <t>Migration Type: Migrant arrivals</t>
  </si>
  <si>
    <t>Unit of measure: Persons</t>
  </si>
  <si>
    <t>·  Permanent visa - Total</t>
  </si>
  <si>
    <t>·  ·  Permanent visa - Family</t>
  </si>
  <si>
    <t>·  ·  Permanent visa - Skill</t>
  </si>
  <si>
    <t>·  ·  Permanent visa - Special eligibility and humanitarian</t>
  </si>
  <si>
    <t>·  ·  Permanent visa - Other permanent visas</t>
  </si>
  <si>
    <t>·  Temporary visa - Total</t>
  </si>
  <si>
    <t>·  ·  Temporary visa - Student</t>
  </si>
  <si>
    <t>·  ·  ·  Temporary visa - Student -Vocational education and training sector</t>
  </si>
  <si>
    <t>·  ·  ·  Temporary visa -Student - Higher education sector</t>
  </si>
  <si>
    <t>·  ·  ·  Temporary visa - student - Other temporary student visas</t>
  </si>
  <si>
    <t>·  ·  Temporary visa - Temporary work (skilled)</t>
  </si>
  <si>
    <t>·  ·  Temporary visa - Working holiday</t>
  </si>
  <si>
    <t>·  ·  Temporary visa - Visitor</t>
  </si>
  <si>
    <t>·  ·  Temporary visa - Other temporary visas</t>
  </si>
  <si>
    <t>·  New Zealand Citizen (subclass 444)</t>
  </si>
  <si>
    <t>·  Australian Citizen</t>
  </si>
  <si>
    <t>·  Other Visas</t>
  </si>
  <si>
    <t>Region: Victoria</t>
  </si>
  <si>
    <t>Migration Type: Migrant departures</t>
  </si>
  <si>
    <t>birth</t>
  </si>
  <si>
    <t>death</t>
  </si>
  <si>
    <t>annual rate</t>
  </si>
  <si>
    <t>https://explore.data.abs.gov.au/vis?fs[0]=People%2C1%7CPopulation%23POPULATION%23%7COverseas%20Migration%23OVERSEAS_MIGRATION%23&amp;pg=0&amp;fc=People&amp;df[ds]=PEOPLE_TOPICS&amp;df[id]=OMAD_VISA&amp;df[ag]=ABS&amp;df[vs]=&amp;pd=2020-Q1%2C&amp;dq=..2%2BAUS.Q&amp;ly[cl]=TIME_PERIOD&amp;ly[rw]=VISA&amp;ly[rs]=MEASURE</t>
  </si>
  <si>
    <t>https://www.abs.gov.au/statistics/people/population/deaths-australia/2022</t>
  </si>
  <si>
    <t>https://www.abs.gov.au/statistics/people/population/births-australia/2022</t>
  </si>
  <si>
    <t>daily rate</t>
  </si>
  <si>
    <t>migration</t>
  </si>
  <si>
    <t>Age</t>
  </si>
  <si>
    <t>All ages</t>
  </si>
  <si>
    <t>Sex</t>
  </si>
  <si>
    <t>Persons</t>
  </si>
  <si>
    <t>·  Males</t>
  </si>
  <si>
    <t>·  Females</t>
  </si>
  <si>
    <t>Time Period: 2021</t>
  </si>
  <si>
    <t>Males</t>
  </si>
  <si>
    <t>Females</t>
  </si>
  <si>
    <t>Life expectancy at birth by state and territory of usual residence</t>
  </si>
  <si>
    <t/>
  </si>
  <si>
    <t>2019-2021</t>
  </si>
  <si>
    <t>Vic.</t>
  </si>
  <si>
    <t>daily data</t>
  </si>
  <si>
    <t>annual data</t>
  </si>
  <si>
    <t>fertilty rate of spain = 1.2, au=1.6</t>
  </si>
  <si>
    <t>prop%</t>
  </si>
  <si>
    <t>e_x</t>
  </si>
  <si>
    <t>1/e_0</t>
  </si>
  <si>
    <t>force of mortality</t>
  </si>
  <si>
    <t>[S4] Spain</t>
  </si>
  <si>
    <t>sex ratio</t>
  </si>
  <si>
    <t>k0</t>
  </si>
  <si>
    <t>k1</t>
  </si>
  <si>
    <t>k0 = 0.0067</t>
  </si>
  <si>
    <t>k1 = -0.1006</t>
  </si>
  <si>
    <t>vaccination_rate</t>
  </si>
  <si>
    <t>k0 = 0.0053</t>
  </si>
  <si>
    <t>k1 = -0.1676</t>
  </si>
  <si>
    <t>bottom</t>
  </si>
  <si>
    <t>top</t>
  </si>
  <si>
    <t>avg</t>
  </si>
  <si>
    <t>lower</t>
  </si>
  <si>
    <t>upper</t>
  </si>
  <si>
    <t>standard</t>
  </si>
  <si>
    <t>base</t>
  </si>
  <si>
    <t>k1low</t>
  </si>
  <si>
    <t>k1 high</t>
  </si>
  <si>
    <t>k0 low</t>
  </si>
  <si>
    <t>k0 high</t>
  </si>
  <si>
    <t>k1 high -0.1006</t>
  </si>
  <si>
    <t>k0 low 0.0053</t>
  </si>
  <si>
    <t>k1 low -0.1676</t>
  </si>
  <si>
    <t>k0 high 0.0067</t>
  </si>
  <si>
    <t>constant</t>
  </si>
  <si>
    <t>no</t>
  </si>
  <si>
    <t>optimal</t>
  </si>
  <si>
    <t>peak infected</t>
  </si>
  <si>
    <t>hosp</t>
  </si>
  <si>
    <t>icu</t>
  </si>
  <si>
    <t>vacc</t>
  </si>
  <si>
    <t> vaccine response ($6.1 billion)</t>
  </si>
  <si>
    <t>Vacc</t>
  </si>
  <si>
    <t>Quar</t>
  </si>
  <si>
    <t>Actual Pie</t>
  </si>
  <si>
    <t>Fitted Pie</t>
  </si>
  <si>
    <t>Strategy</t>
  </si>
  <si>
    <t>Total Cost</t>
  </si>
  <si>
    <t>Healthcare</t>
  </si>
  <si>
    <t>Economic</t>
  </si>
  <si>
    <t>Actual (Government)</t>
  </si>
  <si>
    <t>Optimal</t>
  </si>
  <si>
    <t>Peak Infected</t>
  </si>
  <si>
    <t>Peak Mild</t>
  </si>
  <si>
    <t>Peak Hosp</t>
  </si>
  <si>
    <t>Peak ICU</t>
  </si>
  <si>
    <t>Hospital</t>
  </si>
  <si>
    <t>Vaccination</t>
  </si>
  <si>
    <t>Quarantine</t>
  </si>
  <si>
    <t>Table 3: Peak Infection (Mean, absolute numbers)</t>
  </si>
  <si>
    <t>Cost reduction</t>
  </si>
  <si>
    <t>optimal compare to</t>
  </si>
  <si>
    <t>Peak Hosp reduction</t>
  </si>
  <si>
    <t>Peak ICU reduction</t>
  </si>
  <si>
    <t>Monte Carlo Simulation Results</t>
  </si>
  <si>
    <t>Outcome Metric</t>
  </si>
  <si>
    <t>No Vacc</t>
  </si>
  <si>
    <t>Constant</t>
  </si>
  <si>
    <t>Actual vs No</t>
  </si>
  <si>
    <t>Optimal vs No</t>
  </si>
  <si>
    <t>Epidemiological outcomes</t>
  </si>
  <si>
    <t>Peak infection prevalence (%)</t>
  </si>
  <si>
    <t>-0.2%</t>
  </si>
  <si>
    <t>-0.6%</t>
  </si>
  <si>
    <t>Peak hospitalised (persons)</t>
  </si>
  <si>
    <t>-65.6%</t>
  </si>
  <si>
    <t>Peak ICU (persons)</t>
  </si>
  <si>
    <t>-73.8%</t>
  </si>
  <si>
    <t>-80.2%</t>
  </si>
  <si>
    <t>Cumulative hospital-days</t>
  </si>
  <si>
    <t>-85.3%</t>
  </si>
  <si>
    <t>Cumulative ICU-days</t>
  </si>
  <si>
    <t>-77.7%</t>
  </si>
  <si>
    <t>-82.8%</t>
  </si>
  <si>
    <t>Cumulative deaths</t>
  </si>
  <si>
    <t>-79.3%</t>
  </si>
  <si>
    <t>-84.4%</t>
  </si>
  <si>
    <t>Cost outcomes (units)</t>
  </si>
  <si>
    <t>Vaccination costs</t>
  </si>
  <si>
    <t>–</t>
  </si>
  <si>
    <t>Quarantine costs</t>
  </si>
  <si>
    <t>-16.3%</t>
  </si>
  <si>
    <t>-21.9%</t>
  </si>
  <si>
    <t>Healthcare costs</t>
  </si>
  <si>
    <t>-45.2%</t>
  </si>
  <si>
    <t>-50.3%</t>
  </si>
  <si>
    <t>Economic productivity loss</t>
  </si>
  <si>
    <t>-16.2%</t>
  </si>
  <si>
    <t>-21.6%</t>
  </si>
  <si>
    <t>Total cost</t>
  </si>
  <si>
    <t>-18.3%</t>
  </si>
  <si>
    <t>-22.3%</t>
  </si>
  <si>
    <t>high, high</t>
  </si>
  <si>
    <t>low,low</t>
  </si>
  <si>
    <t>low, high</t>
  </si>
  <si>
    <t>high, low</t>
  </si>
  <si>
    <t>baseline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</si>
</sst>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3" formatCode="_(* #,##0.00_);_(* \(#,##0.00\);_(* &quot;-&quot;??_);_(@_)"/>
    <numFmt numFmtId="164" formatCode="0.0%"/>
    <numFmt numFmtId="165" formatCode="_(* #,##0.0000_);_(* \(#,##0.0000\);_(* &quot;-&quot;??_);_(@_)"/>
    <numFmt numFmtId="166" formatCode="_(* #,##0_);_(* \(#,##0\);_(* &quot;-&quot;??_);_(@_)"/>
    <numFmt numFmtId="167" formatCode="d/mm/yy;@"/>
    <numFmt numFmtId="168" formatCode="_(* #,##0.000000_);_(* \(#,##0.000000\);_(* &quot;-&quot;??_);_(@_)"/>
    <numFmt numFmtId="169" formatCode="_(* #,##0_);_(* \(#,##0\);_(* &quot;-&quot;?_);_(@_)"/>
    <numFmt numFmtId="170" formatCode="_(* #,##0.0_);_(* \(#,##0.0\);_(* &quot;-&quot;?_);_(@_)"/>
    <numFmt numFmtId="171" formatCode="_(* #,##0.0_);_(* \(#,##0.0\);_(* &quot;-&quot;??_);_(@_)"/>
    <numFmt numFmtId="172" formatCode="_-* #,##0.00_-;\-* #,##0.00_-;_-* &quot;-&quot;??_-;_-@_-"/>
    <numFmt numFmtId="173" formatCode="_-* #,##0_-;\-* #,##0_-;_-* &quot;-&quot;??_-;_-@_-"/>
    <numFmt numFmtId="174" formatCode="_-* #,##0.0_-;\-* #,##0.0_-;_-* &quot;-&quot;??_-;_-@_-"/>
    <numFmt numFmtId="175" formatCode="0.0000"/>
    <numFmt numFmtId="176" formatCode="0.000000"/>
    <numFmt numFmtId="177" formatCode="0.000"/>
    <numFmt numFmtId="178" formatCode="0.0"/>
    <numFmt numFmtId="179" formatCode="#,##0.0"/>
    <numFmt numFmtId="180" formatCode="_(* #,##0.00000_);_(* \(#,##0.00000\);_(* &quot;-&quot;??_);_(@_)"/>
  </numFmts>
  <fonts count="74">
    <font>
      <sz val="12"/>
      <color theme="1"/>
      <name val="Aptos Narrow"/>
      <family val="2"/>
      <scheme val="minor"/>
    </font>
    <font>
      <sz val="12"/>
      <color theme="1"/>
      <name val="Aptos Narrow"/>
      <family val="2"/>
      <scheme val="minor"/>
    </font>
    <font>
      <sz val="11"/>
      <color theme="1"/>
      <name val="Aptos Narrow"/>
      <family val="2"/>
      <scheme val="minor"/>
    </font>
    <font>
      <sz val="11"/>
      <color theme="1"/>
      <name val="Arial"/>
      <family val="2"/>
    </font>
    <font>
      <sz val="12"/>
      <color theme="1"/>
      <name val="Arial"/>
      <family val="2"/>
    </font>
    <font>
      <sz val="12"/>
      <color theme="1"/>
      <name val="Aptos Narrow"/>
      <family val="2"/>
      <charset val="134"/>
      <scheme val="minor"/>
    </font>
    <font>
      <sz val="12"/>
      <color rgb="FFFF0000"/>
      <name val="Arial"/>
      <family val="2"/>
    </font>
    <font>
      <b/>
      <sz val="12"/>
      <color theme="1"/>
      <name val="Aptos Narrow"/>
      <scheme val="minor"/>
    </font>
    <font>
      <sz val="12"/>
      <color rgb="FF00B0F0"/>
      <name val="Arial"/>
      <family val="2"/>
    </font>
    <font>
      <sz val="12"/>
      <color rgb="FF000000"/>
      <name val="Arial"/>
      <family val="2"/>
    </font>
    <font>
      <b/>
      <sz val="12"/>
      <color theme="1"/>
      <name val="Arial"/>
      <family val="2"/>
    </font>
    <font>
      <b/>
      <sz val="12"/>
      <color rgb="FF000000"/>
      <name val="Arial"/>
      <family val="2"/>
    </font>
    <font>
      <b/>
      <sz val="10"/>
      <color theme="1"/>
      <name val="Arial"/>
      <family val="2"/>
    </font>
    <font>
      <b/>
      <sz val="8"/>
      <color theme="1"/>
      <name val="Arial"/>
      <family val="2"/>
    </font>
    <font>
      <sz val="10"/>
      <color theme="1"/>
      <name val="Arial"/>
      <family val="2"/>
    </font>
    <font>
      <sz val="8"/>
      <color theme="1"/>
      <name val="Arial"/>
      <family val="2"/>
    </font>
    <font>
      <sz val="8"/>
      <color theme="1"/>
      <name val="Arial Unicode MS"/>
      <family val="2"/>
    </font>
    <font>
      <sz val="8"/>
      <color rgb="FF000000"/>
      <name val="Arial"/>
      <family val="2"/>
    </font>
    <font>
      <b/>
      <sz val="12"/>
      <color rgb="FF222222"/>
      <name val="Arial"/>
      <family val="2"/>
    </font>
    <font>
      <sz val="12"/>
      <color rgb="FF222222"/>
      <name val="Arial"/>
      <family val="2"/>
    </font>
    <font>
      <sz val="11.5"/>
      <color rgb="FF222222"/>
      <name val="Arial"/>
      <family val="2"/>
    </font>
    <font>
      <i/>
      <sz val="12"/>
      <color theme="1"/>
      <name val="Aptos Narrow"/>
      <family val="2"/>
      <scheme val="minor"/>
    </font>
    <font>
      <sz val="14"/>
      <color theme="1"/>
      <name val="Aptos Narrow"/>
      <family val="2"/>
      <scheme val="minor"/>
    </font>
    <font>
      <sz val="14"/>
      <color theme="1"/>
      <name val="Arial"/>
      <family val="2"/>
    </font>
    <font>
      <sz val="14"/>
      <color rgb="FF000000"/>
      <name val="Arial"/>
      <family val="2"/>
    </font>
    <font>
      <sz val="13"/>
      <color theme="1"/>
      <name val="Var(--jp-code-font-family)"/>
    </font>
    <font>
      <sz val="12"/>
      <color theme="9"/>
      <name val="Arial"/>
      <family val="2"/>
    </font>
    <font>
      <sz val="8"/>
      <name val="Aptos Narrow"/>
      <family val="2"/>
      <scheme val="minor"/>
    </font>
    <font>
      <sz val="12"/>
      <color theme="1"/>
      <name val="Aptos Narrow"/>
      <family val="4"/>
      <charset val="134"/>
      <scheme val="minor"/>
    </font>
    <font>
      <sz val="12"/>
      <color rgb="FF000000"/>
      <name val="Monaco"/>
      <family val="2"/>
    </font>
    <font>
      <sz val="12"/>
      <color rgb="FF000000"/>
      <name val="Aptos Narrow"/>
      <family val="4"/>
      <charset val="134"/>
      <scheme val="minor"/>
    </font>
    <font>
      <sz val="11"/>
      <color theme="1"/>
      <name val="Times New Roman"/>
      <family val="1"/>
    </font>
    <font>
      <sz val="11"/>
      <color rgb="FF000000"/>
      <name val="Times New Roman"/>
      <family val="1"/>
    </font>
    <font>
      <sz val="10.5"/>
      <color rgb="FF000000"/>
      <name val="Arial"/>
      <family val="2"/>
    </font>
    <font>
      <u/>
      <sz val="12"/>
      <color theme="10"/>
      <name val="Aptos Narrow"/>
      <family val="2"/>
      <scheme val="minor"/>
    </font>
    <font>
      <sz val="8"/>
      <name val="Arial"/>
      <family val="2"/>
    </font>
    <font>
      <sz val="28"/>
      <name val="Aptos Narrow"/>
      <family val="2"/>
      <scheme val="minor"/>
    </font>
    <font>
      <sz val="10"/>
      <name val="Arial"/>
      <family val="2"/>
    </font>
    <font>
      <b/>
      <sz val="12"/>
      <name val="Arial"/>
      <family val="2"/>
    </font>
    <font>
      <b/>
      <sz val="10"/>
      <name val="Arial"/>
      <family val="2"/>
    </font>
    <font>
      <b/>
      <sz val="8"/>
      <name val="Arial"/>
      <family val="2"/>
    </font>
    <font>
      <sz val="8"/>
      <color indexed="12"/>
      <name val="Arial"/>
      <family val="2"/>
    </font>
    <font>
      <sz val="8"/>
      <color indexed="8"/>
      <name val="Arial"/>
      <family val="2"/>
    </font>
    <font>
      <sz val="8"/>
      <color indexed="81"/>
      <name val="Arial"/>
      <family val="2"/>
    </font>
    <font>
      <sz val="28"/>
      <color theme="1"/>
      <name val="Aptos Narrow"/>
      <family val="2"/>
      <scheme val="minor"/>
    </font>
    <font>
      <sz val="12"/>
      <name val="Arial"/>
      <family val="2"/>
    </font>
    <font>
      <i/>
      <sz val="8"/>
      <name val="Arial"/>
      <family val="2"/>
    </font>
    <font>
      <i/>
      <sz val="8"/>
      <name val="FrnkGothITC Bk BT"/>
      <family val="2"/>
    </font>
    <font>
      <u/>
      <sz val="10"/>
      <color indexed="12"/>
      <name val="Arial"/>
      <family val="2"/>
    </font>
    <font>
      <u/>
      <sz val="8"/>
      <color indexed="12"/>
      <name val="Arial"/>
      <family val="2"/>
    </font>
    <font>
      <sz val="9"/>
      <color indexed="81"/>
      <name val="Tahoma"/>
      <family val="2"/>
    </font>
    <font>
      <sz val="9"/>
      <color rgb="FF000000"/>
      <name val="Tahoma"/>
      <family val="2"/>
    </font>
    <font>
      <b/>
      <sz val="11"/>
      <name val="Calibri"/>
      <family val="2"/>
    </font>
    <font>
      <sz val="11"/>
      <name val="Calibri"/>
      <family val="2"/>
    </font>
    <font>
      <b/>
      <sz val="11"/>
      <color rgb="FFFFFFFF"/>
      <name val="Calibri"/>
      <family val="2"/>
    </font>
    <font>
      <sz val="11"/>
      <color rgb="FFFFFFFF"/>
      <name val="Calibri"/>
      <family val="2"/>
    </font>
    <font>
      <b/>
      <sz val="11"/>
      <color rgb="FF000000"/>
      <name val="Calibri"/>
      <family val="2"/>
    </font>
    <font>
      <sz val="11"/>
      <color rgb="FF000000"/>
      <name val="Calibri"/>
      <family val="2"/>
    </font>
    <font>
      <u/>
      <sz val="11"/>
      <name val="Calibri"/>
      <family val="2"/>
    </font>
    <font>
      <sz val="16"/>
      <color rgb="FF222222"/>
      <name val="Helvetica"/>
      <family val="2"/>
    </font>
    <font>
      <sz val="13"/>
      <color theme="1"/>
      <name val="Times New Roman"/>
      <family val="1"/>
    </font>
    <font>
      <sz val="12"/>
      <color rgb="FFFF0000"/>
      <name val="Aptos Narrow"/>
      <family val="2"/>
      <scheme val="minor"/>
    </font>
    <font>
      <sz val="12"/>
      <color theme="1"/>
      <name val="Menlo"/>
      <family val="2"/>
    </font>
    <font>
      <sz val="14"/>
      <color rgb="FF030712"/>
      <name val="Arial"/>
      <family val="2"/>
    </font>
    <font>
      <sz val="14"/>
      <color rgb="FF374151"/>
      <name val="Arial"/>
      <family val="2"/>
    </font>
    <font>
      <sz val="14"/>
      <color rgb="FF030712"/>
      <name val="Arial"/>
      <family val="2"/>
    </font>
    <font>
      <sz val="16"/>
      <color rgb="FF45494B"/>
      <name val="Trebuchet MS"/>
      <family val="2"/>
    </font>
    <font>
      <sz val="12"/>
      <color theme="1"/>
      <name val="Times New Roman"/>
      <family val="1"/>
    </font>
    <font>
      <sz val="12"/>
      <color rgb="FF030712"/>
      <name val="Times New Roman"/>
      <family val="1"/>
    </font>
    <font>
      <sz val="12"/>
      <color rgb="FF030712"/>
      <name val="Times New Roman"/>
      <family val="1"/>
    </font>
    <font>
      <sz val="12"/>
      <color rgb="FFFF0000"/>
      <name val="Times New Roman"/>
      <family val="1"/>
    </font>
    <font>
      <sz val="12"/>
      <color theme="7"/>
      <name val="Aptos Narrow"/>
      <family val="2"/>
      <scheme val="minor"/>
    </font>
    <font>
      <b/>
      <sz val="14"/>
      <name val="Calibri"/>
      <family val="2"/>
    </font>
    <font>
      <i/>
      <sz val="11"/>
      <name val="Calibri"/>
      <family val="2"/>
    </font>
  </fonts>
  <fills count="21">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0"/>
        <bgColor indexed="64"/>
      </patternFill>
    </fill>
    <fill>
      <patternFill patternType="solid">
        <fgColor theme="4" tint="0.39997558519241921"/>
        <bgColor indexed="64"/>
      </patternFill>
    </fill>
    <fill>
      <patternFill patternType="solid">
        <fgColor theme="7"/>
        <bgColor indexed="64"/>
      </patternFill>
    </fill>
    <fill>
      <patternFill patternType="solid">
        <fgColor theme="8" tint="0.79998168889431442"/>
        <bgColor indexed="64"/>
      </patternFill>
    </fill>
    <fill>
      <patternFill patternType="solid">
        <fgColor theme="6"/>
        <bgColor indexed="64"/>
      </patternFill>
    </fill>
    <fill>
      <patternFill patternType="solid">
        <fgColor rgb="FF00B0F0"/>
        <bgColor indexed="64"/>
      </patternFill>
    </fill>
    <fill>
      <patternFill patternType="solid">
        <fgColor rgb="FFFF0000"/>
        <bgColor indexed="64"/>
      </patternFill>
    </fill>
    <fill>
      <patternFill patternType="solid">
        <fgColor rgb="FFD9B4FC"/>
        <bgColor indexed="64"/>
      </patternFill>
    </fill>
    <fill>
      <patternFill patternType="solid">
        <fgColor theme="9" tint="0.79998168889431442"/>
        <bgColor indexed="64"/>
      </patternFill>
    </fill>
    <fill>
      <patternFill patternType="solid">
        <fgColor rgb="FFFFC000"/>
        <bgColor indexed="64"/>
      </patternFill>
    </fill>
    <fill>
      <patternFill patternType="solid">
        <fgColor theme="5" tint="0.79998168889431442"/>
        <bgColor indexed="64"/>
      </patternFill>
    </fill>
    <fill>
      <patternFill patternType="solid">
        <fgColor theme="1"/>
        <bgColor indexed="64"/>
      </patternFill>
    </fill>
    <fill>
      <patternFill patternType="solid">
        <fgColor rgb="FFE6E6E6"/>
        <bgColor indexed="64"/>
      </patternFill>
    </fill>
    <fill>
      <patternFill patternType="solid">
        <fgColor rgb="FF326297"/>
      </patternFill>
    </fill>
    <fill>
      <patternFill patternType="solid">
        <fgColor rgb="FFDDF0FF"/>
      </patternFill>
    </fill>
    <fill>
      <patternFill patternType="solid">
        <fgColor rgb="FFF1F1F1"/>
      </patternFill>
    </fill>
    <fill>
      <patternFill patternType="solid">
        <fgColor rgb="FFD9E1F2"/>
        <bgColor rgb="FFD9E1F2"/>
      </patternFill>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diagonal/>
    </border>
  </borders>
  <cellStyleXfs count="17">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43" fontId="2" fillId="0" borderId="0" applyFont="0" applyFill="0" applyBorder="0" applyAlignment="0" applyProtection="0"/>
    <xf numFmtId="0" fontId="5" fillId="0" borderId="0">
      <alignment vertical="center"/>
    </xf>
    <xf numFmtId="43" fontId="5" fillId="0" borderId="0" applyFont="0" applyFill="0" applyBorder="0" applyAlignment="0" applyProtection="0"/>
    <xf numFmtId="43" fontId="1" fillId="0" borderId="0" applyFont="0" applyFill="0" applyBorder="0" applyAlignment="0" applyProtection="0"/>
    <xf numFmtId="172" fontId="2" fillId="0" borderId="0" applyFont="0" applyFill="0" applyBorder="0" applyAlignment="0" applyProtection="0"/>
    <xf numFmtId="0" fontId="34" fillId="0" borderId="0" applyNumberFormat="0" applyFill="0" applyBorder="0" applyAlignment="0" applyProtection="0"/>
    <xf numFmtId="0" fontId="35" fillId="0" borderId="0"/>
    <xf numFmtId="0" fontId="37" fillId="0" borderId="0"/>
    <xf numFmtId="172" fontId="37" fillId="0" borderId="0" applyFill="0" applyBorder="0" applyAlignment="0" applyProtection="0"/>
    <xf numFmtId="0" fontId="2" fillId="0" borderId="0"/>
    <xf numFmtId="0" fontId="37" fillId="0" borderId="0"/>
    <xf numFmtId="0" fontId="48" fillId="0" borderId="0" applyNumberFormat="0" applyFill="0" applyBorder="0" applyAlignment="0" applyProtection="0">
      <alignment vertical="top"/>
      <protection locked="0"/>
    </xf>
    <xf numFmtId="0" fontId="2" fillId="0" borderId="0"/>
  </cellStyleXfs>
  <cellXfs count="535">
    <xf numFmtId="0" fontId="0" fillId="0" borderId="0" xfId="0"/>
    <xf numFmtId="0" fontId="3" fillId="0" borderId="0" xfId="3" applyFont="1"/>
    <xf numFmtId="165" fontId="3" fillId="0" borderId="0" xfId="4" applyNumberFormat="1" applyFont="1"/>
    <xf numFmtId="165" fontId="3" fillId="0" borderId="0" xfId="4" applyNumberFormat="1" applyFont="1" applyFill="1"/>
    <xf numFmtId="166" fontId="3" fillId="0" borderId="0" xfId="4" applyNumberFormat="1" applyFont="1"/>
    <xf numFmtId="166" fontId="3" fillId="0" borderId="0" xfId="4" applyNumberFormat="1" applyFont="1" applyFill="1"/>
    <xf numFmtId="167" fontId="3" fillId="0" borderId="0" xfId="3" applyNumberFormat="1" applyFont="1"/>
    <xf numFmtId="166" fontId="4" fillId="0" borderId="0" xfId="4" applyNumberFormat="1" applyFont="1" applyAlignment="1">
      <alignment vertical="center"/>
    </xf>
    <xf numFmtId="166" fontId="4" fillId="0" borderId="0" xfId="4" applyNumberFormat="1" applyFont="1" applyFill="1" applyAlignment="1">
      <alignment vertical="center"/>
    </xf>
    <xf numFmtId="0" fontId="4" fillId="0" borderId="0" xfId="5" applyFont="1">
      <alignment vertical="center"/>
    </xf>
    <xf numFmtId="166" fontId="4" fillId="0" borderId="0" xfId="6" applyNumberFormat="1" applyFont="1" applyFill="1" applyAlignment="1">
      <alignment vertical="center"/>
    </xf>
    <xf numFmtId="165" fontId="4" fillId="0" borderId="0" xfId="4" applyNumberFormat="1" applyFont="1"/>
    <xf numFmtId="165" fontId="4" fillId="0" borderId="0" xfId="4" applyNumberFormat="1" applyFont="1" applyFill="1"/>
    <xf numFmtId="165" fontId="4" fillId="0" borderId="0" xfId="4" applyNumberFormat="1" applyFont="1" applyAlignment="1">
      <alignment vertical="center"/>
    </xf>
    <xf numFmtId="165" fontId="4" fillId="0" borderId="0" xfId="4" applyNumberFormat="1" applyFont="1" applyFill="1" applyAlignment="1">
      <alignment vertical="center"/>
    </xf>
    <xf numFmtId="168" fontId="4" fillId="0" borderId="0" xfId="5" applyNumberFormat="1" applyFont="1">
      <alignment vertical="center"/>
    </xf>
    <xf numFmtId="165" fontId="4" fillId="0" borderId="0" xfId="3" applyNumberFormat="1" applyFont="1"/>
    <xf numFmtId="166" fontId="4" fillId="0" borderId="0" xfId="4" applyNumberFormat="1" applyFont="1"/>
    <xf numFmtId="166" fontId="4" fillId="0" borderId="0" xfId="3" applyNumberFormat="1" applyFont="1"/>
    <xf numFmtId="167" fontId="4" fillId="0" borderId="0" xfId="3" applyNumberFormat="1" applyFont="1" applyAlignment="1">
      <alignment vertical="center"/>
    </xf>
    <xf numFmtId="0" fontId="4" fillId="0" borderId="0" xfId="3" applyFont="1" applyAlignment="1">
      <alignment vertical="center"/>
    </xf>
    <xf numFmtId="166" fontId="4" fillId="0" borderId="0" xfId="4" applyNumberFormat="1" applyFont="1" applyFill="1"/>
    <xf numFmtId="0" fontId="3" fillId="3" borderId="0" xfId="3" applyFont="1" applyFill="1"/>
    <xf numFmtId="165" fontId="4" fillId="3" borderId="0" xfId="4" applyNumberFormat="1" applyFont="1" applyFill="1"/>
    <xf numFmtId="165" fontId="4" fillId="3" borderId="0" xfId="4" applyNumberFormat="1" applyFont="1" applyFill="1" applyAlignment="1">
      <alignment vertical="center"/>
    </xf>
    <xf numFmtId="165" fontId="6" fillId="3" borderId="0" xfId="4" applyNumberFormat="1" applyFont="1" applyFill="1"/>
    <xf numFmtId="168" fontId="4" fillId="3" borderId="0" xfId="5" applyNumberFormat="1" applyFont="1" applyFill="1">
      <alignment vertical="center"/>
    </xf>
    <xf numFmtId="165" fontId="4" fillId="3" borderId="0" xfId="3" applyNumberFormat="1" applyFont="1" applyFill="1"/>
    <xf numFmtId="165" fontId="6" fillId="3" borderId="0" xfId="3" applyNumberFormat="1" applyFont="1" applyFill="1"/>
    <xf numFmtId="166" fontId="4" fillId="3" borderId="0" xfId="4" applyNumberFormat="1" applyFont="1" applyFill="1"/>
    <xf numFmtId="166" fontId="4" fillId="3" borderId="0" xfId="3" applyNumberFormat="1" applyFont="1" applyFill="1"/>
    <xf numFmtId="166" fontId="4" fillId="3" borderId="0" xfId="4" applyNumberFormat="1" applyFont="1" applyFill="1" applyAlignment="1">
      <alignment vertical="center"/>
    </xf>
    <xf numFmtId="0" fontId="4" fillId="3" borderId="0" xfId="5" applyFont="1" applyFill="1">
      <alignment vertical="center"/>
    </xf>
    <xf numFmtId="166" fontId="4" fillId="3" borderId="0" xfId="6" applyNumberFormat="1" applyFont="1" applyFill="1" applyAlignment="1">
      <alignment vertical="center"/>
    </xf>
    <xf numFmtId="167" fontId="4" fillId="3" borderId="0" xfId="3" applyNumberFormat="1" applyFont="1" applyFill="1" applyAlignment="1">
      <alignment vertical="center"/>
    </xf>
    <xf numFmtId="0" fontId="4" fillId="3" borderId="0" xfId="3" applyFont="1" applyFill="1" applyAlignment="1">
      <alignment vertical="center"/>
    </xf>
    <xf numFmtId="165" fontId="6" fillId="0" borderId="0" xfId="4" applyNumberFormat="1" applyFont="1"/>
    <xf numFmtId="165" fontId="6" fillId="0" borderId="0" xfId="3" applyNumberFormat="1" applyFont="1"/>
    <xf numFmtId="14" fontId="4" fillId="0" borderId="0" xfId="5" applyNumberFormat="1" applyFont="1">
      <alignment vertical="center"/>
    </xf>
    <xf numFmtId="168" fontId="4" fillId="0" borderId="0" xfId="6" applyNumberFormat="1" applyFont="1" applyAlignment="1">
      <alignment vertical="center"/>
    </xf>
    <xf numFmtId="169" fontId="4" fillId="0" borderId="0" xfId="5" applyNumberFormat="1" applyFont="1">
      <alignment vertical="center"/>
    </xf>
    <xf numFmtId="170" fontId="4" fillId="0" borderId="0" xfId="5" applyNumberFormat="1" applyFont="1">
      <alignment vertical="center"/>
    </xf>
    <xf numFmtId="171" fontId="4" fillId="0" borderId="0" xfId="6" applyNumberFormat="1" applyFont="1" applyAlignment="1">
      <alignment vertical="center"/>
    </xf>
    <xf numFmtId="166" fontId="4" fillId="0" borderId="0" xfId="7" applyNumberFormat="1" applyFont="1" applyAlignment="1">
      <alignment vertical="center"/>
    </xf>
    <xf numFmtId="166" fontId="4" fillId="0" borderId="0" xfId="6" applyNumberFormat="1" applyFont="1" applyAlignment="1">
      <alignment vertical="center"/>
    </xf>
    <xf numFmtId="0" fontId="3" fillId="0" borderId="0" xfId="3" applyFont="1" applyAlignment="1">
      <alignment horizontal="center"/>
    </xf>
    <xf numFmtId="165" fontId="4" fillId="2" borderId="0" xfId="4" applyNumberFormat="1" applyFont="1" applyFill="1" applyAlignment="1">
      <alignment horizontal="center"/>
    </xf>
    <xf numFmtId="165" fontId="4" fillId="0" borderId="0" xfId="4" applyNumberFormat="1" applyFont="1" applyFill="1" applyAlignment="1">
      <alignment horizontal="center" vertical="center"/>
    </xf>
    <xf numFmtId="165" fontId="4" fillId="3" borderId="0" xfId="4" applyNumberFormat="1" applyFont="1" applyFill="1" applyAlignment="1">
      <alignment horizontal="center"/>
    </xf>
    <xf numFmtId="171" fontId="4" fillId="0" borderId="0" xfId="6" applyNumberFormat="1" applyFont="1" applyFill="1" applyAlignment="1">
      <alignment vertical="center"/>
    </xf>
    <xf numFmtId="171" fontId="4" fillId="0" borderId="0" xfId="5" applyNumberFormat="1" applyFont="1">
      <alignment vertical="center"/>
    </xf>
    <xf numFmtId="0" fontId="4" fillId="0" borderId="0" xfId="3" applyFont="1" applyAlignment="1">
      <alignment horizontal="center" vertical="center"/>
    </xf>
    <xf numFmtId="166" fontId="4" fillId="0" borderId="0" xfId="4" applyNumberFormat="1" applyFont="1" applyFill="1" applyAlignment="1">
      <alignment horizontal="center" vertical="center"/>
    </xf>
    <xf numFmtId="167" fontId="4" fillId="0" borderId="0" xfId="3" applyNumberFormat="1" applyFont="1" applyAlignment="1">
      <alignment horizontal="center" vertical="center"/>
    </xf>
    <xf numFmtId="0" fontId="4" fillId="0" borderId="0" xfId="3" applyFont="1" applyAlignment="1">
      <alignment horizontal="center"/>
    </xf>
    <xf numFmtId="165" fontId="4" fillId="0" borderId="0" xfId="4" applyNumberFormat="1" applyFont="1" applyAlignment="1">
      <alignment horizontal="center"/>
    </xf>
    <xf numFmtId="166" fontId="4" fillId="0" borderId="0" xfId="4" applyNumberFormat="1" applyFont="1" applyAlignment="1">
      <alignment horizontal="center"/>
    </xf>
    <xf numFmtId="166" fontId="4" fillId="0" borderId="0" xfId="4" applyNumberFormat="1" applyFont="1" applyFill="1" applyAlignment="1">
      <alignment horizontal="center"/>
    </xf>
    <xf numFmtId="167" fontId="4" fillId="0" borderId="0" xfId="3" applyNumberFormat="1" applyFont="1" applyAlignment="1">
      <alignment horizontal="center"/>
    </xf>
    <xf numFmtId="0" fontId="0" fillId="0" borderId="0" xfId="0" applyAlignment="1">
      <alignment horizontal="center"/>
    </xf>
    <xf numFmtId="165" fontId="0" fillId="0" borderId="0" xfId="1" applyNumberFormat="1" applyFont="1" applyAlignment="1">
      <alignment horizontal="center"/>
    </xf>
    <xf numFmtId="168" fontId="0" fillId="0" borderId="0" xfId="0" applyNumberFormat="1" applyAlignment="1">
      <alignment horizontal="center"/>
    </xf>
    <xf numFmtId="165" fontId="0" fillId="0" borderId="0" xfId="1" applyNumberFormat="1" applyFont="1"/>
    <xf numFmtId="11" fontId="0" fillId="0" borderId="0" xfId="0" applyNumberFormat="1" applyAlignment="1">
      <alignment horizontal="center"/>
    </xf>
    <xf numFmtId="11" fontId="0" fillId="0" borderId="0" xfId="0" applyNumberFormat="1"/>
    <xf numFmtId="1" fontId="0" fillId="0" borderId="0" xfId="0" applyNumberFormat="1" applyAlignment="1">
      <alignment horizontal="center"/>
    </xf>
    <xf numFmtId="0" fontId="0" fillId="0" borderId="0" xfId="0" applyAlignment="1">
      <alignment horizontal="left"/>
    </xf>
    <xf numFmtId="168" fontId="0" fillId="0" borderId="0" xfId="1" applyNumberFormat="1" applyFont="1" applyAlignment="1">
      <alignment horizontal="center"/>
    </xf>
    <xf numFmtId="43" fontId="0" fillId="0" borderId="0" xfId="1" applyFont="1" applyAlignment="1">
      <alignment horizontal="center"/>
    </xf>
    <xf numFmtId="166" fontId="0" fillId="0" borderId="0" xfId="1" applyNumberFormat="1" applyFont="1" applyAlignment="1">
      <alignment horizontal="center"/>
    </xf>
    <xf numFmtId="43" fontId="0" fillId="0" borderId="0" xfId="0" applyNumberFormat="1" applyAlignment="1">
      <alignment horizontal="center"/>
    </xf>
    <xf numFmtId="0" fontId="7" fillId="0" borderId="0" xfId="0" applyFont="1"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11" fontId="0" fillId="0" borderId="8" xfId="0" applyNumberFormat="1" applyBorder="1" applyAlignment="1">
      <alignment horizontal="center"/>
    </xf>
    <xf numFmtId="11" fontId="0" fillId="0" borderId="6" xfId="0" applyNumberFormat="1" applyBorder="1" applyAlignment="1">
      <alignment horizontal="center"/>
    </xf>
    <xf numFmtId="11" fontId="0" fillId="0" borderId="4" xfId="0" applyNumberFormat="1" applyBorder="1" applyAlignment="1">
      <alignment horizontal="center"/>
    </xf>
    <xf numFmtId="0" fontId="4" fillId="0" borderId="0" xfId="0" applyFont="1"/>
    <xf numFmtId="0" fontId="10" fillId="0" borderId="0" xfId="0" applyFont="1"/>
    <xf numFmtId="17" fontId="4" fillId="0" borderId="0" xfId="0" applyNumberFormat="1" applyFont="1"/>
    <xf numFmtId="0" fontId="12" fillId="4" borderId="0" xfId="3" applyFont="1" applyFill="1" applyAlignment="1">
      <alignment vertical="top"/>
    </xf>
    <xf numFmtId="0" fontId="12" fillId="4" borderId="0" xfId="3" applyFont="1" applyFill="1"/>
    <xf numFmtId="0" fontId="13" fillId="4" borderId="8" xfId="3" applyFont="1" applyFill="1" applyBorder="1" applyAlignment="1">
      <alignment horizontal="left"/>
    </xf>
    <xf numFmtId="0" fontId="13" fillId="4" borderId="8" xfId="3" applyFont="1" applyFill="1" applyBorder="1" applyAlignment="1">
      <alignment horizontal="right"/>
    </xf>
    <xf numFmtId="0" fontId="14" fillId="4" borderId="0" xfId="3" applyFont="1" applyFill="1" applyAlignment="1">
      <alignment horizontal="left"/>
    </xf>
    <xf numFmtId="0" fontId="15" fillId="4" borderId="0" xfId="3" applyFont="1" applyFill="1"/>
    <xf numFmtId="173" fontId="15" fillId="4" borderId="0" xfId="8" applyNumberFormat="1" applyFont="1" applyFill="1" applyAlignment="1">
      <alignment horizontal="left" vertical="top"/>
    </xf>
    <xf numFmtId="174" fontId="15" fillId="4" borderId="0" xfId="8" applyNumberFormat="1" applyFont="1" applyFill="1"/>
    <xf numFmtId="0" fontId="14" fillId="4" borderId="0" xfId="3" applyFont="1" applyFill="1"/>
    <xf numFmtId="0" fontId="16" fillId="4" borderId="0" xfId="3" applyFont="1" applyFill="1"/>
    <xf numFmtId="0" fontId="15" fillId="4" borderId="0" xfId="3" applyFont="1" applyFill="1" applyAlignment="1">
      <alignment horizontal="left" vertical="top"/>
    </xf>
    <xf numFmtId="174" fontId="15" fillId="4" borderId="0" xfId="8" applyNumberFormat="1" applyFont="1" applyFill="1" applyAlignment="1">
      <alignment horizontal="right"/>
    </xf>
    <xf numFmtId="0" fontId="17" fillId="4" borderId="0" xfId="3" applyFont="1" applyFill="1" applyAlignment="1">
      <alignment vertical="center"/>
    </xf>
    <xf numFmtId="0" fontId="17" fillId="0" borderId="0" xfId="3" applyFont="1" applyAlignment="1">
      <alignment vertical="center"/>
    </xf>
    <xf numFmtId="0" fontId="13" fillId="4" borderId="8" xfId="3" applyFont="1" applyFill="1" applyBorder="1"/>
    <xf numFmtId="174" fontId="13" fillId="4" borderId="8" xfId="3" applyNumberFormat="1" applyFont="1" applyFill="1" applyBorder="1"/>
    <xf numFmtId="174" fontId="14" fillId="4" borderId="0" xfId="3" applyNumberFormat="1" applyFont="1" applyFill="1"/>
    <xf numFmtId="172" fontId="14" fillId="4" borderId="0" xfId="3" applyNumberFormat="1" applyFont="1" applyFill="1"/>
    <xf numFmtId="174" fontId="15" fillId="4" borderId="0" xfId="3" applyNumberFormat="1" applyFont="1" applyFill="1"/>
    <xf numFmtId="172" fontId="14" fillId="4" borderId="0" xfId="3" quotePrefix="1" applyNumberFormat="1" applyFont="1" applyFill="1"/>
    <xf numFmtId="166" fontId="12" fillId="4" borderId="0" xfId="1" applyNumberFormat="1" applyFont="1" applyFill="1"/>
    <xf numFmtId="166" fontId="13" fillId="4" borderId="8" xfId="1" applyNumberFormat="1" applyFont="1" applyFill="1" applyBorder="1" applyAlignment="1">
      <alignment horizontal="right" wrapText="1"/>
    </xf>
    <xf numFmtId="166" fontId="15" fillId="4" borderId="0" xfId="1" applyNumberFormat="1" applyFont="1" applyFill="1"/>
    <xf numFmtId="166" fontId="14" fillId="4" borderId="0" xfId="1" applyNumberFormat="1" applyFont="1" applyFill="1"/>
    <xf numFmtId="43" fontId="4" fillId="3" borderId="0" xfId="0" applyNumberFormat="1" applyFont="1" applyFill="1"/>
    <xf numFmtId="0" fontId="4" fillId="3" borderId="0" xfId="0" applyFont="1" applyFill="1"/>
    <xf numFmtId="164" fontId="4" fillId="3" borderId="0" xfId="2" applyNumberFormat="1" applyFont="1" applyFill="1"/>
    <xf numFmtId="0" fontId="18" fillId="0" borderId="0" xfId="0" applyFont="1"/>
    <xf numFmtId="0" fontId="19" fillId="3" borderId="0" xfId="0" applyFont="1" applyFill="1"/>
    <xf numFmtId="0" fontId="19" fillId="0" borderId="0" xfId="0" applyFont="1"/>
    <xf numFmtId="0" fontId="20" fillId="0" borderId="0" xfId="0" applyFont="1"/>
    <xf numFmtId="2" fontId="4" fillId="3" borderId="0" xfId="0" applyNumberFormat="1" applyFont="1" applyFill="1"/>
    <xf numFmtId="166" fontId="4" fillId="0" borderId="0" xfId="5" applyNumberFormat="1" applyFont="1">
      <alignment vertical="center"/>
    </xf>
    <xf numFmtId="164" fontId="4" fillId="0" borderId="0" xfId="2" applyNumberFormat="1" applyFont="1" applyAlignment="1">
      <alignment vertical="center"/>
    </xf>
    <xf numFmtId="165" fontId="4" fillId="5" borderId="0" xfId="4" applyNumberFormat="1" applyFont="1" applyFill="1"/>
    <xf numFmtId="0" fontId="4" fillId="5" borderId="0" xfId="3" applyFont="1" applyFill="1" applyAlignment="1">
      <alignment vertical="center"/>
    </xf>
    <xf numFmtId="167" fontId="4" fillId="5" borderId="0" xfId="3" applyNumberFormat="1" applyFont="1" applyFill="1" applyAlignment="1">
      <alignment vertical="center"/>
    </xf>
    <xf numFmtId="166" fontId="4" fillId="5" borderId="0" xfId="4" applyNumberFormat="1" applyFont="1" applyFill="1" applyAlignment="1">
      <alignment vertical="center"/>
    </xf>
    <xf numFmtId="166" fontId="4" fillId="5" borderId="0" xfId="6" applyNumberFormat="1" applyFont="1" applyFill="1" applyAlignment="1">
      <alignment vertical="center"/>
    </xf>
    <xf numFmtId="0" fontId="4" fillId="5" borderId="0" xfId="5" applyFont="1" applyFill="1">
      <alignment vertical="center"/>
    </xf>
    <xf numFmtId="166" fontId="4" fillId="5" borderId="0" xfId="3" applyNumberFormat="1" applyFont="1" applyFill="1"/>
    <xf numFmtId="166" fontId="4" fillId="5" borderId="0" xfId="4" applyNumberFormat="1" applyFont="1" applyFill="1"/>
    <xf numFmtId="165" fontId="4" fillId="5" borderId="0" xfId="3" applyNumberFormat="1" applyFont="1" applyFill="1"/>
    <xf numFmtId="165" fontId="6" fillId="5" borderId="0" xfId="3" applyNumberFormat="1" applyFont="1" applyFill="1"/>
    <xf numFmtId="168" fontId="4" fillId="5" borderId="0" xfId="5" applyNumberFormat="1" applyFont="1" applyFill="1">
      <alignment vertical="center"/>
    </xf>
    <xf numFmtId="165" fontId="4" fillId="5" borderId="0" xfId="4" applyNumberFormat="1" applyFont="1" applyFill="1" applyAlignment="1">
      <alignment vertical="center"/>
    </xf>
    <xf numFmtId="165" fontId="6" fillId="5" borderId="0" xfId="4" applyNumberFormat="1" applyFont="1" applyFill="1"/>
    <xf numFmtId="0" fontId="3" fillId="5" borderId="0" xfId="3" applyFont="1" applyFill="1"/>
    <xf numFmtId="0" fontId="18" fillId="3" borderId="0" xfId="0" applyFont="1" applyFill="1"/>
    <xf numFmtId="2" fontId="10" fillId="3" borderId="0" xfId="0" applyNumberFormat="1" applyFont="1" applyFill="1"/>
    <xf numFmtId="43" fontId="10" fillId="3" borderId="0" xfId="0" applyNumberFormat="1" applyFont="1" applyFill="1"/>
    <xf numFmtId="9" fontId="10" fillId="3" borderId="0" xfId="2" applyFont="1" applyFill="1"/>
    <xf numFmtId="166" fontId="4" fillId="0" borderId="0" xfId="6" applyNumberFormat="1" applyFont="1" applyFill="1" applyAlignment="1">
      <alignment horizontal="center" vertical="center"/>
    </xf>
    <xf numFmtId="0" fontId="4" fillId="0" borderId="0" xfId="5" applyFont="1" applyAlignment="1">
      <alignment horizontal="center" vertical="center"/>
    </xf>
    <xf numFmtId="171" fontId="4" fillId="0" borderId="0" xfId="5" applyNumberFormat="1" applyFont="1" applyAlignment="1">
      <alignment horizontal="center" vertical="center"/>
    </xf>
    <xf numFmtId="168" fontId="4" fillId="0" borderId="0" xfId="5" applyNumberFormat="1" applyFont="1" applyAlignment="1">
      <alignment horizontal="center" vertical="center"/>
    </xf>
    <xf numFmtId="166" fontId="4" fillId="2" borderId="0" xfId="4" applyNumberFormat="1" applyFont="1" applyFill="1" applyAlignment="1">
      <alignment horizontal="center" vertical="center"/>
    </xf>
    <xf numFmtId="171" fontId="4" fillId="2" borderId="0" xfId="6" applyNumberFormat="1" applyFont="1" applyFill="1" applyAlignment="1">
      <alignment horizontal="center" vertical="center"/>
    </xf>
    <xf numFmtId="14" fontId="4" fillId="0" borderId="0" xfId="5" applyNumberFormat="1" applyFont="1" applyAlignment="1">
      <alignment horizontal="center" vertical="center"/>
    </xf>
    <xf numFmtId="166" fontId="4" fillId="0" borderId="0" xfId="4" applyNumberFormat="1" applyFont="1" applyAlignment="1">
      <alignment horizontal="center" vertical="center"/>
    </xf>
    <xf numFmtId="0" fontId="4" fillId="3" borderId="0" xfId="3" applyFont="1" applyFill="1" applyAlignment="1">
      <alignment horizontal="center" vertical="center"/>
    </xf>
    <xf numFmtId="167" fontId="4" fillId="3" borderId="0" xfId="3" applyNumberFormat="1" applyFont="1" applyFill="1" applyAlignment="1">
      <alignment horizontal="center" vertical="center"/>
    </xf>
    <xf numFmtId="166" fontId="4" fillId="3" borderId="0" xfId="4" applyNumberFormat="1" applyFont="1" applyFill="1" applyAlignment="1">
      <alignment horizontal="center" vertical="center"/>
    </xf>
    <xf numFmtId="166" fontId="4" fillId="3" borderId="0" xfId="6" applyNumberFormat="1" applyFont="1" applyFill="1" applyAlignment="1">
      <alignment horizontal="center" vertical="center"/>
    </xf>
    <xf numFmtId="0" fontId="4" fillId="3" borderId="0" xfId="5" applyFont="1" applyFill="1" applyAlignment="1">
      <alignment horizontal="center" vertical="center"/>
    </xf>
    <xf numFmtId="165" fontId="4" fillId="3" borderId="0" xfId="4" applyNumberFormat="1" applyFont="1" applyFill="1" applyAlignment="1">
      <alignment horizontal="center" vertical="center"/>
    </xf>
    <xf numFmtId="165" fontId="4" fillId="0" borderId="0" xfId="4" applyNumberFormat="1" applyFont="1" applyAlignment="1">
      <alignment horizontal="center" vertical="center"/>
    </xf>
    <xf numFmtId="166" fontId="4" fillId="0" borderId="0" xfId="3" applyNumberFormat="1" applyFont="1" applyAlignment="1">
      <alignment horizontal="center" vertical="center"/>
    </xf>
    <xf numFmtId="165" fontId="4" fillId="0" borderId="0" xfId="3" applyNumberFormat="1" applyFont="1" applyAlignment="1">
      <alignment horizontal="center" vertical="center"/>
    </xf>
    <xf numFmtId="166" fontId="4" fillId="3" borderId="0" xfId="3" applyNumberFormat="1" applyFont="1" applyFill="1" applyAlignment="1">
      <alignment horizontal="center" vertical="center"/>
    </xf>
    <xf numFmtId="165" fontId="4" fillId="3" borderId="0" xfId="3" applyNumberFormat="1" applyFont="1" applyFill="1" applyAlignment="1">
      <alignment horizontal="center" vertical="center"/>
    </xf>
    <xf numFmtId="166" fontId="4" fillId="0" borderId="0" xfId="1" applyNumberFormat="1" applyFont="1" applyAlignment="1">
      <alignment horizontal="center" vertical="center"/>
    </xf>
    <xf numFmtId="166" fontId="4" fillId="0" borderId="0" xfId="1" applyNumberFormat="1" applyFont="1" applyFill="1" applyAlignment="1">
      <alignment horizontal="center" vertical="center"/>
    </xf>
    <xf numFmtId="166" fontId="4" fillId="3" borderId="0" xfId="1" applyNumberFormat="1" applyFont="1" applyFill="1" applyAlignment="1">
      <alignment horizontal="center" vertical="center"/>
    </xf>
    <xf numFmtId="166" fontId="4" fillId="0" borderId="0" xfId="1" applyNumberFormat="1" applyFont="1" applyFill="1" applyAlignment="1">
      <alignment vertical="center"/>
    </xf>
    <xf numFmtId="166" fontId="4" fillId="0" borderId="0" xfId="1" applyNumberFormat="1" applyFont="1" applyAlignment="1">
      <alignment vertical="center"/>
    </xf>
    <xf numFmtId="166" fontId="3" fillId="0" borderId="0" xfId="1" applyNumberFormat="1" applyFont="1"/>
    <xf numFmtId="167" fontId="8" fillId="3" borderId="0" xfId="3" applyNumberFormat="1" applyFont="1" applyFill="1" applyAlignment="1">
      <alignment horizontal="center" vertical="center"/>
    </xf>
    <xf numFmtId="167" fontId="8" fillId="0" borderId="0" xfId="3" applyNumberFormat="1" applyFont="1" applyAlignment="1">
      <alignment horizontal="center" vertical="center"/>
    </xf>
    <xf numFmtId="0" fontId="4" fillId="6" borderId="0" xfId="3" applyFont="1" applyFill="1" applyAlignment="1">
      <alignment horizontal="center" vertical="center"/>
    </xf>
    <xf numFmtId="167" fontId="8" fillId="6" borderId="0" xfId="3" applyNumberFormat="1" applyFont="1" applyFill="1" applyAlignment="1">
      <alignment horizontal="center" vertical="center"/>
    </xf>
    <xf numFmtId="166" fontId="4" fillId="6" borderId="0" xfId="4" applyNumberFormat="1" applyFont="1" applyFill="1" applyAlignment="1">
      <alignment horizontal="center" vertical="center"/>
    </xf>
    <xf numFmtId="166" fontId="4" fillId="6" borderId="0" xfId="6" applyNumberFormat="1" applyFont="1" applyFill="1" applyAlignment="1">
      <alignment horizontal="center" vertical="center"/>
    </xf>
    <xf numFmtId="0" fontId="4" fillId="6" borderId="0" xfId="5" applyFont="1" applyFill="1" applyAlignment="1">
      <alignment horizontal="center" vertical="center"/>
    </xf>
    <xf numFmtId="166" fontId="4" fillId="6" borderId="0" xfId="1" applyNumberFormat="1" applyFont="1" applyFill="1" applyAlignment="1">
      <alignment horizontal="center" vertical="center"/>
    </xf>
    <xf numFmtId="166" fontId="4" fillId="6" borderId="0" xfId="3" applyNumberFormat="1" applyFont="1" applyFill="1" applyAlignment="1">
      <alignment horizontal="center" vertical="center"/>
    </xf>
    <xf numFmtId="165" fontId="4" fillId="6" borderId="0" xfId="4" applyNumberFormat="1" applyFont="1" applyFill="1" applyAlignment="1">
      <alignment horizontal="center" vertical="center"/>
    </xf>
    <xf numFmtId="165" fontId="4" fillId="6" borderId="0" xfId="3" applyNumberFormat="1" applyFont="1" applyFill="1" applyAlignment="1">
      <alignment horizontal="center" vertical="center"/>
    </xf>
    <xf numFmtId="0" fontId="3" fillId="6" borderId="0" xfId="3" applyFont="1" applyFill="1"/>
    <xf numFmtId="0" fontId="4" fillId="0" borderId="0" xfId="0" applyFont="1" applyAlignment="1">
      <alignment horizontal="center" vertical="center"/>
    </xf>
    <xf numFmtId="165" fontId="4" fillId="0" borderId="0" xfId="1" applyNumberFormat="1" applyFont="1" applyBorder="1" applyAlignment="1">
      <alignment horizontal="center" vertical="center"/>
    </xf>
    <xf numFmtId="165" fontId="4" fillId="0" borderId="0" xfId="1" applyNumberFormat="1" applyFont="1" applyFill="1" applyBorder="1" applyAlignment="1">
      <alignment horizontal="center" vertical="center"/>
    </xf>
    <xf numFmtId="165" fontId="4" fillId="2" borderId="0" xfId="1" applyNumberFormat="1" applyFont="1" applyFill="1" applyBorder="1" applyAlignment="1">
      <alignment horizontal="center" vertical="center"/>
    </xf>
    <xf numFmtId="165" fontId="9" fillId="2" borderId="0" xfId="1" applyNumberFormat="1" applyFont="1" applyFill="1" applyBorder="1" applyAlignment="1">
      <alignment horizontal="center" vertical="center"/>
    </xf>
    <xf numFmtId="165" fontId="10" fillId="0" borderId="0" xfId="1" applyNumberFormat="1" applyFont="1" applyBorder="1" applyAlignment="1">
      <alignment horizontal="center" vertical="center"/>
    </xf>
    <xf numFmtId="0" fontId="4" fillId="0" borderId="1" xfId="0" applyFont="1" applyBorder="1" applyAlignment="1">
      <alignment horizontal="center" vertical="center"/>
    </xf>
    <xf numFmtId="0" fontId="4" fillId="0" borderId="7" xfId="0" applyFont="1" applyBorder="1" applyAlignment="1">
      <alignment horizontal="center" vertical="center"/>
    </xf>
    <xf numFmtId="165" fontId="9" fillId="2" borderId="2" xfId="1" applyNumberFormat="1" applyFont="1" applyFill="1" applyBorder="1" applyAlignment="1">
      <alignment horizontal="center" vertical="center"/>
    </xf>
    <xf numFmtId="9" fontId="11" fillId="0" borderId="3" xfId="0" applyNumberFormat="1" applyFont="1" applyBorder="1" applyAlignment="1">
      <alignment horizontal="center" vertical="center"/>
    </xf>
    <xf numFmtId="165" fontId="9" fillId="2" borderId="4" xfId="1" applyNumberFormat="1" applyFont="1" applyFill="1" applyBorder="1" applyAlignment="1">
      <alignment horizontal="center" vertical="center"/>
    </xf>
    <xf numFmtId="0" fontId="10" fillId="0" borderId="3" xfId="0" applyFont="1" applyBorder="1" applyAlignment="1">
      <alignment horizontal="center" vertical="center"/>
    </xf>
    <xf numFmtId="165" fontId="4" fillId="0" borderId="4" xfId="1" applyNumberFormat="1" applyFont="1" applyBorder="1" applyAlignment="1">
      <alignment horizontal="center" vertical="center"/>
    </xf>
    <xf numFmtId="0" fontId="10" fillId="0" borderId="5" xfId="0" applyFont="1" applyBorder="1" applyAlignment="1">
      <alignment horizontal="center" vertical="center"/>
    </xf>
    <xf numFmtId="0" fontId="4" fillId="0" borderId="8" xfId="0" applyFont="1" applyBorder="1" applyAlignment="1">
      <alignment horizontal="center" vertical="center"/>
    </xf>
    <xf numFmtId="165" fontId="4" fillId="0" borderId="8" xfId="1" applyNumberFormat="1" applyFont="1" applyBorder="1" applyAlignment="1">
      <alignment horizontal="center" vertical="center"/>
    </xf>
    <xf numFmtId="165" fontId="4" fillId="0" borderId="6" xfId="1" applyNumberFormat="1" applyFont="1" applyBorder="1" applyAlignment="1">
      <alignment horizontal="center" vertical="center"/>
    </xf>
    <xf numFmtId="165" fontId="9" fillId="0" borderId="1" xfId="1" applyNumberFormat="1" applyFont="1" applyBorder="1" applyAlignment="1">
      <alignment horizontal="center" vertical="center"/>
    </xf>
    <xf numFmtId="165" fontId="4" fillId="2" borderId="2" xfId="1" applyNumberFormat="1" applyFont="1" applyFill="1" applyBorder="1" applyAlignment="1">
      <alignment horizontal="center" vertical="center"/>
    </xf>
    <xf numFmtId="165" fontId="9" fillId="0" borderId="3" xfId="1" applyNumberFormat="1" applyFont="1" applyBorder="1" applyAlignment="1">
      <alignment horizontal="center" vertical="center"/>
    </xf>
    <xf numFmtId="165" fontId="4" fillId="2" borderId="4" xfId="1" applyNumberFormat="1" applyFont="1" applyFill="1" applyBorder="1" applyAlignment="1">
      <alignment horizontal="center" vertical="center"/>
    </xf>
    <xf numFmtId="165" fontId="9" fillId="0" borderId="3" xfId="0" applyNumberFormat="1" applyFont="1" applyBorder="1" applyAlignment="1">
      <alignment horizontal="center" vertical="center"/>
    </xf>
    <xf numFmtId="165" fontId="9" fillId="0" borderId="5" xfId="0" applyNumberFormat="1" applyFont="1" applyBorder="1" applyAlignment="1">
      <alignment horizontal="center" vertical="center"/>
    </xf>
    <xf numFmtId="165" fontId="9" fillId="2" borderId="7" xfId="1" applyNumberFormat="1" applyFont="1" applyFill="1" applyBorder="1" applyAlignment="1">
      <alignment horizontal="center" vertical="center"/>
    </xf>
    <xf numFmtId="0" fontId="4" fillId="0" borderId="3" xfId="0" applyFont="1" applyBorder="1" applyAlignment="1">
      <alignment horizontal="center" vertical="center"/>
    </xf>
    <xf numFmtId="0" fontId="4" fillId="0" borderId="5" xfId="0" applyFont="1" applyBorder="1" applyAlignment="1">
      <alignment horizontal="center" vertical="center"/>
    </xf>
    <xf numFmtId="165" fontId="4" fillId="0" borderId="4" xfId="1" applyNumberFormat="1" applyFont="1" applyFill="1" applyBorder="1" applyAlignment="1">
      <alignment horizontal="center" vertical="center"/>
    </xf>
    <xf numFmtId="165" fontId="4" fillId="0" borderId="8" xfId="1" applyNumberFormat="1" applyFont="1" applyFill="1" applyBorder="1" applyAlignment="1">
      <alignment horizontal="center" vertical="center"/>
    </xf>
    <xf numFmtId="165" fontId="4" fillId="0" borderId="6" xfId="1" applyNumberFormat="1" applyFont="1" applyFill="1" applyBorder="1" applyAlignment="1">
      <alignment horizontal="center" vertical="center"/>
    </xf>
    <xf numFmtId="165" fontId="6" fillId="2" borderId="4" xfId="1" applyNumberFormat="1" applyFont="1" applyFill="1" applyBorder="1" applyAlignment="1">
      <alignment horizontal="center" vertical="center"/>
    </xf>
    <xf numFmtId="0" fontId="9" fillId="0" borderId="3" xfId="0" applyFont="1" applyBorder="1" applyAlignment="1">
      <alignment horizontal="center" vertical="center"/>
    </xf>
    <xf numFmtId="0" fontId="9" fillId="0" borderId="5" xfId="0" applyFont="1" applyBorder="1" applyAlignment="1">
      <alignment horizontal="center" vertical="center"/>
    </xf>
    <xf numFmtId="165" fontId="9" fillId="0" borderId="1" xfId="1" applyNumberFormat="1" applyFont="1" applyFill="1" applyBorder="1" applyAlignment="1">
      <alignment horizontal="center" vertical="center"/>
    </xf>
    <xf numFmtId="165" fontId="9" fillId="0" borderId="3" xfId="1" applyNumberFormat="1" applyFont="1" applyFill="1" applyBorder="1" applyAlignment="1">
      <alignment horizontal="center" vertical="center"/>
    </xf>
    <xf numFmtId="165" fontId="9" fillId="0" borderId="5" xfId="1" applyNumberFormat="1" applyFont="1" applyFill="1" applyBorder="1" applyAlignment="1">
      <alignment horizontal="center" vertical="center"/>
    </xf>
    <xf numFmtId="165" fontId="4" fillId="0" borderId="3" xfId="0" applyNumberFormat="1" applyFont="1" applyBorder="1" applyAlignment="1">
      <alignment horizontal="center" vertical="center"/>
    </xf>
    <xf numFmtId="165" fontId="4" fillId="0" borderId="5" xfId="0" applyNumberFormat="1" applyFont="1" applyBorder="1" applyAlignment="1">
      <alignment horizontal="center" vertical="center"/>
    </xf>
    <xf numFmtId="165" fontId="4" fillId="3" borderId="0" xfId="1" applyNumberFormat="1" applyFont="1" applyFill="1" applyAlignment="1">
      <alignment horizontal="center" vertical="center"/>
    </xf>
    <xf numFmtId="165" fontId="4" fillId="0" borderId="0" xfId="1" applyNumberFormat="1" applyFont="1" applyAlignment="1">
      <alignment horizontal="center" vertical="center"/>
    </xf>
    <xf numFmtId="165" fontId="4" fillId="0" borderId="0" xfId="1" applyNumberFormat="1" applyFont="1" applyFill="1" applyAlignment="1">
      <alignment horizontal="center" vertical="center"/>
    </xf>
    <xf numFmtId="165" fontId="4" fillId="6" borderId="0" xfId="1" applyNumberFormat="1" applyFont="1" applyFill="1" applyAlignment="1">
      <alignment horizontal="center" vertical="center"/>
    </xf>
    <xf numFmtId="0" fontId="0" fillId="0" borderId="12" xfId="0" applyBorder="1"/>
    <xf numFmtId="0" fontId="21" fillId="0" borderId="13" xfId="0" applyFont="1" applyBorder="1" applyAlignment="1">
      <alignment horizontal="center"/>
    </xf>
    <xf numFmtId="0" fontId="21" fillId="0" borderId="13" xfId="0" applyFont="1" applyBorder="1" applyAlignment="1">
      <alignment horizontal="centerContinuous"/>
    </xf>
    <xf numFmtId="0" fontId="22" fillId="0" borderId="0" xfId="0" applyFont="1"/>
    <xf numFmtId="0" fontId="23" fillId="0" borderId="0" xfId="0" applyFont="1"/>
    <xf numFmtId="0" fontId="23" fillId="0" borderId="14" xfId="0" applyFont="1" applyBorder="1" applyAlignment="1">
      <alignment horizontal="center" vertical="center" wrapText="1"/>
    </xf>
    <xf numFmtId="165" fontId="23" fillId="0" borderId="0" xfId="1" applyNumberFormat="1" applyFont="1" applyBorder="1"/>
    <xf numFmtId="0" fontId="25" fillId="0" borderId="0" xfId="0" applyFont="1"/>
    <xf numFmtId="0" fontId="26" fillId="0" borderId="0" xfId="3" applyFont="1" applyAlignment="1">
      <alignment horizontal="center" vertical="center"/>
    </xf>
    <xf numFmtId="167" fontId="26" fillId="0" borderId="0" xfId="3" applyNumberFormat="1" applyFont="1" applyAlignment="1">
      <alignment horizontal="center" vertical="center"/>
    </xf>
    <xf numFmtId="166" fontId="26" fillId="0" borderId="0" xfId="4" applyNumberFormat="1" applyFont="1" applyFill="1" applyAlignment="1">
      <alignment horizontal="center" vertical="center"/>
    </xf>
    <xf numFmtId="166" fontId="26" fillId="0" borderId="0" xfId="6" applyNumberFormat="1" applyFont="1" applyFill="1" applyAlignment="1">
      <alignment horizontal="center" vertical="center"/>
    </xf>
    <xf numFmtId="0" fontId="26" fillId="0" borderId="0" xfId="5" applyFont="1" applyAlignment="1">
      <alignment horizontal="center" vertical="center"/>
    </xf>
    <xf numFmtId="166" fontId="26" fillId="0" borderId="0" xfId="1" applyNumberFormat="1" applyFont="1" applyFill="1" applyAlignment="1">
      <alignment horizontal="center" vertical="center"/>
    </xf>
    <xf numFmtId="166" fontId="26" fillId="0" borderId="0" xfId="3" applyNumberFormat="1" applyFont="1" applyAlignment="1">
      <alignment horizontal="center" vertical="center"/>
    </xf>
    <xf numFmtId="166" fontId="26" fillId="0" borderId="0" xfId="4" applyNumberFormat="1" applyFont="1" applyAlignment="1">
      <alignment horizontal="center" vertical="center"/>
    </xf>
    <xf numFmtId="165" fontId="26" fillId="0" borderId="0" xfId="4" applyNumberFormat="1" applyFont="1" applyAlignment="1">
      <alignment horizontal="center" vertical="center"/>
    </xf>
    <xf numFmtId="165" fontId="26" fillId="0" borderId="0" xfId="3" applyNumberFormat="1" applyFont="1" applyAlignment="1">
      <alignment horizontal="center" vertical="center"/>
    </xf>
    <xf numFmtId="165" fontId="26" fillId="0" borderId="0" xfId="1" applyNumberFormat="1" applyFont="1" applyAlignment="1">
      <alignment horizontal="center" vertical="center"/>
    </xf>
    <xf numFmtId="165" fontId="26" fillId="0" borderId="0" xfId="1" applyNumberFormat="1" applyFont="1" applyFill="1" applyAlignment="1">
      <alignment horizontal="center" vertical="center"/>
    </xf>
    <xf numFmtId="175" fontId="3" fillId="0" borderId="0" xfId="3" applyNumberFormat="1" applyFont="1"/>
    <xf numFmtId="175" fontId="4" fillId="0" borderId="0" xfId="1" applyNumberFormat="1" applyFont="1" applyAlignment="1">
      <alignment horizontal="center"/>
    </xf>
    <xf numFmtId="175" fontId="4" fillId="0" borderId="0" xfId="5" applyNumberFormat="1" applyFont="1">
      <alignment vertical="center"/>
    </xf>
    <xf numFmtId="0" fontId="5" fillId="0" borderId="0" xfId="5" applyAlignment="1">
      <alignment horizontal="center" vertical="center"/>
    </xf>
    <xf numFmtId="0" fontId="28" fillId="0" borderId="0" xfId="5" applyFont="1" applyAlignment="1">
      <alignment horizontal="center" vertical="center"/>
    </xf>
    <xf numFmtId="0" fontId="5" fillId="0" borderId="0" xfId="5">
      <alignment vertical="center"/>
    </xf>
    <xf numFmtId="14" fontId="5" fillId="7" borderId="0" xfId="5" applyNumberFormat="1" applyFill="1">
      <alignment vertical="center"/>
    </xf>
    <xf numFmtId="0" fontId="28" fillId="7" borderId="0" xfId="5" applyFont="1" applyFill="1" applyAlignment="1">
      <alignment horizontal="center" vertical="center"/>
    </xf>
    <xf numFmtId="14" fontId="5" fillId="0" borderId="16" xfId="5" applyNumberFormat="1" applyBorder="1">
      <alignment vertical="center"/>
    </xf>
    <xf numFmtId="0" fontId="28" fillId="0" borderId="17" xfId="5" applyFont="1" applyBorder="1" applyAlignment="1">
      <alignment horizontal="center" vertical="center"/>
    </xf>
    <xf numFmtId="14" fontId="5" fillId="0" borderId="19" xfId="5" applyNumberFormat="1" applyBorder="1">
      <alignment vertical="center"/>
    </xf>
    <xf numFmtId="0" fontId="28" fillId="0" borderId="12" xfId="5" applyFont="1" applyBorder="1" applyAlignment="1">
      <alignment horizontal="center" vertical="center"/>
    </xf>
    <xf numFmtId="14" fontId="5" fillId="0" borderId="0" xfId="5" applyNumberFormat="1">
      <alignment vertical="center"/>
    </xf>
    <xf numFmtId="14" fontId="5" fillId="8" borderId="0" xfId="5" applyNumberFormat="1" applyFill="1">
      <alignment vertical="center"/>
    </xf>
    <xf numFmtId="14" fontId="5" fillId="0" borderId="21" xfId="5" applyNumberFormat="1" applyBorder="1">
      <alignment vertical="center"/>
    </xf>
    <xf numFmtId="14" fontId="5" fillId="9" borderId="0" xfId="5" applyNumberFormat="1" applyFill="1">
      <alignment vertical="center"/>
    </xf>
    <xf numFmtId="0" fontId="28" fillId="9" borderId="0" xfId="5" applyFont="1" applyFill="1" applyAlignment="1">
      <alignment horizontal="center" vertical="center"/>
    </xf>
    <xf numFmtId="0" fontId="5" fillId="9" borderId="0" xfId="5" applyFill="1">
      <alignment vertical="center"/>
    </xf>
    <xf numFmtId="14" fontId="5" fillId="10" borderId="0" xfId="5" applyNumberFormat="1" applyFill="1">
      <alignment vertical="center"/>
    </xf>
    <xf numFmtId="0" fontId="28" fillId="10" borderId="0" xfId="5" applyFont="1" applyFill="1" applyAlignment="1">
      <alignment horizontal="center" vertical="center"/>
    </xf>
    <xf numFmtId="0" fontId="29" fillId="0" borderId="0" xfId="5" applyFont="1">
      <alignment vertical="center"/>
    </xf>
    <xf numFmtId="14" fontId="5" fillId="7" borderId="21" xfId="5" applyNumberFormat="1" applyFill="1" applyBorder="1">
      <alignment vertical="center"/>
    </xf>
    <xf numFmtId="14" fontId="5" fillId="11" borderId="0" xfId="5" applyNumberFormat="1" applyFill="1">
      <alignment vertical="center"/>
    </xf>
    <xf numFmtId="14" fontId="5" fillId="9" borderId="21" xfId="5" applyNumberFormat="1" applyFill="1" applyBorder="1">
      <alignment vertical="center"/>
    </xf>
    <xf numFmtId="14" fontId="5" fillId="12" borderId="21" xfId="5" applyNumberFormat="1" applyFill="1" applyBorder="1">
      <alignment vertical="center"/>
    </xf>
    <xf numFmtId="0" fontId="28" fillId="12" borderId="0" xfId="5" applyFont="1" applyFill="1" applyAlignment="1">
      <alignment horizontal="center" vertical="center"/>
    </xf>
    <xf numFmtId="0" fontId="5" fillId="8" borderId="0" xfId="5" applyFill="1">
      <alignment vertical="center"/>
    </xf>
    <xf numFmtId="0" fontId="5" fillId="11" borderId="0" xfId="5" applyFill="1">
      <alignment vertical="center"/>
    </xf>
    <xf numFmtId="14" fontId="5" fillId="10" borderId="21" xfId="5" applyNumberFormat="1" applyFill="1" applyBorder="1">
      <alignment vertical="center"/>
    </xf>
    <xf numFmtId="14" fontId="5" fillId="13" borderId="21" xfId="5" applyNumberFormat="1" applyFill="1" applyBorder="1">
      <alignment vertical="center"/>
    </xf>
    <xf numFmtId="0" fontId="28" fillId="13" borderId="0" xfId="5" applyFont="1" applyFill="1" applyAlignment="1">
      <alignment horizontal="center" vertical="center"/>
    </xf>
    <xf numFmtId="0" fontId="5" fillId="0" borderId="21" xfId="5" applyBorder="1">
      <alignment vertical="center"/>
    </xf>
    <xf numFmtId="14" fontId="5" fillId="13" borderId="0" xfId="5" applyNumberFormat="1" applyFill="1">
      <alignment vertical="center"/>
    </xf>
    <xf numFmtId="0" fontId="28" fillId="8" borderId="0" xfId="5" applyFont="1" applyFill="1" applyAlignment="1">
      <alignment horizontal="center" vertical="center"/>
    </xf>
    <xf numFmtId="0" fontId="5" fillId="13" borderId="0" xfId="5" applyFill="1">
      <alignment vertical="center"/>
    </xf>
    <xf numFmtId="14" fontId="5" fillId="3" borderId="0" xfId="5" applyNumberFormat="1" applyFill="1">
      <alignment vertical="center"/>
    </xf>
    <xf numFmtId="0" fontId="28" fillId="3" borderId="0" xfId="5" applyFont="1" applyFill="1" applyAlignment="1">
      <alignment horizontal="center" vertical="center"/>
    </xf>
    <xf numFmtId="14" fontId="5" fillId="12" borderId="0" xfId="5" applyNumberFormat="1" applyFill="1">
      <alignment vertical="center"/>
    </xf>
    <xf numFmtId="14" fontId="5" fillId="14" borderId="0" xfId="5" applyNumberFormat="1" applyFill="1">
      <alignment vertical="center"/>
    </xf>
    <xf numFmtId="0" fontId="28" fillId="14" borderId="0" xfId="5" applyFont="1" applyFill="1" applyAlignment="1">
      <alignment horizontal="center" vertical="center"/>
    </xf>
    <xf numFmtId="14" fontId="30" fillId="8" borderId="0" xfId="5" applyNumberFormat="1" applyFont="1" applyFill="1">
      <alignment vertical="center"/>
    </xf>
    <xf numFmtId="0" fontId="30" fillId="0" borderId="0" xfId="5" applyFont="1">
      <alignment vertical="center"/>
    </xf>
    <xf numFmtId="166" fontId="4" fillId="0" borderId="0" xfId="1" applyNumberFormat="1" applyFont="1" applyAlignment="1">
      <alignment horizontal="center"/>
    </xf>
    <xf numFmtId="175" fontId="4" fillId="0" borderId="0" xfId="3" applyNumberFormat="1" applyFont="1" applyAlignment="1">
      <alignment horizontal="center"/>
    </xf>
    <xf numFmtId="0" fontId="4" fillId="0" borderId="0" xfId="3" applyFont="1"/>
    <xf numFmtId="166" fontId="4" fillId="0" borderId="0" xfId="1" applyNumberFormat="1" applyFont="1"/>
    <xf numFmtId="175" fontId="4" fillId="0" borderId="0" xfId="3" applyNumberFormat="1" applyFont="1"/>
    <xf numFmtId="166" fontId="4" fillId="3" borderId="0" xfId="1" applyNumberFormat="1" applyFont="1" applyFill="1"/>
    <xf numFmtId="0" fontId="4" fillId="3" borderId="0" xfId="3" applyFont="1" applyFill="1"/>
    <xf numFmtId="175" fontId="4" fillId="3" borderId="0" xfId="3" applyNumberFormat="1" applyFont="1" applyFill="1"/>
    <xf numFmtId="175" fontId="26" fillId="0" borderId="0" xfId="3" applyNumberFormat="1" applyFont="1"/>
    <xf numFmtId="166" fontId="4" fillId="6" borderId="0" xfId="1" applyNumberFormat="1" applyFont="1" applyFill="1"/>
    <xf numFmtId="175" fontId="4" fillId="6" borderId="0" xfId="3" applyNumberFormat="1" applyFont="1" applyFill="1"/>
    <xf numFmtId="165" fontId="4" fillId="6" borderId="0" xfId="3" applyNumberFormat="1" applyFont="1" applyFill="1"/>
    <xf numFmtId="43" fontId="24" fillId="0" borderId="0" xfId="1" applyFont="1" applyBorder="1" applyAlignment="1">
      <alignment vertical="center"/>
    </xf>
    <xf numFmtId="43" fontId="24" fillId="0" borderId="15" xfId="1" applyFont="1" applyBorder="1" applyAlignment="1">
      <alignment vertical="center"/>
    </xf>
    <xf numFmtId="175" fontId="4" fillId="0" borderId="0" xfId="0" applyNumberFormat="1" applyFont="1" applyAlignment="1">
      <alignment horizontal="center" vertical="center"/>
    </xf>
    <xf numFmtId="165" fontId="9" fillId="0" borderId="2" xfId="1" applyNumberFormat="1" applyFont="1" applyFill="1" applyBorder="1" applyAlignment="1">
      <alignment horizontal="center" vertical="center"/>
    </xf>
    <xf numFmtId="165" fontId="9" fillId="0" borderId="4" xfId="1" applyNumberFormat="1" applyFont="1" applyFill="1" applyBorder="1" applyAlignment="1">
      <alignment horizontal="center" vertical="center"/>
    </xf>
    <xf numFmtId="165" fontId="9" fillId="0" borderId="7" xfId="1" applyNumberFormat="1" applyFont="1" applyFill="1" applyBorder="1" applyAlignment="1">
      <alignment horizontal="center" vertical="center"/>
    </xf>
    <xf numFmtId="165" fontId="9" fillId="0" borderId="0" xfId="1" applyNumberFormat="1" applyFont="1" applyFill="1" applyBorder="1" applyAlignment="1">
      <alignment horizontal="center" vertical="center"/>
    </xf>
    <xf numFmtId="175" fontId="4" fillId="0" borderId="0" xfId="1" applyNumberFormat="1" applyFont="1" applyFill="1" applyBorder="1" applyAlignment="1">
      <alignment horizontal="center" vertical="center"/>
    </xf>
    <xf numFmtId="175" fontId="4" fillId="0" borderId="0" xfId="0" applyNumberFormat="1" applyFont="1"/>
    <xf numFmtId="165" fontId="4" fillId="0" borderId="7" xfId="1" applyNumberFormat="1" applyFont="1" applyBorder="1"/>
    <xf numFmtId="165" fontId="4" fillId="0" borderId="2" xfId="1" applyNumberFormat="1" applyFont="1" applyBorder="1"/>
    <xf numFmtId="165" fontId="4" fillId="0" borderId="0" xfId="1" applyNumberFormat="1" applyFont="1" applyBorder="1"/>
    <xf numFmtId="165" fontId="4" fillId="0" borderId="4" xfId="1" applyNumberFormat="1" applyFont="1" applyBorder="1"/>
    <xf numFmtId="165" fontId="4" fillId="0" borderId="8" xfId="1" applyNumberFormat="1" applyFont="1" applyBorder="1"/>
    <xf numFmtId="165" fontId="4" fillId="0" borderId="1" xfId="1" applyNumberFormat="1" applyFont="1" applyBorder="1"/>
    <xf numFmtId="165" fontId="4" fillId="0" borderId="3" xfId="1" applyNumberFormat="1" applyFont="1" applyBorder="1"/>
    <xf numFmtId="165" fontId="4" fillId="0" borderId="5" xfId="1" applyNumberFormat="1" applyFont="1" applyBorder="1"/>
    <xf numFmtId="0" fontId="4" fillId="0" borderId="3" xfId="0" applyFont="1" applyBorder="1"/>
    <xf numFmtId="0" fontId="4" fillId="0" borderId="5" xfId="0" applyFont="1" applyBorder="1"/>
    <xf numFmtId="175" fontId="4" fillId="0" borderId="7" xfId="0" applyNumberFormat="1" applyFont="1" applyBorder="1"/>
    <xf numFmtId="165" fontId="6" fillId="0" borderId="4" xfId="1" applyNumberFormat="1" applyFont="1" applyBorder="1"/>
    <xf numFmtId="165" fontId="6" fillId="0" borderId="3" xfId="1" applyNumberFormat="1" applyFont="1" applyBorder="1"/>
    <xf numFmtId="165" fontId="6" fillId="0" borderId="5" xfId="1" applyNumberFormat="1" applyFont="1" applyBorder="1"/>
    <xf numFmtId="175" fontId="4" fillId="0" borderId="2" xfId="0" applyNumberFormat="1" applyFont="1" applyBorder="1"/>
    <xf numFmtId="175" fontId="4" fillId="0" borderId="4" xfId="0" applyNumberFormat="1" applyFont="1" applyBorder="1"/>
    <xf numFmtId="175" fontId="4" fillId="0" borderId="4" xfId="1" applyNumberFormat="1" applyFont="1" applyFill="1" applyBorder="1" applyAlignment="1">
      <alignment horizontal="center" vertical="center"/>
    </xf>
    <xf numFmtId="175" fontId="4" fillId="0" borderId="6" xfId="1" applyNumberFormat="1" applyFont="1" applyFill="1" applyBorder="1" applyAlignment="1">
      <alignment horizontal="center" vertical="center"/>
    </xf>
    <xf numFmtId="0" fontId="31" fillId="0" borderId="23" xfId="0" applyFont="1" applyBorder="1" applyAlignment="1">
      <alignment horizontal="center" vertical="center" wrapText="1"/>
    </xf>
    <xf numFmtId="0" fontId="31" fillId="0" borderId="24" xfId="0" applyFont="1" applyBorder="1" applyAlignment="1">
      <alignment horizontal="center" vertical="center" wrapText="1"/>
    </xf>
    <xf numFmtId="0" fontId="31" fillId="0" borderId="25" xfId="0" applyFont="1" applyBorder="1" applyAlignment="1">
      <alignment horizontal="center" vertical="center" wrapText="1"/>
    </xf>
    <xf numFmtId="43" fontId="4" fillId="0" borderId="0" xfId="0" applyNumberFormat="1" applyFont="1"/>
    <xf numFmtId="2" fontId="4" fillId="0" borderId="0" xfId="0" applyNumberFormat="1" applyFont="1"/>
    <xf numFmtId="0" fontId="0" fillId="0" borderId="0" xfId="0" pivotButton="1"/>
    <xf numFmtId="166" fontId="0" fillId="0" borderId="0" xfId="0" applyNumberFormat="1"/>
    <xf numFmtId="0" fontId="0" fillId="0" borderId="0" xfId="0" applyAlignment="1">
      <alignment horizontal="left" indent="1"/>
    </xf>
    <xf numFmtId="0" fontId="31" fillId="0" borderId="20" xfId="0" applyFont="1" applyBorder="1" applyAlignment="1">
      <alignment horizontal="center" vertical="center" wrapText="1"/>
    </xf>
    <xf numFmtId="9" fontId="32" fillId="0" borderId="20" xfId="0" applyNumberFormat="1" applyFont="1" applyBorder="1" applyAlignment="1">
      <alignment horizontal="center" vertical="center" wrapText="1"/>
    </xf>
    <xf numFmtId="165" fontId="33" fillId="0" borderId="20" xfId="1" applyNumberFormat="1" applyFont="1" applyFill="1" applyBorder="1" applyAlignment="1">
      <alignment horizontal="center" vertical="center" wrapText="1"/>
    </xf>
    <xf numFmtId="9" fontId="32" fillId="0" borderId="23" xfId="0" applyNumberFormat="1" applyFont="1" applyBorder="1" applyAlignment="1">
      <alignment horizontal="center" vertical="center" wrapText="1"/>
    </xf>
    <xf numFmtId="165" fontId="33" fillId="0" borderId="24" xfId="1" applyNumberFormat="1" applyFont="1" applyFill="1" applyBorder="1" applyAlignment="1">
      <alignment horizontal="center" vertical="center" wrapText="1"/>
    </xf>
    <xf numFmtId="9" fontId="32" fillId="0" borderId="25" xfId="0" applyNumberFormat="1" applyFont="1" applyBorder="1" applyAlignment="1">
      <alignment horizontal="center" vertical="center" wrapText="1"/>
    </xf>
    <xf numFmtId="176" fontId="0" fillId="0" borderId="0" xfId="0" applyNumberFormat="1"/>
    <xf numFmtId="175" fontId="0" fillId="0" borderId="0" xfId="0" applyNumberFormat="1"/>
    <xf numFmtId="177" fontId="0" fillId="0" borderId="0" xfId="0" applyNumberFormat="1"/>
    <xf numFmtId="0" fontId="0" fillId="15" borderId="0" xfId="0" applyFill="1"/>
    <xf numFmtId="2" fontId="25" fillId="0" borderId="0" xfId="0" applyNumberFormat="1" applyFont="1"/>
    <xf numFmtId="43" fontId="24" fillId="0" borderId="15" xfId="1" applyFont="1" applyBorder="1" applyAlignment="1">
      <alignment horizontal="center" vertical="center"/>
    </xf>
    <xf numFmtId="43" fontId="24" fillId="0" borderId="14" xfId="1" applyFont="1" applyBorder="1" applyAlignment="1">
      <alignment vertical="center"/>
    </xf>
    <xf numFmtId="43" fontId="24" fillId="0" borderId="14" xfId="1" applyFont="1" applyBorder="1" applyAlignment="1">
      <alignment horizontal="center" vertical="center"/>
    </xf>
    <xf numFmtId="43" fontId="23" fillId="0" borderId="14" xfId="1" applyFont="1" applyBorder="1" applyAlignment="1">
      <alignment horizontal="center" vertical="center" wrapText="1"/>
    </xf>
    <xf numFmtId="9" fontId="23" fillId="0" borderId="14" xfId="2" applyFont="1" applyBorder="1" applyAlignment="1">
      <alignment horizontal="center" vertical="center" wrapText="1"/>
    </xf>
    <xf numFmtId="43" fontId="24" fillId="0" borderId="0" xfId="1" applyFont="1" applyBorder="1" applyAlignment="1">
      <alignment horizontal="center" vertical="center"/>
    </xf>
    <xf numFmtId="166" fontId="3" fillId="0" borderId="0" xfId="3" applyNumberFormat="1" applyFont="1"/>
    <xf numFmtId="0" fontId="36" fillId="16" borderId="0" xfId="10" applyFont="1" applyFill="1" applyAlignment="1">
      <alignment vertical="center"/>
    </xf>
    <xf numFmtId="0" fontId="35" fillId="16" borderId="0" xfId="10" applyFill="1"/>
    <xf numFmtId="178" fontId="35" fillId="16" borderId="0" xfId="10" applyNumberFormat="1" applyFill="1"/>
    <xf numFmtId="0" fontId="37" fillId="4" borderId="0" xfId="11" applyFill="1"/>
    <xf numFmtId="0" fontId="38" fillId="0" borderId="0" xfId="11" applyFont="1" applyAlignment="1">
      <alignment horizontal="left"/>
    </xf>
    <xf numFmtId="0" fontId="37" fillId="0" borderId="0" xfId="11"/>
    <xf numFmtId="178" fontId="37" fillId="0" borderId="0" xfId="11" applyNumberFormat="1"/>
    <xf numFmtId="0" fontId="37" fillId="0" borderId="0" xfId="11" applyAlignment="1">
      <alignment horizontal="left"/>
    </xf>
    <xf numFmtId="0" fontId="39" fillId="0" borderId="0" xfId="11" applyFont="1" applyAlignment="1">
      <alignment horizontal="left"/>
    </xf>
    <xf numFmtId="0" fontId="35" fillId="0" borderId="0" xfId="11" applyFont="1" applyAlignment="1">
      <alignment horizontal="left" wrapText="1"/>
    </xf>
    <xf numFmtId="0" fontId="40" fillId="0" borderId="0" xfId="11" applyFont="1" applyAlignment="1">
      <alignment horizontal="right" wrapText="1"/>
    </xf>
    <xf numFmtId="178" fontId="40" fillId="0" borderId="0" xfId="11" applyNumberFormat="1" applyFont="1" applyAlignment="1">
      <alignment horizontal="right" wrapText="1"/>
    </xf>
    <xf numFmtId="3" fontId="35" fillId="0" borderId="0" xfId="11" applyNumberFormat="1" applyFont="1" applyAlignment="1">
      <alignment horizontal="left"/>
    </xf>
    <xf numFmtId="0" fontId="35" fillId="0" borderId="0" xfId="11" applyFont="1" applyAlignment="1">
      <alignment horizontal="right"/>
    </xf>
    <xf numFmtId="178" fontId="35" fillId="0" borderId="0" xfId="11" applyNumberFormat="1" applyFont="1" applyAlignment="1">
      <alignment horizontal="right"/>
    </xf>
    <xf numFmtId="0" fontId="35" fillId="0" borderId="0" xfId="11" applyFont="1" applyAlignment="1">
      <alignment horizontal="left"/>
    </xf>
    <xf numFmtId="3" fontId="35" fillId="0" borderId="0" xfId="3" applyNumberFormat="1" applyFont="1" applyAlignment="1">
      <alignment horizontal="right"/>
    </xf>
    <xf numFmtId="178" fontId="35" fillId="0" borderId="0" xfId="3" applyNumberFormat="1" applyFont="1" applyAlignment="1">
      <alignment horizontal="right"/>
    </xf>
    <xf numFmtId="0" fontId="35" fillId="0" borderId="0" xfId="3" applyFont="1" applyAlignment="1">
      <alignment horizontal="right"/>
    </xf>
    <xf numFmtId="3" fontId="35" fillId="0" borderId="0" xfId="12" applyNumberFormat="1" applyFont="1" applyAlignment="1">
      <alignment horizontal="right"/>
    </xf>
    <xf numFmtId="0" fontId="35" fillId="0" borderId="0" xfId="11" applyFont="1"/>
    <xf numFmtId="3" fontId="35" fillId="0" borderId="0" xfId="11" applyNumberFormat="1" applyFont="1"/>
    <xf numFmtId="0" fontId="40" fillId="0" borderId="0" xfId="11" applyFont="1" applyAlignment="1">
      <alignment horizontal="right"/>
    </xf>
    <xf numFmtId="0" fontId="40" fillId="0" borderId="0" xfId="11" applyFont="1"/>
    <xf numFmtId="3" fontId="40" fillId="0" borderId="0" xfId="11" applyNumberFormat="1" applyFont="1"/>
    <xf numFmtId="178" fontId="40" fillId="0" borderId="0" xfId="11" applyNumberFormat="1" applyFont="1" applyAlignment="1">
      <alignment horizontal="right"/>
    </xf>
    <xf numFmtId="0" fontId="39" fillId="0" borderId="0" xfId="11" applyFont="1"/>
    <xf numFmtId="0" fontId="40" fillId="0" borderId="0" xfId="11" applyFont="1" applyAlignment="1">
      <alignment horizontal="left"/>
    </xf>
    <xf numFmtId="3" fontId="40" fillId="0" borderId="0" xfId="3" applyNumberFormat="1" applyFont="1" applyAlignment="1">
      <alignment horizontal="right"/>
    </xf>
    <xf numFmtId="178" fontId="40" fillId="0" borderId="0" xfId="3" applyNumberFormat="1" applyFont="1" applyAlignment="1">
      <alignment horizontal="right"/>
    </xf>
    <xf numFmtId="0" fontId="40" fillId="0" borderId="0" xfId="3" applyFont="1" applyAlignment="1">
      <alignment horizontal="right"/>
    </xf>
    <xf numFmtId="3" fontId="40" fillId="0" borderId="0" xfId="12" applyNumberFormat="1" applyFont="1" applyAlignment="1">
      <alignment horizontal="right"/>
    </xf>
    <xf numFmtId="178" fontId="39" fillId="0" borderId="0" xfId="11" applyNumberFormat="1" applyFont="1"/>
    <xf numFmtId="0" fontId="41" fillId="0" borderId="0" xfId="11" applyFont="1" applyAlignment="1">
      <alignment horizontal="left"/>
    </xf>
    <xf numFmtId="0" fontId="38" fillId="0" borderId="0" xfId="10" applyFont="1"/>
    <xf numFmtId="0" fontId="35" fillId="0" borderId="0" xfId="10"/>
    <xf numFmtId="2" fontId="35" fillId="0" borderId="0" xfId="10" applyNumberFormat="1"/>
    <xf numFmtId="0" fontId="35" fillId="0" borderId="0" xfId="10" applyAlignment="1">
      <alignment horizontal="right"/>
    </xf>
    <xf numFmtId="2" fontId="35" fillId="0" borderId="0" xfId="10" applyNumberFormat="1" applyAlignment="1">
      <alignment horizontal="right"/>
    </xf>
    <xf numFmtId="0" fontId="37" fillId="0" borderId="0" xfId="10" applyFont="1"/>
    <xf numFmtId="0" fontId="39" fillId="0" borderId="0" xfId="10" applyFont="1"/>
    <xf numFmtId="0" fontId="45" fillId="0" borderId="0" xfId="10" applyFont="1"/>
    <xf numFmtId="2" fontId="45" fillId="0" borderId="0" xfId="10" applyNumberFormat="1" applyFont="1"/>
    <xf numFmtId="0" fontId="45" fillId="0" borderId="0" xfId="10" applyFont="1" applyAlignment="1">
      <alignment horizontal="right"/>
    </xf>
    <xf numFmtId="2" fontId="45" fillId="0" borderId="0" xfId="10" applyNumberFormat="1" applyFont="1" applyAlignment="1">
      <alignment horizontal="right"/>
    </xf>
    <xf numFmtId="0" fontId="46" fillId="0" borderId="0" xfId="10" applyFont="1" applyAlignment="1">
      <alignment horizontal="left" vertical="center" wrapText="1"/>
    </xf>
    <xf numFmtId="0" fontId="40" fillId="0" borderId="0" xfId="10" applyFont="1" applyAlignment="1">
      <alignment horizontal="right" wrapText="1"/>
    </xf>
    <xf numFmtId="0" fontId="47" fillId="0" borderId="0" xfId="10" applyFont="1" applyAlignment="1">
      <alignment horizontal="center" vertical="center"/>
    </xf>
    <xf numFmtId="0" fontId="46" fillId="0" borderId="0" xfId="10" applyFont="1" applyAlignment="1">
      <alignment horizontal="center" vertical="center"/>
    </xf>
    <xf numFmtId="0" fontId="40" fillId="0" borderId="0" xfId="10" applyFont="1" applyAlignment="1">
      <alignment horizontal="center"/>
    </xf>
    <xf numFmtId="0" fontId="35" fillId="0" borderId="0" xfId="10" applyAlignment="1">
      <alignment horizontal="center"/>
    </xf>
    <xf numFmtId="0" fontId="40" fillId="0" borderId="0" xfId="10" applyFont="1" applyAlignment="1">
      <alignment horizontal="center" wrapText="1"/>
    </xf>
    <xf numFmtId="3" fontId="40" fillId="0" borderId="0" xfId="10" applyNumberFormat="1" applyFont="1" applyAlignment="1">
      <alignment horizontal="center" wrapText="1"/>
    </xf>
    <xf numFmtId="2" fontId="40" fillId="0" borderId="0" xfId="10" applyNumberFormat="1" applyFont="1" applyAlignment="1">
      <alignment horizontal="center" wrapText="1"/>
    </xf>
    <xf numFmtId="3" fontId="40" fillId="0" borderId="0" xfId="10" applyNumberFormat="1" applyFont="1" applyAlignment="1">
      <alignment horizontal="left"/>
    </xf>
    <xf numFmtId="2" fontId="35" fillId="0" borderId="0" xfId="10" applyNumberFormat="1" applyAlignment="1">
      <alignment horizontal="center"/>
    </xf>
    <xf numFmtId="0" fontId="35" fillId="0" borderId="0" xfId="10" applyAlignment="1">
      <alignment horizontal="left"/>
    </xf>
    <xf numFmtId="3" fontId="35" fillId="0" borderId="0" xfId="10" applyNumberFormat="1" applyAlignment="1">
      <alignment horizontal="right"/>
    </xf>
    <xf numFmtId="3" fontId="35" fillId="0" borderId="0" xfId="10" applyNumberFormat="1"/>
    <xf numFmtId="0" fontId="40" fillId="0" borderId="0" xfId="10" applyFont="1" applyAlignment="1">
      <alignment horizontal="left"/>
    </xf>
    <xf numFmtId="3" fontId="40" fillId="0" borderId="0" xfId="10" applyNumberFormat="1" applyFont="1"/>
    <xf numFmtId="2" fontId="40" fillId="0" borderId="0" xfId="10" applyNumberFormat="1" applyFont="1" applyAlignment="1">
      <alignment horizontal="right"/>
    </xf>
    <xf numFmtId="0" fontId="40" fillId="0" borderId="0" xfId="10" applyFont="1"/>
    <xf numFmtId="2" fontId="40" fillId="0" borderId="0" xfId="10" applyNumberFormat="1" applyFont="1"/>
    <xf numFmtId="0" fontId="35" fillId="0" borderId="0" xfId="14" quotePrefix="1" applyFont="1" applyAlignment="1">
      <alignment horizontal="left"/>
    </xf>
    <xf numFmtId="0" fontId="49" fillId="0" borderId="0" xfId="15" applyFont="1" applyAlignment="1" applyProtection="1"/>
    <xf numFmtId="3" fontId="52" fillId="0" borderId="0" xfId="3" applyNumberFormat="1" applyFont="1" applyAlignment="1">
      <alignment readingOrder="1"/>
    </xf>
    <xf numFmtId="0" fontId="2" fillId="0" borderId="0" xfId="3"/>
    <xf numFmtId="3" fontId="53" fillId="0" borderId="0" xfId="3" applyNumberFormat="1" applyFont="1" applyAlignment="1">
      <alignment readingOrder="1"/>
    </xf>
    <xf numFmtId="3" fontId="55" fillId="17" borderId="14" xfId="3" applyNumberFormat="1" applyFont="1" applyFill="1" applyBorder="1" applyAlignment="1">
      <alignment horizontal="center" vertical="top" wrapText="1" readingOrder="1"/>
    </xf>
    <xf numFmtId="3" fontId="56" fillId="18" borderId="14" xfId="3" applyNumberFormat="1" applyFont="1" applyFill="1" applyBorder="1" applyAlignment="1">
      <alignment horizontal="left" vertical="top" wrapText="1" readingOrder="1"/>
    </xf>
    <xf numFmtId="3" fontId="53" fillId="19" borderId="14" xfId="3" applyNumberFormat="1" applyFont="1" applyFill="1" applyBorder="1" applyAlignment="1">
      <alignment horizontal="left" vertical="top" wrapText="1" readingOrder="1"/>
    </xf>
    <xf numFmtId="3" fontId="57" fillId="18" borderId="4" xfId="3" applyNumberFormat="1" applyFont="1" applyFill="1" applyBorder="1" applyAlignment="1">
      <alignment horizontal="right" vertical="top" wrapText="1" readingOrder="1"/>
    </xf>
    <xf numFmtId="3" fontId="57" fillId="18" borderId="14" xfId="3" applyNumberFormat="1" applyFont="1" applyFill="1" applyBorder="1" applyAlignment="1">
      <alignment horizontal="left" vertical="top" wrapText="1" readingOrder="1"/>
    </xf>
    <xf numFmtId="3" fontId="53" fillId="0" borderId="14" xfId="3" applyNumberFormat="1" applyFont="1" applyBorder="1" applyAlignment="1">
      <alignment wrapText="1" readingOrder="1"/>
    </xf>
    <xf numFmtId="3" fontId="2" fillId="0" borderId="0" xfId="3" applyNumberFormat="1"/>
    <xf numFmtId="3" fontId="2" fillId="2" borderId="0" xfId="3" applyNumberFormat="1" applyFill="1"/>
    <xf numFmtId="165" fontId="40" fillId="0" borderId="0" xfId="1" applyNumberFormat="1" applyFont="1" applyAlignment="1">
      <alignment horizontal="right"/>
    </xf>
    <xf numFmtId="168" fontId="2" fillId="0" borderId="0" xfId="3" applyNumberFormat="1"/>
    <xf numFmtId="168" fontId="2" fillId="0" borderId="0" xfId="1" applyNumberFormat="1" applyFont="1"/>
    <xf numFmtId="166" fontId="4" fillId="2" borderId="0" xfId="4" applyNumberFormat="1" applyFont="1" applyFill="1" applyAlignment="1">
      <alignment vertical="center"/>
    </xf>
    <xf numFmtId="166" fontId="2" fillId="0" borderId="0" xfId="1" applyNumberFormat="1" applyFont="1"/>
    <xf numFmtId="166" fontId="2" fillId="0" borderId="0" xfId="3" applyNumberFormat="1"/>
    <xf numFmtId="0" fontId="34" fillId="0" borderId="0" xfId="9"/>
    <xf numFmtId="0" fontId="59" fillId="0" borderId="0" xfId="0" applyFont="1"/>
    <xf numFmtId="3" fontId="55" fillId="17" borderId="14" xfId="0" applyNumberFormat="1" applyFont="1" applyFill="1" applyBorder="1" applyAlignment="1">
      <alignment horizontal="center" vertical="top" wrapText="1" readingOrder="1"/>
    </xf>
    <xf numFmtId="3" fontId="56" fillId="18" borderId="14" xfId="0" applyNumberFormat="1" applyFont="1" applyFill="1" applyBorder="1" applyAlignment="1">
      <alignment horizontal="left" vertical="top" wrapText="1" readingOrder="1"/>
    </xf>
    <xf numFmtId="3" fontId="53" fillId="19" borderId="14" xfId="0" applyNumberFormat="1" applyFont="1" applyFill="1" applyBorder="1" applyAlignment="1">
      <alignment horizontal="left" vertical="top" wrapText="1" readingOrder="1"/>
    </xf>
    <xf numFmtId="3" fontId="57" fillId="18" borderId="14" xfId="0" applyNumberFormat="1" applyFont="1" applyFill="1" applyBorder="1" applyAlignment="1">
      <alignment horizontal="left" vertical="top" wrapText="1" readingOrder="1"/>
    </xf>
    <xf numFmtId="3" fontId="58" fillId="0" borderId="14" xfId="0" applyNumberFormat="1" applyFont="1" applyBorder="1" applyAlignment="1">
      <alignment wrapText="1" readingOrder="1"/>
    </xf>
    <xf numFmtId="0" fontId="52" fillId="0" borderId="0" xfId="0" applyFont="1"/>
    <xf numFmtId="179" fontId="0" fillId="0" borderId="0" xfId="0" applyNumberFormat="1"/>
    <xf numFmtId="168" fontId="60" fillId="0" borderId="0" xfId="1" applyNumberFormat="1" applyFont="1"/>
    <xf numFmtId="168" fontId="2" fillId="2" borderId="0" xfId="1" applyNumberFormat="1" applyFont="1" applyFill="1"/>
    <xf numFmtId="168" fontId="2" fillId="2" borderId="0" xfId="3" applyNumberFormat="1" applyFill="1"/>
    <xf numFmtId="164" fontId="2" fillId="0" borderId="0" xfId="2" applyNumberFormat="1" applyFont="1"/>
    <xf numFmtId="3" fontId="57" fillId="18" borderId="3" xfId="0" applyNumberFormat="1" applyFont="1" applyFill="1" applyBorder="1" applyAlignment="1">
      <alignment vertical="top" wrapText="1" readingOrder="1"/>
    </xf>
    <xf numFmtId="0" fontId="57" fillId="18" borderId="0" xfId="0" applyFont="1" applyFill="1" applyAlignment="1">
      <alignment vertical="top" wrapText="1" readingOrder="1"/>
    </xf>
    <xf numFmtId="165" fontId="4" fillId="2" borderId="0" xfId="1" applyNumberFormat="1" applyFont="1" applyFill="1" applyAlignment="1">
      <alignment horizontal="center" vertical="center"/>
    </xf>
    <xf numFmtId="165" fontId="26" fillId="2" borderId="0" xfId="1" applyNumberFormat="1" applyFont="1" applyFill="1" applyAlignment="1">
      <alignment horizontal="center" vertical="center"/>
    </xf>
    <xf numFmtId="0" fontId="4" fillId="2" borderId="0" xfId="3" applyFont="1" applyFill="1" applyAlignment="1">
      <alignment horizontal="center" vertical="center"/>
    </xf>
    <xf numFmtId="167" fontId="8" fillId="2" borderId="0" xfId="3" applyNumberFormat="1" applyFont="1" applyFill="1" applyAlignment="1">
      <alignment horizontal="center" vertical="center"/>
    </xf>
    <xf numFmtId="0" fontId="26" fillId="2" borderId="0" xfId="3" applyFont="1" applyFill="1" applyAlignment="1">
      <alignment horizontal="center" vertical="center"/>
    </xf>
    <xf numFmtId="167" fontId="26" fillId="2" borderId="0" xfId="3" applyNumberFormat="1" applyFont="1" applyFill="1" applyAlignment="1">
      <alignment horizontal="center" vertical="center"/>
    </xf>
    <xf numFmtId="175" fontId="0" fillId="0" borderId="12" xfId="0" applyNumberFormat="1" applyBorder="1"/>
    <xf numFmtId="175" fontId="61" fillId="0" borderId="0" xfId="0" applyNumberFormat="1" applyFont="1"/>
    <xf numFmtId="175" fontId="61" fillId="0" borderId="12" xfId="0" applyNumberFormat="1" applyFont="1" applyBorder="1"/>
    <xf numFmtId="0" fontId="62" fillId="0" borderId="0" xfId="0" applyFont="1"/>
    <xf numFmtId="180" fontId="0" fillId="0" borderId="0" xfId="1" applyNumberFormat="1" applyFont="1"/>
    <xf numFmtId="168" fontId="0" fillId="0" borderId="0" xfId="1" applyNumberFormat="1" applyFont="1"/>
    <xf numFmtId="2" fontId="4" fillId="2" borderId="0" xfId="0" applyNumberFormat="1" applyFont="1" applyFill="1"/>
    <xf numFmtId="43" fontId="6" fillId="2" borderId="0" xfId="0" applyNumberFormat="1" applyFont="1" applyFill="1"/>
    <xf numFmtId="43" fontId="4" fillId="2" borderId="0" xfId="1" applyFont="1" applyFill="1"/>
    <xf numFmtId="0" fontId="4" fillId="2" borderId="0" xfId="0" applyFont="1" applyFill="1"/>
    <xf numFmtId="43" fontId="24" fillId="2" borderId="15" xfId="1" applyFont="1" applyFill="1" applyBorder="1" applyAlignment="1">
      <alignment vertical="center"/>
    </xf>
    <xf numFmtId="2" fontId="25" fillId="2" borderId="0" xfId="0" applyNumberFormat="1" applyFont="1" applyFill="1"/>
    <xf numFmtId="9" fontId="0" fillId="0" borderId="0" xfId="2" applyFont="1"/>
    <xf numFmtId="0" fontId="63" fillId="0" borderId="0" xfId="0" applyFont="1"/>
    <xf numFmtId="0" fontId="64" fillId="0" borderId="0" xfId="0" applyFont="1"/>
    <xf numFmtId="0" fontId="65" fillId="0" borderId="0" xfId="0" applyFont="1"/>
    <xf numFmtId="0" fontId="66" fillId="0" borderId="0" xfId="0" applyFont="1"/>
    <xf numFmtId="10" fontId="4" fillId="0" borderId="0" xfId="2" applyNumberFormat="1" applyFont="1"/>
    <xf numFmtId="3" fontId="0" fillId="0" borderId="0" xfId="0" applyNumberFormat="1"/>
    <xf numFmtId="180" fontId="67" fillId="0" borderId="0" xfId="1" applyNumberFormat="1" applyFont="1"/>
    <xf numFmtId="180" fontId="67" fillId="2" borderId="0" xfId="1" applyNumberFormat="1" applyFont="1" applyFill="1"/>
    <xf numFmtId="180" fontId="68" fillId="0" borderId="0" xfId="1" applyNumberFormat="1" applyFont="1"/>
    <xf numFmtId="180" fontId="69" fillId="0" borderId="0" xfId="1" applyNumberFormat="1" applyFont="1"/>
    <xf numFmtId="43" fontId="0" fillId="0" borderId="0" xfId="1" applyFont="1"/>
    <xf numFmtId="43" fontId="67" fillId="0" borderId="0" xfId="1" applyFont="1"/>
    <xf numFmtId="165" fontId="0" fillId="15" borderId="0" xfId="1" applyNumberFormat="1" applyFont="1" applyFill="1" applyAlignment="1">
      <alignment horizontal="center"/>
    </xf>
    <xf numFmtId="165" fontId="0" fillId="15" borderId="0" xfId="1" applyNumberFormat="1" applyFont="1" applyFill="1"/>
    <xf numFmtId="164" fontId="70" fillId="0" borderId="0" xfId="2" applyNumberFormat="1" applyFont="1"/>
    <xf numFmtId="164" fontId="0" fillId="0" borderId="0" xfId="0" applyNumberFormat="1"/>
    <xf numFmtId="164" fontId="61" fillId="0" borderId="0" xfId="0" applyNumberFormat="1" applyFont="1"/>
    <xf numFmtId="164" fontId="61" fillId="0" borderId="0" xfId="2" applyNumberFormat="1" applyFont="1"/>
    <xf numFmtId="164" fontId="71" fillId="0" borderId="0" xfId="0" applyNumberFormat="1" applyFont="1"/>
    <xf numFmtId="164" fontId="71" fillId="0" borderId="0" xfId="2" applyNumberFormat="1" applyFont="1"/>
    <xf numFmtId="164" fontId="71" fillId="0" borderId="0" xfId="2" applyNumberFormat="1" applyFont="1" applyFill="1"/>
    <xf numFmtId="0" fontId="0" fillId="2" borderId="0" xfId="0" applyFill="1"/>
    <xf numFmtId="0" fontId="52" fillId="20" borderId="14" xfId="0" applyFont="1" applyFill="1" applyBorder="1" applyAlignment="1">
      <alignment horizontal="center" vertical="center"/>
    </xf>
    <xf numFmtId="0" fontId="0" fillId="0" borderId="14" xfId="0" applyBorder="1" applyAlignment="1">
      <alignment horizontal="left" vertical="center"/>
    </xf>
    <xf numFmtId="0" fontId="0" fillId="0" borderId="14" xfId="0" applyBorder="1" applyAlignment="1">
      <alignment horizontal="center" vertical="center"/>
    </xf>
    <xf numFmtId="0" fontId="52" fillId="0" borderId="14" xfId="0" applyFont="1" applyBorder="1" applyAlignment="1">
      <alignment horizontal="left" vertical="center"/>
    </xf>
    <xf numFmtId="0" fontId="52" fillId="0" borderId="14" xfId="0" applyFont="1" applyBorder="1" applyAlignment="1">
      <alignment horizontal="center" vertical="center"/>
    </xf>
    <xf numFmtId="164" fontId="0" fillId="0" borderId="0" xfId="2" applyNumberFormat="1" applyFont="1"/>
    <xf numFmtId="0" fontId="61" fillId="0" borderId="14" xfId="0" applyFont="1" applyBorder="1" applyAlignment="1">
      <alignment horizontal="left" vertical="center"/>
    </xf>
    <xf numFmtId="0" fontId="61" fillId="0" borderId="14" xfId="0" applyFont="1" applyBorder="1" applyAlignment="1">
      <alignment horizontal="center" vertical="center"/>
    </xf>
    <xf numFmtId="0" fontId="61" fillId="2" borderId="14" xfId="0" applyFont="1" applyFill="1" applyBorder="1" applyAlignment="1">
      <alignment horizontal="center" vertical="center"/>
    </xf>
    <xf numFmtId="0" fontId="52" fillId="2" borderId="14" xfId="0" applyFont="1" applyFill="1" applyBorder="1" applyAlignment="1">
      <alignment horizontal="center" vertical="center"/>
    </xf>
    <xf numFmtId="0" fontId="54" fillId="17" borderId="14" xfId="0" applyFont="1" applyFill="1" applyBorder="1" applyAlignment="1">
      <alignment horizontal="right" vertical="top" wrapText="1" readingOrder="1"/>
    </xf>
    <xf numFmtId="3" fontId="57" fillId="18" borderId="3" xfId="3" applyNumberFormat="1" applyFont="1" applyFill="1" applyBorder="1" applyAlignment="1">
      <alignment horizontal="left" vertical="top" wrapText="1" readingOrder="1"/>
    </xf>
    <xf numFmtId="0" fontId="57" fillId="18" borderId="0" xfId="3" applyFont="1" applyFill="1" applyAlignment="1">
      <alignment horizontal="left" vertical="top" wrapText="1" readingOrder="1"/>
    </xf>
    <xf numFmtId="3" fontId="57" fillId="18" borderId="4" xfId="3" applyNumberFormat="1" applyFont="1" applyFill="1" applyBorder="1" applyAlignment="1">
      <alignment horizontal="right" vertical="top" wrapText="1" readingOrder="1"/>
    </xf>
    <xf numFmtId="0" fontId="57" fillId="18" borderId="4" xfId="3" applyFont="1" applyFill="1" applyBorder="1" applyAlignment="1">
      <alignment horizontal="left" vertical="top" wrapText="1" readingOrder="1"/>
    </xf>
    <xf numFmtId="0" fontId="54" fillId="17" borderId="14" xfId="3" applyFont="1" applyFill="1" applyBorder="1" applyAlignment="1">
      <alignment horizontal="right" vertical="top" wrapText="1" readingOrder="1"/>
    </xf>
    <xf numFmtId="0" fontId="72" fillId="0" borderId="0" xfId="0" applyFont="1" applyAlignment="1">
      <alignment horizontal="center" vertical="center"/>
    </xf>
    <xf numFmtId="0" fontId="0" fillId="0" borderId="0" xfId="0"/>
    <xf numFmtId="0" fontId="73" fillId="0" borderId="0" xfId="0" applyFont="1" applyAlignment="1">
      <alignment horizontal="left" vertical="center"/>
    </xf>
    <xf numFmtId="0" fontId="40" fillId="0" borderId="0" xfId="10" applyFont="1" applyAlignment="1">
      <alignment horizontal="center"/>
    </xf>
    <xf numFmtId="3" fontId="39" fillId="0" borderId="0" xfId="10" applyNumberFormat="1" applyFont="1" applyAlignment="1">
      <alignment horizontal="center" vertical="center" wrapText="1"/>
    </xf>
    <xf numFmtId="0" fontId="44" fillId="16" borderId="0" xfId="13" applyFont="1" applyFill="1" applyAlignment="1">
      <alignment vertical="center"/>
    </xf>
    <xf numFmtId="0" fontId="44" fillId="16" borderId="0" xfId="13" applyFont="1" applyFill="1" applyAlignment="1">
      <alignment horizontal="left" vertical="center"/>
    </xf>
    <xf numFmtId="0" fontId="40" fillId="0" borderId="0" xfId="11" applyFont="1" applyAlignment="1">
      <alignment horizontal="center" wrapText="1"/>
    </xf>
    <xf numFmtId="0" fontId="28" fillId="0" borderId="18" xfId="5" applyFont="1" applyBorder="1" applyAlignment="1">
      <alignment horizontal="center" vertical="center"/>
    </xf>
    <xf numFmtId="0" fontId="28" fillId="0" borderId="22" xfId="5" applyFont="1" applyBorder="1" applyAlignment="1">
      <alignment horizontal="center" vertical="center"/>
    </xf>
    <xf numFmtId="0" fontId="28" fillId="0" borderId="20" xfId="5" applyFont="1" applyBorder="1" applyAlignment="1">
      <alignment horizontal="center" vertical="center"/>
    </xf>
    <xf numFmtId="0" fontId="28" fillId="0" borderId="18" xfId="5" applyFont="1" applyBorder="1" applyAlignment="1">
      <alignment horizontal="center" vertical="center" wrapText="1"/>
    </xf>
    <xf numFmtId="0" fontId="28" fillId="0" borderId="22" xfId="5" applyFont="1" applyBorder="1" applyAlignment="1">
      <alignment horizontal="center" vertical="center" wrapText="1"/>
    </xf>
    <xf numFmtId="0" fontId="28" fillId="0" borderId="20" xfId="5" applyFont="1" applyBorder="1" applyAlignment="1">
      <alignment horizontal="center" vertical="center" wrapText="1"/>
    </xf>
    <xf numFmtId="165" fontId="0" fillId="0" borderId="0" xfId="1" applyNumberFormat="1" applyFont="1" applyAlignment="1">
      <alignment horizontal="center"/>
    </xf>
    <xf numFmtId="165" fontId="4" fillId="0" borderId="0" xfId="4" applyNumberFormat="1" applyFont="1" applyFill="1" applyAlignment="1">
      <alignment horizontal="center" vertical="center"/>
    </xf>
    <xf numFmtId="0" fontId="4" fillId="0" borderId="0" xfId="3" applyFont="1" applyAlignment="1">
      <alignment horizontal="center"/>
    </xf>
    <xf numFmtId="165" fontId="4" fillId="0" borderId="0" xfId="4" applyNumberFormat="1" applyFont="1" applyFill="1" applyAlignment="1">
      <alignment horizontal="center"/>
    </xf>
    <xf numFmtId="165" fontId="4" fillId="0" borderId="0" xfId="4" applyNumberFormat="1" applyFont="1" applyAlignment="1">
      <alignment horizontal="center"/>
    </xf>
    <xf numFmtId="0" fontId="4" fillId="0" borderId="0" xfId="0" applyFont="1" applyAlignment="1">
      <alignment horizontal="center" vertical="center"/>
    </xf>
    <xf numFmtId="0" fontId="4" fillId="0" borderId="9" xfId="0" applyFont="1" applyBorder="1" applyAlignment="1">
      <alignment horizontal="center" vertical="center"/>
    </xf>
    <xf numFmtId="0" fontId="4" fillId="0" borderId="10" xfId="0" applyFont="1" applyBorder="1" applyAlignment="1">
      <alignment horizontal="center" vertical="center"/>
    </xf>
    <xf numFmtId="0" fontId="4" fillId="0" borderId="11" xfId="0" applyFont="1" applyBorder="1" applyAlignment="1">
      <alignment horizontal="center" vertical="center"/>
    </xf>
    <xf numFmtId="0" fontId="10" fillId="0" borderId="9" xfId="0" applyFont="1" applyBorder="1" applyAlignment="1">
      <alignment horizontal="center" vertical="center"/>
    </xf>
    <xf numFmtId="0" fontId="10" fillId="0" borderId="10" xfId="0" applyFont="1" applyBorder="1" applyAlignment="1">
      <alignment horizontal="center" vertical="center"/>
    </xf>
    <xf numFmtId="0" fontId="10" fillId="0" borderId="11" xfId="0" applyFont="1" applyBorder="1" applyAlignment="1">
      <alignment horizontal="center" vertical="center"/>
    </xf>
    <xf numFmtId="0" fontId="31" fillId="0" borderId="28" xfId="0" applyFont="1" applyBorder="1" applyAlignment="1">
      <alignment horizontal="center" vertical="center" wrapText="1"/>
    </xf>
    <xf numFmtId="0" fontId="31" fillId="0" borderId="26" xfId="0" applyFont="1" applyBorder="1" applyAlignment="1">
      <alignment horizontal="center" vertical="center" wrapText="1"/>
    </xf>
    <xf numFmtId="0" fontId="31" fillId="0" borderId="25" xfId="0" applyFont="1" applyBorder="1" applyAlignment="1">
      <alignment horizontal="center" vertical="center" wrapText="1"/>
    </xf>
    <xf numFmtId="0" fontId="31" fillId="0" borderId="27" xfId="0" applyFont="1" applyBorder="1" applyAlignment="1">
      <alignment horizontal="center" vertical="center" wrapText="1"/>
    </xf>
    <xf numFmtId="0" fontId="31" fillId="0" borderId="24" xfId="0" applyFont="1" applyBorder="1" applyAlignment="1">
      <alignment horizontal="center" vertical="center" wrapText="1"/>
    </xf>
    <xf numFmtId="164" fontId="0" fillId="0" borderId="0" xfId="2" applyNumberFormat="1" applyFont="1" applyAlignment="1">
      <alignment horizontal="center"/>
    </xf>
    <xf numFmtId="10" fontId="0" fillId="0" borderId="0" xfId="0" applyNumberFormat="1"/>
    <xf numFmtId="10" fontId="61" fillId="0" borderId="0" xfId="0" applyNumberFormat="1" applyFont="1"/>
    <xf numFmtId="0" fontId="61" fillId="0" borderId="0" xfId="0" applyFont="1"/>
    <xf numFmtId="3" fontId="61" fillId="0" borderId="0" xfId="0" applyNumberFormat="1" applyFont="1"/>
    <xf numFmtId="0" fontId="0" fillId="0" borderId="0" xfId="0" applyFont="1"/>
    <xf numFmtId="10" fontId="0" fillId="0" borderId="0" xfId="0" applyNumberFormat="1" applyFont="1"/>
  </cellXfs>
  <cellStyles count="17">
    <cellStyle name="Comma" xfId="1" builtinId="3"/>
    <cellStyle name="Comma 2" xfId="4" xr:uid="{98657516-A1F4-BF49-BEE5-77ED0713FAD7}"/>
    <cellStyle name="Comma 2 2" xfId="6" xr:uid="{98B09232-34E7-494A-B8F2-8AF9B9729CF2}"/>
    <cellStyle name="Comma 3" xfId="7" xr:uid="{CE77E7D4-B3BB-C54D-A8F0-B2627D2B5FDC}"/>
    <cellStyle name="Comma 4" xfId="8" xr:uid="{A361D141-DC82-C342-8762-01962020D484}"/>
    <cellStyle name="Comma 5" xfId="12" xr:uid="{BFF21A46-3E22-4140-A316-4C02A5C56CA8}"/>
    <cellStyle name="Hyperlink" xfId="9" builtinId="8"/>
    <cellStyle name="Hyperlink 2" xfId="15" xr:uid="{334F6D86-2896-0041-BD0D-1CFB0E522FC1}"/>
    <cellStyle name="Normal" xfId="0" builtinId="0"/>
    <cellStyle name="Normal 2" xfId="3" xr:uid="{B9949D4B-B2E7-DF44-850E-C273052AC325}"/>
    <cellStyle name="Normal 2 2" xfId="5" xr:uid="{89C4CE57-95F2-F247-A1BF-AAA6606296A4}"/>
    <cellStyle name="Normal 2 2 3" xfId="13" xr:uid="{B83CD92D-FB68-A942-A075-21F06DA8FC52}"/>
    <cellStyle name="Normal 2 3" xfId="16" xr:uid="{0E5838E9-2020-3244-B7EA-B569DE4E650E}"/>
    <cellStyle name="Normal 3" xfId="11" xr:uid="{FA192065-A6BD-984F-98FA-952A1C46CFFA}"/>
    <cellStyle name="Normal 6 2" xfId="10" xr:uid="{420ED8EE-1AC9-094F-A213-33D325BEA4F0}"/>
    <cellStyle name="Normal 7 2 2" xfId="14" xr:uid="{C8739E0B-2AA1-6E4E-B5DA-51C025E6FE9F}"/>
    <cellStyle name="Per cent" xfId="2" builtinId="5"/>
  </cellStyles>
  <dxfs count="2">
    <dxf>
      <numFmt numFmtId="166" formatCode="_(* #,##0_);_(* \(#,##0\);_(* &quot;-&quot;??_);_(@_)"/>
    </dxf>
    <dxf>
      <numFmt numFmtId="166"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externalLink" Target="externalLinks/externalLink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externalLink" Target="externalLinks/externalLink2.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onnections" Target="connection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pivotCacheDefinition" Target="pivotCache/pivotCacheDefinition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2.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Relationship between Vaccination rate</a:t>
            </a:r>
            <a:r>
              <a:rPr lang="en-GB" baseline="0"/>
              <a:t> and Hosptialization rate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scatterChart>
        <c:scatterStyle val="lineMarker"/>
        <c:varyColors val="0"/>
        <c:ser>
          <c:idx val="1"/>
          <c:order val="0"/>
          <c:spPr>
            <a:ln w="25400" cap="rnd" cmpd="sng" algn="ctr">
              <a:noFill/>
              <a:prstDash val="solid"/>
              <a:round/>
            </a:ln>
            <a:effectLst/>
          </c:spPr>
          <c:marker>
            <c:spPr>
              <a:solidFill>
                <a:schemeClr val="accent4">
                  <a:shade val="76000"/>
                </a:schemeClr>
              </a:solidFill>
              <a:ln w="12700" cap="flat" cmpd="sng" algn="ctr">
                <a:solidFill>
                  <a:schemeClr val="accent4">
                    <a:shade val="76000"/>
                  </a:schemeClr>
                </a:solidFill>
                <a:prstDash val="solid"/>
                <a:round/>
              </a:ln>
              <a:effectLst/>
            </c:spPr>
          </c:marker>
          <c:trendline>
            <c:spPr>
              <a:ln w="12700" cap="rnd" cmpd="sng" algn="ctr">
                <a:solidFill>
                  <a:schemeClr val="tx1"/>
                </a:solidFill>
                <a:prstDash val="solid"/>
                <a:round/>
              </a:ln>
              <a:effectLst/>
            </c:spPr>
            <c:trendlineType val="linear"/>
            <c:dispRSqr val="1"/>
            <c:dispEq val="1"/>
            <c:trendlineLbl>
              <c:layout>
                <c:manualLayout>
                  <c:x val="-0.2316655472512397"/>
                  <c:y val="6.4488627640207921E-2"/>
                </c:manualLayout>
              </c:layout>
              <c:numFmt formatCode="General" sourceLinked="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rendlineLbl>
          </c:trendline>
          <c:trendline>
            <c:spPr>
              <a:ln w="12700" cap="rnd" cmpd="sng" algn="ctr">
                <a:solidFill>
                  <a:schemeClr val="tx1"/>
                </a:solidFill>
                <a:prstDash val="solid"/>
                <a:round/>
              </a:ln>
              <a:effectLst/>
            </c:spPr>
            <c:trendlineType val="linear"/>
            <c:dispRSqr val="0"/>
            <c:dispEq val="0"/>
          </c:trendline>
          <c:trendline>
            <c:spPr>
              <a:ln w="12700" cap="rnd" cmpd="sng" algn="ctr">
                <a:solidFill>
                  <a:schemeClr val="tx1"/>
                </a:solidFill>
                <a:prstDash val="solid"/>
                <a:round/>
              </a:ln>
              <a:effectLst/>
            </c:spPr>
            <c:trendlineType val="linear"/>
            <c:dispRSqr val="0"/>
            <c:dispEq val="0"/>
          </c:trendline>
          <c:trendline>
            <c:spPr>
              <a:ln w="12700" cap="rnd" cmpd="sng" algn="ctr">
                <a:solidFill>
                  <a:schemeClr val="tx1"/>
                </a:solidFill>
                <a:prstDash val="solid"/>
                <a:round/>
              </a:ln>
              <a:effectLst/>
            </c:spPr>
            <c:trendlineType val="linear"/>
            <c:dispRSqr val="0"/>
            <c:dispEq val="0"/>
          </c:trendline>
          <c:xVal>
            <c:numRef>
              <c:f>Reg_30days!$Z$32:$Z$61</c:f>
              <c:numCache>
                <c:formatCode>_(* #,##0.0000_);_(* \(#,##0.0000\);_(* "-"??_);_(@_)</c:formatCode>
                <c:ptCount val="30"/>
                <c:pt idx="0">
                  <c:v>1.2596397116574809E-2</c:v>
                </c:pt>
                <c:pt idx="1">
                  <c:v>1.3190538132291667E-2</c:v>
                </c:pt>
                <c:pt idx="2">
                  <c:v>1.4105238570401144E-2</c:v>
                </c:pt>
                <c:pt idx="3">
                  <c:v>1.5091188888357934E-2</c:v>
                </c:pt>
                <c:pt idx="4">
                  <c:v>1.5831502575174679E-2</c:v>
                </c:pt>
                <c:pt idx="5">
                  <c:v>1.6559195584104503E-2</c:v>
                </c:pt>
                <c:pt idx="6">
                  <c:v>1.7423507423747826E-2</c:v>
                </c:pt>
                <c:pt idx="7">
                  <c:v>1.7916830283920514E-2</c:v>
                </c:pt>
                <c:pt idx="8">
                  <c:v>1.8746478938799601E-2</c:v>
                </c:pt>
                <c:pt idx="9">
                  <c:v>1.9534492665026933E-2</c:v>
                </c:pt>
                <c:pt idx="10">
                  <c:v>2.0085907841458608E-2</c:v>
                </c:pt>
                <c:pt idx="11">
                  <c:v>2.0574636825838793E-2</c:v>
                </c:pt>
                <c:pt idx="12">
                  <c:v>2.1674524322396777E-2</c:v>
                </c:pt>
                <c:pt idx="13">
                  <c:v>2.2735848517223801E-2</c:v>
                </c:pt>
                <c:pt idx="14">
                  <c:v>2.3620099698526163E-2</c:v>
                </c:pt>
                <c:pt idx="15">
                  <c:v>2.4767234629103567E-2</c:v>
                </c:pt>
                <c:pt idx="16">
                  <c:v>2.585014354890915E-2</c:v>
                </c:pt>
                <c:pt idx="17">
                  <c:v>2.6643544590570896E-2</c:v>
                </c:pt>
                <c:pt idx="18">
                  <c:v>2.6811910320691589E-2</c:v>
                </c:pt>
                <c:pt idx="19">
                  <c:v>2.7254024010539338E-2</c:v>
                </c:pt>
                <c:pt idx="20">
                  <c:v>2.7149173242110435E-2</c:v>
                </c:pt>
                <c:pt idx="21">
                  <c:v>2.6844426443447512E-2</c:v>
                </c:pt>
                <c:pt idx="22">
                  <c:v>2.6352637516730192E-2</c:v>
                </c:pt>
                <c:pt idx="23">
                  <c:v>2.5807820536641594E-2</c:v>
                </c:pt>
                <c:pt idx="24">
                  <c:v>2.5170465930911625E-2</c:v>
                </c:pt>
                <c:pt idx="25">
                  <c:v>2.4392045092651877E-2</c:v>
                </c:pt>
                <c:pt idx="26">
                  <c:v>2.3980075851605175E-2</c:v>
                </c:pt>
                <c:pt idx="27">
                  <c:v>2.1123966401377779E-2</c:v>
                </c:pt>
                <c:pt idx="28">
                  <c:v>2.1056156905579753E-2</c:v>
                </c:pt>
                <c:pt idx="29">
                  <c:v>2.0739005194936926E-2</c:v>
                </c:pt>
              </c:numCache>
            </c:numRef>
          </c:xVal>
          <c:yVal>
            <c:numRef>
              <c:f>Reg_30days!$W$32:$W$61</c:f>
              <c:numCache>
                <c:formatCode>_(* #,##0.0000_);_(* \(#,##0.0000\);_(* "-"??_);_(@_)</c:formatCode>
                <c:ptCount val="30"/>
                <c:pt idx="0">
                  <c:v>4.6866915952316025E-3</c:v>
                </c:pt>
                <c:pt idx="1">
                  <c:v>4.7194760482898697E-3</c:v>
                </c:pt>
                <c:pt idx="2">
                  <c:v>4.0207080965354207E-3</c:v>
                </c:pt>
                <c:pt idx="3">
                  <c:v>3.2734470022613032E-3</c:v>
                </c:pt>
                <c:pt idx="4">
                  <c:v>3.5895043192348858E-3</c:v>
                </c:pt>
                <c:pt idx="5">
                  <c:v>3.5263492539158166E-3</c:v>
                </c:pt>
                <c:pt idx="6">
                  <c:v>3.5136967047216874E-3</c:v>
                </c:pt>
                <c:pt idx="7">
                  <c:v>3.3495449714860057E-3</c:v>
                </c:pt>
                <c:pt idx="8">
                  <c:v>2.8547876228849057E-3</c:v>
                </c:pt>
                <c:pt idx="9">
                  <c:v>3.9076153513952589E-3</c:v>
                </c:pt>
                <c:pt idx="10">
                  <c:v>3.4310452787950849E-3</c:v>
                </c:pt>
                <c:pt idx="11">
                  <c:v>3.7899772823443956E-3</c:v>
                </c:pt>
                <c:pt idx="12">
                  <c:v>3.5883011164126351E-3</c:v>
                </c:pt>
                <c:pt idx="13">
                  <c:v>3.4047724117798124E-3</c:v>
                </c:pt>
                <c:pt idx="14">
                  <c:v>3.1709971307261691E-3</c:v>
                </c:pt>
                <c:pt idx="15">
                  <c:v>3.5193174281203049E-3</c:v>
                </c:pt>
                <c:pt idx="16">
                  <c:v>2.630918015087174E-3</c:v>
                </c:pt>
                <c:pt idx="17">
                  <c:v>2.7475699507160307E-3</c:v>
                </c:pt>
                <c:pt idx="18">
                  <c:v>1.9596015261391887E-3</c:v>
                </c:pt>
                <c:pt idx="19">
                  <c:v>2.3680917070507618E-3</c:v>
                </c:pt>
                <c:pt idx="20">
                  <c:v>1.9660450897490381E-3</c:v>
                </c:pt>
                <c:pt idx="21">
                  <c:v>2.3676987038445054E-3</c:v>
                </c:pt>
                <c:pt idx="22">
                  <c:v>1.9329833290777836E-3</c:v>
                </c:pt>
                <c:pt idx="23">
                  <c:v>2.6129229397955623E-3</c:v>
                </c:pt>
                <c:pt idx="24">
                  <c:v>2.4962710041667056E-3</c:v>
                </c:pt>
                <c:pt idx="25">
                  <c:v>2.4101021086798636E-3</c:v>
                </c:pt>
                <c:pt idx="26">
                  <c:v>2.5982091111826601E-3</c:v>
                </c:pt>
                <c:pt idx="27">
                  <c:v>3.0568858179761574E-3</c:v>
                </c:pt>
                <c:pt idx="28">
                  <c:v>2.8843159560885531E-3</c:v>
                </c:pt>
                <c:pt idx="29">
                  <c:v>2.8843159560885531E-3</c:v>
                </c:pt>
              </c:numCache>
            </c:numRef>
          </c:yVal>
          <c:smooth val="0"/>
          <c:extLst>
            <c:ext xmlns:c16="http://schemas.microsoft.com/office/drawing/2014/chart" uri="{C3380CC4-5D6E-409C-BE32-E72D297353CC}">
              <c16:uniqueId val="{00000003-CFFD-4343-B9D4-DC4D94D73083}"/>
            </c:ext>
          </c:extLst>
        </c:ser>
        <c:dLbls>
          <c:showLegendKey val="0"/>
          <c:showVal val="0"/>
          <c:showCatName val="0"/>
          <c:showSerName val="0"/>
          <c:showPercent val="0"/>
          <c:showBubbleSize val="0"/>
        </c:dLbls>
        <c:axId val="264019216"/>
        <c:axId val="264020928"/>
      </c:scatterChart>
      <c:valAx>
        <c:axId val="264019216"/>
        <c:scaling>
          <c:orientation val="minMax"/>
        </c:scaling>
        <c:delete val="0"/>
        <c:axPos val="b"/>
        <c:majorGridlines>
          <c:spPr>
            <a:ln w="9525" cap="flat" cmpd="sng" algn="ctr">
              <a:solidFill>
                <a:schemeClr val="tx1">
                  <a:lumMod val="15000"/>
                  <a:lumOff val="85000"/>
                </a:schemeClr>
              </a:solidFill>
              <a:prstDash val="solid"/>
              <a:round/>
            </a:ln>
            <a:effectLst/>
          </c:spPr>
        </c:majorGridlines>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GB" b="0">
                    <a:latin typeface="+mn-lt"/>
                  </a:rPr>
                  <a:t>Vaccination Rate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020928"/>
        <c:crosses val="autoZero"/>
        <c:crossBetween val="midCat"/>
      </c:valAx>
      <c:valAx>
        <c:axId val="264020928"/>
        <c:scaling>
          <c:orientation val="minMax"/>
        </c:scaling>
        <c:delete val="0"/>
        <c:axPos val="l"/>
        <c:majorGridlines>
          <c:spPr>
            <a:ln w="9525" cap="flat" cmpd="sng" algn="ctr">
              <a:solidFill>
                <a:schemeClr val="tx1">
                  <a:lumMod val="15000"/>
                  <a:lumOff val="85000"/>
                </a:schemeClr>
              </a:solidFill>
              <a:prstDash val="solid"/>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GB" b="0"/>
                  <a:t>Hospitalization</a:t>
                </a:r>
                <a:r>
                  <a:rPr lang="en-GB" b="0" baseline="0"/>
                  <a:t> rate</a:t>
                </a:r>
                <a:endParaRPr lang="en-GB" b="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GB"/>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019216"/>
        <c:crosses val="autoZero"/>
        <c:crossBetween val="midCat"/>
      </c:valAx>
      <c:spPr>
        <a:solidFill>
          <a:schemeClr val="bg1"/>
        </a:solidFill>
        <a:ln>
          <a:noFill/>
        </a:ln>
        <a:effectLst/>
      </c:spPr>
    </c:plotArea>
    <c:plotVisOnly val="1"/>
    <c:dispBlanksAs val="gap"/>
    <c:showDLblsOverMax val="0"/>
    <c:extLst/>
  </c:chart>
  <c:spPr>
    <a:solidFill>
      <a:schemeClr val="bg1"/>
    </a:solidFill>
    <a:ln w="12700" cap="flat" cmpd="sng" algn="ctr">
      <a:solidFill>
        <a:schemeClr val="tx1">
          <a:tint val="75000"/>
        </a:schemeClr>
      </a:solidFill>
      <a:prstDash val="solid"/>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Number of Booster</a:t>
            </a:r>
            <a:r>
              <a:rPr lang="en-GB" baseline="0"/>
              <a:t> Injections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exp"/>
            <c:dispRSqr val="0"/>
            <c:dispEq val="1"/>
            <c:trendlineLbl>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1600" baseline="0"/>
                      <a:t>y = 10289e</a:t>
                    </a:r>
                    <a:r>
                      <a:rPr lang="en-US" sz="1600" baseline="30000"/>
                      <a:t>0.0582x</a:t>
                    </a:r>
                    <a:endParaRPr lang="en-US" sz="1600"/>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trendline>
            <c:spPr>
              <a:ln w="19050" cap="rnd">
                <a:solidFill>
                  <a:schemeClr val="accent1"/>
                </a:solidFill>
                <a:prstDash val="sysDot"/>
              </a:ln>
              <a:effectLst/>
            </c:spPr>
            <c:trendlineType val="exp"/>
            <c:dispRSqr val="1"/>
            <c:dispEq val="0"/>
            <c:trendlineLbl>
              <c:layout>
                <c:manualLayout>
                  <c:x val="-0.19138834411497818"/>
                  <c:y val="0.22521293569770007"/>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yVal>
            <c:numRef>
              <c:f>Reg_30days!$AC$49:$AC$119</c:f>
              <c:numCache>
                <c:formatCode>_(* #,##0_);_(* \(#,##0\);_(* "-"??_);_(@_)</c:formatCode>
                <c:ptCount val="71"/>
                <c:pt idx="0">
                  <c:v>7205</c:v>
                </c:pt>
                <c:pt idx="10">
                  <c:v>15596</c:v>
                </c:pt>
                <c:pt idx="14">
                  <c:v>32316</c:v>
                </c:pt>
                <c:pt idx="21">
                  <c:v>55670</c:v>
                </c:pt>
                <c:pt idx="28">
                  <c:v>73411.5</c:v>
                </c:pt>
                <c:pt idx="35">
                  <c:v>91153</c:v>
                </c:pt>
                <c:pt idx="42">
                  <c:v>115861</c:v>
                </c:pt>
                <c:pt idx="49">
                  <c:v>152220</c:v>
                </c:pt>
                <c:pt idx="56">
                  <c:v>251856</c:v>
                </c:pt>
                <c:pt idx="63">
                  <c:v>475599</c:v>
                </c:pt>
                <c:pt idx="70">
                  <c:v>573561</c:v>
                </c:pt>
              </c:numCache>
            </c:numRef>
          </c:yVal>
          <c:smooth val="0"/>
          <c:extLst>
            <c:ext xmlns:c16="http://schemas.microsoft.com/office/drawing/2014/chart" uri="{C3380CC4-5D6E-409C-BE32-E72D297353CC}">
              <c16:uniqueId val="{00000000-6E1C-E04C-87F5-1D004DD0DF4E}"/>
            </c:ext>
          </c:extLst>
        </c:ser>
        <c:dLbls>
          <c:showLegendKey val="0"/>
          <c:showVal val="0"/>
          <c:showCatName val="0"/>
          <c:showSerName val="0"/>
          <c:showPercent val="0"/>
          <c:showBubbleSize val="0"/>
        </c:dLbls>
        <c:axId val="1062997840"/>
        <c:axId val="1895814800"/>
      </c:scatterChart>
      <c:valAx>
        <c:axId val="106299784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days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5814800"/>
        <c:crosses val="autoZero"/>
        <c:crossBetween val="midCat"/>
      </c:valAx>
      <c:valAx>
        <c:axId val="18958148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Number of boosters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299784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Relationship between Vaccination rate and Hosptialization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1"/>
          <c:order val="0"/>
          <c:spPr>
            <a:ln w="25400" cap="rnd">
              <a:noFill/>
              <a:round/>
            </a:ln>
            <a:effectLst/>
          </c:spPr>
          <c:marker>
            <c:symbol val="circle"/>
            <c:size val="5"/>
            <c:spPr>
              <a:solidFill>
                <a:schemeClr val="accent4">
                  <a:shade val="76000"/>
                </a:schemeClr>
              </a:solidFill>
              <a:ln w="9525">
                <a:solidFill>
                  <a:schemeClr val="accent4">
                    <a:shade val="76000"/>
                  </a:schemeClr>
                </a:solidFill>
              </a:ln>
              <a:effectLst/>
            </c:spPr>
          </c:marker>
          <c:trendline>
            <c:spPr>
              <a:ln w="19050" cap="rnd">
                <a:solidFill>
                  <a:schemeClr val="accent4">
                    <a:shade val="76000"/>
                  </a:schemeClr>
                </a:solidFill>
                <a:prstDash val="sysDot"/>
              </a:ln>
              <a:effectLst/>
            </c:spPr>
            <c:trendlineType val="linear"/>
            <c:dispRSqr val="0"/>
            <c:dispEq val="0"/>
          </c:trendline>
          <c:trendline>
            <c:spPr>
              <a:ln w="19050" cap="rnd">
                <a:solidFill>
                  <a:schemeClr val="accent4">
                    <a:shade val="76000"/>
                  </a:schemeClr>
                </a:solidFill>
                <a:prstDash val="sysDot"/>
              </a:ln>
              <a:effectLst/>
            </c:spPr>
            <c:trendlineType val="linear"/>
            <c:dispRSqr val="0"/>
            <c:dispEq val="0"/>
          </c:trendline>
          <c:trendline>
            <c:spPr>
              <a:ln w="19050" cap="rnd">
                <a:solidFill>
                  <a:schemeClr val="accent4">
                    <a:shade val="76000"/>
                  </a:schemeClr>
                </a:solidFill>
                <a:prstDash val="sysDot"/>
              </a:ln>
              <a:effectLst/>
            </c:spPr>
            <c:trendlineType val="linear"/>
            <c:dispRSqr val="0"/>
            <c:dispEq val="0"/>
          </c:trendline>
          <c:trendline>
            <c:spPr>
              <a:ln w="19050" cap="rnd">
                <a:solidFill>
                  <a:schemeClr val="accent4">
                    <a:shade val="76000"/>
                  </a:schemeClr>
                </a:solidFill>
                <a:prstDash val="sysDot"/>
              </a:ln>
              <a:effectLst/>
            </c:spPr>
            <c:trendlineType val="linear"/>
            <c:dispRSqr val="0"/>
            <c:dispEq val="0"/>
          </c:trendline>
          <c:xVal>
            <c:numRef>
              <c:f>Reg_30days!$Z$32:$Z$61</c:f>
              <c:numCache>
                <c:formatCode>_(* #,##0.0000_);_(* \(#,##0.0000\);_(* "-"??_);_(@_)</c:formatCode>
                <c:ptCount val="30"/>
                <c:pt idx="0">
                  <c:v>1.2596397116574809E-2</c:v>
                </c:pt>
                <c:pt idx="1">
                  <c:v>1.3190538132291667E-2</c:v>
                </c:pt>
                <c:pt idx="2">
                  <c:v>1.4105238570401144E-2</c:v>
                </c:pt>
                <c:pt idx="3">
                  <c:v>1.5091188888357934E-2</c:v>
                </c:pt>
                <c:pt idx="4">
                  <c:v>1.5831502575174679E-2</c:v>
                </c:pt>
                <c:pt idx="5">
                  <c:v>1.6559195584104503E-2</c:v>
                </c:pt>
                <c:pt idx="6">
                  <c:v>1.7423507423747826E-2</c:v>
                </c:pt>
                <c:pt idx="7">
                  <c:v>1.7916830283920514E-2</c:v>
                </c:pt>
                <c:pt idx="8">
                  <c:v>1.8746478938799601E-2</c:v>
                </c:pt>
                <c:pt idx="9">
                  <c:v>1.9534492665026933E-2</c:v>
                </c:pt>
                <c:pt idx="10">
                  <c:v>2.0085907841458608E-2</c:v>
                </c:pt>
                <c:pt idx="11">
                  <c:v>2.0574636825838793E-2</c:v>
                </c:pt>
                <c:pt idx="12">
                  <c:v>2.1674524322396777E-2</c:v>
                </c:pt>
                <c:pt idx="13">
                  <c:v>2.2735848517223801E-2</c:v>
                </c:pt>
                <c:pt idx="14">
                  <c:v>2.3620099698526163E-2</c:v>
                </c:pt>
                <c:pt idx="15">
                  <c:v>2.4767234629103567E-2</c:v>
                </c:pt>
                <c:pt idx="16">
                  <c:v>2.585014354890915E-2</c:v>
                </c:pt>
                <c:pt idx="17">
                  <c:v>2.6643544590570896E-2</c:v>
                </c:pt>
                <c:pt idx="18">
                  <c:v>2.6811910320691589E-2</c:v>
                </c:pt>
                <c:pt idx="19">
                  <c:v>2.7254024010539338E-2</c:v>
                </c:pt>
                <c:pt idx="20">
                  <c:v>2.7149173242110435E-2</c:v>
                </c:pt>
                <c:pt idx="21">
                  <c:v>2.6844426443447512E-2</c:v>
                </c:pt>
                <c:pt idx="22">
                  <c:v>2.6352637516730192E-2</c:v>
                </c:pt>
                <c:pt idx="23">
                  <c:v>2.5807820536641594E-2</c:v>
                </c:pt>
                <c:pt idx="24">
                  <c:v>2.5170465930911625E-2</c:v>
                </c:pt>
                <c:pt idx="25">
                  <c:v>2.4392045092651877E-2</c:v>
                </c:pt>
                <c:pt idx="26">
                  <c:v>2.3980075851605175E-2</c:v>
                </c:pt>
                <c:pt idx="27">
                  <c:v>2.1123966401377779E-2</c:v>
                </c:pt>
                <c:pt idx="28">
                  <c:v>2.1056156905579753E-2</c:v>
                </c:pt>
                <c:pt idx="29">
                  <c:v>2.0739005194936926E-2</c:v>
                </c:pt>
              </c:numCache>
            </c:numRef>
          </c:xVal>
          <c:yVal>
            <c:numRef>
              <c:f>Reg_30days!$W$32:$W$61</c:f>
              <c:numCache>
                <c:formatCode>_(* #,##0.0000_);_(* \(#,##0.0000\);_(* "-"??_);_(@_)</c:formatCode>
                <c:ptCount val="30"/>
                <c:pt idx="0">
                  <c:v>4.6866915952316025E-3</c:v>
                </c:pt>
                <c:pt idx="1">
                  <c:v>4.7194760482898697E-3</c:v>
                </c:pt>
                <c:pt idx="2">
                  <c:v>4.0207080965354207E-3</c:v>
                </c:pt>
                <c:pt idx="3">
                  <c:v>3.2734470022613032E-3</c:v>
                </c:pt>
                <c:pt idx="4">
                  <c:v>3.5895043192348858E-3</c:v>
                </c:pt>
                <c:pt idx="5">
                  <c:v>3.5263492539158166E-3</c:v>
                </c:pt>
                <c:pt idx="6">
                  <c:v>3.5136967047216874E-3</c:v>
                </c:pt>
                <c:pt idx="7">
                  <c:v>3.3495449714860057E-3</c:v>
                </c:pt>
                <c:pt idx="8">
                  <c:v>2.8547876228849057E-3</c:v>
                </c:pt>
                <c:pt idx="9">
                  <c:v>3.9076153513952589E-3</c:v>
                </c:pt>
                <c:pt idx="10">
                  <c:v>3.4310452787950849E-3</c:v>
                </c:pt>
                <c:pt idx="11">
                  <c:v>3.7899772823443956E-3</c:v>
                </c:pt>
                <c:pt idx="12">
                  <c:v>3.5883011164126351E-3</c:v>
                </c:pt>
                <c:pt idx="13">
                  <c:v>3.4047724117798124E-3</c:v>
                </c:pt>
                <c:pt idx="14">
                  <c:v>3.1709971307261691E-3</c:v>
                </c:pt>
                <c:pt idx="15">
                  <c:v>3.5193174281203049E-3</c:v>
                </c:pt>
                <c:pt idx="16">
                  <c:v>2.630918015087174E-3</c:v>
                </c:pt>
                <c:pt idx="17">
                  <c:v>2.7475699507160307E-3</c:v>
                </c:pt>
                <c:pt idx="18">
                  <c:v>1.9596015261391887E-3</c:v>
                </c:pt>
                <c:pt idx="19">
                  <c:v>2.3680917070507618E-3</c:v>
                </c:pt>
                <c:pt idx="20">
                  <c:v>1.9660450897490381E-3</c:v>
                </c:pt>
                <c:pt idx="21">
                  <c:v>2.3676987038445054E-3</c:v>
                </c:pt>
                <c:pt idx="22">
                  <c:v>1.9329833290777836E-3</c:v>
                </c:pt>
                <c:pt idx="23">
                  <c:v>2.6129229397955623E-3</c:v>
                </c:pt>
                <c:pt idx="24">
                  <c:v>2.4962710041667056E-3</c:v>
                </c:pt>
                <c:pt idx="25">
                  <c:v>2.4101021086798636E-3</c:v>
                </c:pt>
                <c:pt idx="26">
                  <c:v>2.5982091111826601E-3</c:v>
                </c:pt>
                <c:pt idx="27">
                  <c:v>3.0568858179761574E-3</c:v>
                </c:pt>
                <c:pt idx="28">
                  <c:v>2.8843159560885531E-3</c:v>
                </c:pt>
                <c:pt idx="29">
                  <c:v>2.8843159560885531E-3</c:v>
                </c:pt>
              </c:numCache>
            </c:numRef>
          </c:yVal>
          <c:smooth val="0"/>
          <c:extLst>
            <c:ext xmlns:c16="http://schemas.microsoft.com/office/drawing/2014/chart" uri="{C3380CC4-5D6E-409C-BE32-E72D297353CC}">
              <c16:uniqueId val="{00000004-D45B-644E-94B8-064B3A75E1A5}"/>
            </c:ext>
          </c:extLst>
        </c:ser>
        <c:dLbls>
          <c:showLegendKey val="0"/>
          <c:showVal val="0"/>
          <c:showCatName val="0"/>
          <c:showSerName val="0"/>
          <c:showPercent val="0"/>
          <c:showBubbleSize val="0"/>
        </c:dLbls>
        <c:axId val="264019216"/>
        <c:axId val="264020928"/>
      </c:scatterChart>
      <c:valAx>
        <c:axId val="26401921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Vaccination Rate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020928"/>
        <c:crosses val="autoZero"/>
        <c:crossBetween val="midCat"/>
      </c:valAx>
      <c:valAx>
        <c:axId val="2640209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Hospitalization rate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019216"/>
        <c:crosses val="autoZero"/>
        <c:crossBetween val="midCat"/>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Number of Booster</a:t>
            </a:r>
            <a:r>
              <a:rPr lang="en-GB" baseline="0"/>
              <a:t> Injections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exp"/>
            <c:dispRSqr val="0"/>
            <c:dispEq val="0"/>
          </c:trendline>
          <c:trendline>
            <c:spPr>
              <a:ln w="19050" cap="rnd">
                <a:solidFill>
                  <a:schemeClr val="accent1"/>
                </a:solidFill>
                <a:prstDash val="sysDot"/>
              </a:ln>
              <a:effectLst/>
            </c:spPr>
            <c:trendlineType val="exp"/>
            <c:dispRSqr val="0"/>
            <c:dispEq val="0"/>
          </c:trendline>
          <c:yVal>
            <c:numRef>
              <c:f>Reg_30days!$AC$49:$AC$119</c:f>
              <c:numCache>
                <c:formatCode>_(* #,##0_);_(* \(#,##0\);_(* "-"??_);_(@_)</c:formatCode>
                <c:ptCount val="71"/>
                <c:pt idx="0">
                  <c:v>7205</c:v>
                </c:pt>
                <c:pt idx="10">
                  <c:v>15596</c:v>
                </c:pt>
                <c:pt idx="14">
                  <c:v>32316</c:v>
                </c:pt>
                <c:pt idx="21">
                  <c:v>55670</c:v>
                </c:pt>
                <c:pt idx="28">
                  <c:v>73411.5</c:v>
                </c:pt>
                <c:pt idx="35">
                  <c:v>91153</c:v>
                </c:pt>
                <c:pt idx="42">
                  <c:v>115861</c:v>
                </c:pt>
                <c:pt idx="49">
                  <c:v>152220</c:v>
                </c:pt>
                <c:pt idx="56">
                  <c:v>251856</c:v>
                </c:pt>
                <c:pt idx="63">
                  <c:v>475599</c:v>
                </c:pt>
                <c:pt idx="70">
                  <c:v>573561</c:v>
                </c:pt>
              </c:numCache>
            </c:numRef>
          </c:yVal>
          <c:smooth val="0"/>
          <c:extLst>
            <c:ext xmlns:c16="http://schemas.microsoft.com/office/drawing/2014/chart" uri="{C3380CC4-5D6E-409C-BE32-E72D297353CC}">
              <c16:uniqueId val="{00000002-7453-8345-9DDC-9DDEC39E32C9}"/>
            </c:ext>
          </c:extLst>
        </c:ser>
        <c:dLbls>
          <c:showLegendKey val="0"/>
          <c:showVal val="0"/>
          <c:showCatName val="0"/>
          <c:showSerName val="0"/>
          <c:showPercent val="0"/>
          <c:showBubbleSize val="0"/>
        </c:dLbls>
        <c:axId val="1062997840"/>
        <c:axId val="1895814800"/>
      </c:scatterChart>
      <c:valAx>
        <c:axId val="106299784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days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5814800"/>
        <c:crosses val="autoZero"/>
        <c:crossBetween val="midCat"/>
      </c:valAx>
      <c:valAx>
        <c:axId val="18958148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Number of boosters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299784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Relationship between Vaccination rate</a:t>
            </a:r>
            <a:r>
              <a:rPr lang="en-GB" baseline="0"/>
              <a:t> and Hosptialization rate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scatterChart>
        <c:scatterStyle val="lineMarker"/>
        <c:varyColors val="0"/>
        <c:ser>
          <c:idx val="1"/>
          <c:order val="0"/>
          <c:spPr>
            <a:ln w="25400" cap="rnd" cmpd="sng" algn="ctr">
              <a:noFill/>
              <a:prstDash val="solid"/>
              <a:round/>
            </a:ln>
            <a:effectLst/>
          </c:spPr>
          <c:marker>
            <c:spPr>
              <a:solidFill>
                <a:schemeClr val="accent4">
                  <a:shade val="76000"/>
                </a:schemeClr>
              </a:solidFill>
              <a:ln w="12700" cap="flat" cmpd="sng" algn="ctr">
                <a:solidFill>
                  <a:schemeClr val="accent4">
                    <a:shade val="76000"/>
                  </a:schemeClr>
                </a:solidFill>
                <a:prstDash val="solid"/>
                <a:round/>
              </a:ln>
              <a:effectLst/>
            </c:spPr>
          </c:marker>
          <c:trendline>
            <c:spPr>
              <a:ln w="12700" cap="rnd" cmpd="sng" algn="ctr">
                <a:solidFill>
                  <a:schemeClr val="tx1"/>
                </a:solidFill>
                <a:prstDash val="solid"/>
                <a:round/>
              </a:ln>
              <a:effectLst/>
            </c:spPr>
            <c:trendlineType val="linear"/>
            <c:dispRSqr val="1"/>
            <c:dispEq val="1"/>
            <c:trendlineLbl>
              <c:layout>
                <c:manualLayout>
                  <c:x val="-0.2316655472512397"/>
                  <c:y val="6.4488627640207921E-2"/>
                </c:manualLayout>
              </c:layout>
              <c:numFmt formatCode="General" sourceLinked="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rendlineLbl>
          </c:trendline>
          <c:trendline>
            <c:spPr>
              <a:ln w="12700" cap="rnd" cmpd="sng" algn="ctr">
                <a:solidFill>
                  <a:schemeClr val="tx1"/>
                </a:solidFill>
                <a:prstDash val="solid"/>
                <a:round/>
              </a:ln>
              <a:effectLst/>
            </c:spPr>
            <c:trendlineType val="linear"/>
            <c:dispRSqr val="0"/>
            <c:dispEq val="0"/>
          </c:trendline>
          <c:trendline>
            <c:spPr>
              <a:ln w="12700" cap="rnd" cmpd="sng" algn="ctr">
                <a:solidFill>
                  <a:schemeClr val="tx1"/>
                </a:solidFill>
                <a:prstDash val="solid"/>
                <a:round/>
              </a:ln>
              <a:effectLst/>
            </c:spPr>
            <c:trendlineType val="linear"/>
            <c:dispRSqr val="0"/>
            <c:dispEq val="0"/>
          </c:trendline>
          <c:trendline>
            <c:spPr>
              <a:ln w="12700" cap="rnd" cmpd="sng" algn="ctr">
                <a:solidFill>
                  <a:schemeClr val="tx1"/>
                </a:solidFill>
                <a:prstDash val="solid"/>
                <a:round/>
              </a:ln>
              <a:effectLst/>
            </c:spPr>
            <c:trendlineType val="linear"/>
            <c:dispRSqr val="0"/>
            <c:dispEq val="0"/>
          </c:trendline>
          <c:xVal>
            <c:numRef>
              <c:f>'Reg_30days (2)'!$Z$32:$Z$61</c:f>
              <c:numCache>
                <c:formatCode>_(* #,##0.0000_);_(* \(#,##0.0000\);_(* "-"??_);_(@_)</c:formatCode>
                <c:ptCount val="30"/>
                <c:pt idx="0">
                  <c:v>1.2596397116574809E-2</c:v>
                </c:pt>
                <c:pt idx="1">
                  <c:v>1.3190538132291667E-2</c:v>
                </c:pt>
                <c:pt idx="2">
                  <c:v>1.4105238570401144E-2</c:v>
                </c:pt>
                <c:pt idx="3">
                  <c:v>1.5091188888357934E-2</c:v>
                </c:pt>
                <c:pt idx="4">
                  <c:v>1.5831502575174679E-2</c:v>
                </c:pt>
                <c:pt idx="5">
                  <c:v>1.6559195584104503E-2</c:v>
                </c:pt>
                <c:pt idx="6">
                  <c:v>1.7423507423747826E-2</c:v>
                </c:pt>
                <c:pt idx="7">
                  <c:v>1.7916830283920514E-2</c:v>
                </c:pt>
                <c:pt idx="8">
                  <c:v>1.8746478938799601E-2</c:v>
                </c:pt>
                <c:pt idx="9">
                  <c:v>1.9534492665026933E-2</c:v>
                </c:pt>
                <c:pt idx="10">
                  <c:v>2.0085907841458608E-2</c:v>
                </c:pt>
                <c:pt idx="11">
                  <c:v>2.0574636825838793E-2</c:v>
                </c:pt>
                <c:pt idx="12">
                  <c:v>2.1674524322396777E-2</c:v>
                </c:pt>
                <c:pt idx="13">
                  <c:v>2.2735848517223801E-2</c:v>
                </c:pt>
                <c:pt idx="14">
                  <c:v>2.3620099698526163E-2</c:v>
                </c:pt>
                <c:pt idx="15">
                  <c:v>2.4767234629103567E-2</c:v>
                </c:pt>
                <c:pt idx="16">
                  <c:v>2.585014354890915E-2</c:v>
                </c:pt>
                <c:pt idx="17">
                  <c:v>2.6643544590570896E-2</c:v>
                </c:pt>
                <c:pt idx="18">
                  <c:v>2.6811910320691589E-2</c:v>
                </c:pt>
                <c:pt idx="19">
                  <c:v>2.7254024010539338E-2</c:v>
                </c:pt>
                <c:pt idx="20">
                  <c:v>2.7149173242110435E-2</c:v>
                </c:pt>
                <c:pt idx="21">
                  <c:v>2.6844426443447512E-2</c:v>
                </c:pt>
                <c:pt idx="22">
                  <c:v>2.6352637516730192E-2</c:v>
                </c:pt>
                <c:pt idx="23">
                  <c:v>2.5807820536641594E-2</c:v>
                </c:pt>
                <c:pt idx="24">
                  <c:v>2.5170465930911625E-2</c:v>
                </c:pt>
                <c:pt idx="25">
                  <c:v>2.4392045092651877E-2</c:v>
                </c:pt>
                <c:pt idx="26">
                  <c:v>2.3980075851605175E-2</c:v>
                </c:pt>
                <c:pt idx="27">
                  <c:v>2.1123966401377779E-2</c:v>
                </c:pt>
                <c:pt idx="28">
                  <c:v>2.1056156905579753E-2</c:v>
                </c:pt>
                <c:pt idx="29">
                  <c:v>2.0739005194936926E-2</c:v>
                </c:pt>
              </c:numCache>
            </c:numRef>
          </c:xVal>
          <c:yVal>
            <c:numRef>
              <c:f>'Reg_30days (2)'!$W$32:$W$61</c:f>
              <c:numCache>
                <c:formatCode>_(* #,##0.0000_);_(* \(#,##0.0000\);_(* "-"??_);_(@_)</c:formatCode>
                <c:ptCount val="30"/>
                <c:pt idx="0">
                  <c:v>4.6866915952316025E-3</c:v>
                </c:pt>
                <c:pt idx="1">
                  <c:v>4.7194760482898697E-3</c:v>
                </c:pt>
                <c:pt idx="2">
                  <c:v>4.0207080965354207E-3</c:v>
                </c:pt>
                <c:pt idx="3">
                  <c:v>3.2734470022613032E-3</c:v>
                </c:pt>
                <c:pt idx="4">
                  <c:v>3.5895043192348858E-3</c:v>
                </c:pt>
                <c:pt idx="5">
                  <c:v>3.5263492539158166E-3</c:v>
                </c:pt>
                <c:pt idx="6">
                  <c:v>3.5136967047216874E-3</c:v>
                </c:pt>
                <c:pt idx="7">
                  <c:v>3.3495449714860057E-3</c:v>
                </c:pt>
                <c:pt idx="8">
                  <c:v>2.8547876228849057E-3</c:v>
                </c:pt>
                <c:pt idx="9">
                  <c:v>3.9076153513952589E-3</c:v>
                </c:pt>
                <c:pt idx="10">
                  <c:v>3.4310452787950849E-3</c:v>
                </c:pt>
                <c:pt idx="11">
                  <c:v>3.7899772823443956E-3</c:v>
                </c:pt>
                <c:pt idx="12">
                  <c:v>3.5883011164126351E-3</c:v>
                </c:pt>
                <c:pt idx="13">
                  <c:v>3.4047724117798124E-3</c:v>
                </c:pt>
                <c:pt idx="14">
                  <c:v>3.1709971307261691E-3</c:v>
                </c:pt>
                <c:pt idx="15">
                  <c:v>3.5193174281203049E-3</c:v>
                </c:pt>
                <c:pt idx="16">
                  <c:v>2.630918015087174E-3</c:v>
                </c:pt>
                <c:pt idx="17">
                  <c:v>2.7475699507160307E-3</c:v>
                </c:pt>
                <c:pt idx="18">
                  <c:v>1.9596015261391887E-3</c:v>
                </c:pt>
                <c:pt idx="19">
                  <c:v>2.3680917070507618E-3</c:v>
                </c:pt>
                <c:pt idx="20">
                  <c:v>1.9660450897490381E-3</c:v>
                </c:pt>
                <c:pt idx="21">
                  <c:v>2.3676987038445054E-3</c:v>
                </c:pt>
                <c:pt idx="22">
                  <c:v>1.9329833290777836E-3</c:v>
                </c:pt>
                <c:pt idx="23">
                  <c:v>2.6129229397955623E-3</c:v>
                </c:pt>
                <c:pt idx="24">
                  <c:v>2.4962710041667056E-3</c:v>
                </c:pt>
                <c:pt idx="25">
                  <c:v>2.4101021086798636E-3</c:v>
                </c:pt>
                <c:pt idx="26">
                  <c:v>2.5982091111826601E-3</c:v>
                </c:pt>
                <c:pt idx="27">
                  <c:v>3.0568858179761574E-3</c:v>
                </c:pt>
                <c:pt idx="28">
                  <c:v>2.8843159560885531E-3</c:v>
                </c:pt>
                <c:pt idx="29">
                  <c:v>2.8843159560885531E-3</c:v>
                </c:pt>
              </c:numCache>
            </c:numRef>
          </c:yVal>
          <c:smooth val="0"/>
          <c:extLst>
            <c:ext xmlns:c16="http://schemas.microsoft.com/office/drawing/2014/chart" uri="{C3380CC4-5D6E-409C-BE32-E72D297353CC}">
              <c16:uniqueId val="{00000004-0B11-B841-ADC7-03D4DBE40F15}"/>
            </c:ext>
          </c:extLst>
        </c:ser>
        <c:dLbls>
          <c:showLegendKey val="0"/>
          <c:showVal val="0"/>
          <c:showCatName val="0"/>
          <c:showSerName val="0"/>
          <c:showPercent val="0"/>
          <c:showBubbleSize val="0"/>
        </c:dLbls>
        <c:axId val="264019216"/>
        <c:axId val="264020928"/>
      </c:scatterChart>
      <c:valAx>
        <c:axId val="264019216"/>
        <c:scaling>
          <c:orientation val="minMax"/>
        </c:scaling>
        <c:delete val="0"/>
        <c:axPos val="b"/>
        <c:majorGridlines>
          <c:spPr>
            <a:ln w="9525" cap="flat" cmpd="sng" algn="ctr">
              <a:solidFill>
                <a:schemeClr val="tx1">
                  <a:lumMod val="15000"/>
                  <a:lumOff val="85000"/>
                </a:schemeClr>
              </a:solidFill>
              <a:prstDash val="solid"/>
              <a:round/>
            </a:ln>
            <a:effectLst/>
          </c:spPr>
        </c:majorGridlines>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GB" b="0">
                    <a:latin typeface="+mn-lt"/>
                  </a:rPr>
                  <a:t>Vaccination Rate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020928"/>
        <c:crosses val="autoZero"/>
        <c:crossBetween val="midCat"/>
      </c:valAx>
      <c:valAx>
        <c:axId val="264020928"/>
        <c:scaling>
          <c:orientation val="minMax"/>
        </c:scaling>
        <c:delete val="0"/>
        <c:axPos val="l"/>
        <c:majorGridlines>
          <c:spPr>
            <a:ln w="9525" cap="flat" cmpd="sng" algn="ctr">
              <a:solidFill>
                <a:schemeClr val="tx1">
                  <a:lumMod val="15000"/>
                  <a:lumOff val="85000"/>
                </a:schemeClr>
              </a:solidFill>
              <a:prstDash val="solid"/>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GB" b="0"/>
                  <a:t>Hospitalization</a:t>
                </a:r>
                <a:r>
                  <a:rPr lang="en-GB" b="0" baseline="0"/>
                  <a:t> rate</a:t>
                </a:r>
                <a:endParaRPr lang="en-GB" b="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GB"/>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019216"/>
        <c:crosses val="autoZero"/>
        <c:crossBetween val="midCat"/>
      </c:valAx>
      <c:spPr>
        <a:solidFill>
          <a:schemeClr val="bg1"/>
        </a:solidFill>
        <a:ln>
          <a:noFill/>
        </a:ln>
        <a:effectLst/>
      </c:spPr>
    </c:plotArea>
    <c:plotVisOnly val="1"/>
    <c:dispBlanksAs val="gap"/>
    <c:showDLblsOverMax val="0"/>
    <c:extLst/>
  </c:chart>
  <c:spPr>
    <a:solidFill>
      <a:schemeClr val="bg1"/>
    </a:solidFill>
    <a:ln w="12700" cap="flat" cmpd="sng" algn="ctr">
      <a:solidFill>
        <a:schemeClr val="tx1">
          <a:tint val="75000"/>
        </a:schemeClr>
      </a:solidFill>
      <a:prstDash val="solid"/>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Number of Booster</a:t>
            </a:r>
            <a:r>
              <a:rPr lang="en-GB" baseline="0"/>
              <a:t> Injections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exp"/>
            <c:dispRSqr val="0"/>
            <c:dispEq val="1"/>
            <c:trendlineLbl>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1600" baseline="0"/>
                      <a:t>y = 10289e</a:t>
                    </a:r>
                    <a:r>
                      <a:rPr lang="en-US" sz="1600" baseline="30000"/>
                      <a:t>0.0582x</a:t>
                    </a:r>
                    <a:endParaRPr lang="en-US" sz="1600"/>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trendline>
            <c:spPr>
              <a:ln w="19050" cap="rnd">
                <a:solidFill>
                  <a:schemeClr val="accent1"/>
                </a:solidFill>
                <a:prstDash val="sysDot"/>
              </a:ln>
              <a:effectLst/>
            </c:spPr>
            <c:trendlineType val="exp"/>
            <c:dispRSqr val="1"/>
            <c:dispEq val="0"/>
            <c:trendlineLbl>
              <c:layout>
                <c:manualLayout>
                  <c:x val="-0.19138834411497818"/>
                  <c:y val="0.22521293569770007"/>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yVal>
            <c:numRef>
              <c:f>'Reg_30days (2)'!$AC$49:$AC$119</c:f>
              <c:numCache>
                <c:formatCode>_(* #,##0_);_(* \(#,##0\);_(* "-"??_);_(@_)</c:formatCode>
                <c:ptCount val="71"/>
                <c:pt idx="0">
                  <c:v>7205</c:v>
                </c:pt>
                <c:pt idx="10">
                  <c:v>15596</c:v>
                </c:pt>
                <c:pt idx="14">
                  <c:v>32316</c:v>
                </c:pt>
                <c:pt idx="21">
                  <c:v>55670</c:v>
                </c:pt>
                <c:pt idx="28">
                  <c:v>73411.5</c:v>
                </c:pt>
                <c:pt idx="35">
                  <c:v>91153</c:v>
                </c:pt>
                <c:pt idx="42">
                  <c:v>115861</c:v>
                </c:pt>
                <c:pt idx="49">
                  <c:v>152220</c:v>
                </c:pt>
                <c:pt idx="56">
                  <c:v>251856</c:v>
                </c:pt>
                <c:pt idx="63">
                  <c:v>475599</c:v>
                </c:pt>
                <c:pt idx="70">
                  <c:v>573561</c:v>
                </c:pt>
              </c:numCache>
            </c:numRef>
          </c:yVal>
          <c:smooth val="0"/>
          <c:extLst>
            <c:ext xmlns:c16="http://schemas.microsoft.com/office/drawing/2014/chart" uri="{C3380CC4-5D6E-409C-BE32-E72D297353CC}">
              <c16:uniqueId val="{00000002-6DAC-FD46-A4E8-CBA2CF0E969D}"/>
            </c:ext>
          </c:extLst>
        </c:ser>
        <c:dLbls>
          <c:showLegendKey val="0"/>
          <c:showVal val="0"/>
          <c:showCatName val="0"/>
          <c:showSerName val="0"/>
          <c:showPercent val="0"/>
          <c:showBubbleSize val="0"/>
        </c:dLbls>
        <c:axId val="1062997840"/>
        <c:axId val="1895814800"/>
      </c:scatterChart>
      <c:valAx>
        <c:axId val="106299784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days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5814800"/>
        <c:crosses val="autoZero"/>
        <c:crossBetween val="midCat"/>
      </c:valAx>
      <c:valAx>
        <c:axId val="18958148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Number of boosters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299784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Relationship between Vaccination rate and Hosptialization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1"/>
          <c:order val="0"/>
          <c:spPr>
            <a:ln w="25400" cap="rnd">
              <a:noFill/>
              <a:round/>
            </a:ln>
            <a:effectLst/>
          </c:spPr>
          <c:marker>
            <c:symbol val="circle"/>
            <c:size val="5"/>
            <c:spPr>
              <a:solidFill>
                <a:schemeClr val="accent4">
                  <a:shade val="76000"/>
                </a:schemeClr>
              </a:solidFill>
              <a:ln w="9525">
                <a:solidFill>
                  <a:schemeClr val="accent4">
                    <a:shade val="76000"/>
                  </a:schemeClr>
                </a:solidFill>
              </a:ln>
              <a:effectLst/>
            </c:spPr>
          </c:marker>
          <c:trendline>
            <c:spPr>
              <a:ln w="19050" cap="rnd">
                <a:solidFill>
                  <a:schemeClr val="accent4">
                    <a:shade val="76000"/>
                  </a:schemeClr>
                </a:solidFill>
                <a:prstDash val="sysDot"/>
              </a:ln>
              <a:effectLst/>
            </c:spPr>
            <c:trendlineType val="linear"/>
            <c:dispRSqr val="0"/>
            <c:dispEq val="0"/>
          </c:trendline>
          <c:trendline>
            <c:spPr>
              <a:ln w="19050" cap="rnd">
                <a:solidFill>
                  <a:schemeClr val="accent4">
                    <a:shade val="76000"/>
                  </a:schemeClr>
                </a:solidFill>
                <a:prstDash val="sysDot"/>
              </a:ln>
              <a:effectLst/>
            </c:spPr>
            <c:trendlineType val="linear"/>
            <c:dispRSqr val="0"/>
            <c:dispEq val="0"/>
          </c:trendline>
          <c:trendline>
            <c:spPr>
              <a:ln w="19050" cap="rnd">
                <a:solidFill>
                  <a:schemeClr val="accent4">
                    <a:shade val="76000"/>
                  </a:schemeClr>
                </a:solidFill>
                <a:prstDash val="sysDot"/>
              </a:ln>
              <a:effectLst/>
            </c:spPr>
            <c:trendlineType val="linear"/>
            <c:dispRSqr val="0"/>
            <c:dispEq val="0"/>
          </c:trendline>
          <c:trendline>
            <c:spPr>
              <a:ln w="19050" cap="rnd">
                <a:solidFill>
                  <a:schemeClr val="accent4">
                    <a:shade val="76000"/>
                  </a:schemeClr>
                </a:solidFill>
                <a:prstDash val="sysDot"/>
              </a:ln>
              <a:effectLst/>
            </c:spPr>
            <c:trendlineType val="linear"/>
            <c:dispRSqr val="0"/>
            <c:dispEq val="0"/>
          </c:trendline>
          <c:xVal>
            <c:numRef>
              <c:f>'Reg_30days (2)'!$Z$32:$Z$61</c:f>
              <c:numCache>
                <c:formatCode>_(* #,##0.0000_);_(* \(#,##0.0000\);_(* "-"??_);_(@_)</c:formatCode>
                <c:ptCount val="30"/>
                <c:pt idx="0">
                  <c:v>1.2596397116574809E-2</c:v>
                </c:pt>
                <c:pt idx="1">
                  <c:v>1.3190538132291667E-2</c:v>
                </c:pt>
                <c:pt idx="2">
                  <c:v>1.4105238570401144E-2</c:v>
                </c:pt>
                <c:pt idx="3">
                  <c:v>1.5091188888357934E-2</c:v>
                </c:pt>
                <c:pt idx="4">
                  <c:v>1.5831502575174679E-2</c:v>
                </c:pt>
                <c:pt idx="5">
                  <c:v>1.6559195584104503E-2</c:v>
                </c:pt>
                <c:pt idx="6">
                  <c:v>1.7423507423747826E-2</c:v>
                </c:pt>
                <c:pt idx="7">
                  <c:v>1.7916830283920514E-2</c:v>
                </c:pt>
                <c:pt idx="8">
                  <c:v>1.8746478938799601E-2</c:v>
                </c:pt>
                <c:pt idx="9">
                  <c:v>1.9534492665026933E-2</c:v>
                </c:pt>
                <c:pt idx="10">
                  <c:v>2.0085907841458608E-2</c:v>
                </c:pt>
                <c:pt idx="11">
                  <c:v>2.0574636825838793E-2</c:v>
                </c:pt>
                <c:pt idx="12">
                  <c:v>2.1674524322396777E-2</c:v>
                </c:pt>
                <c:pt idx="13">
                  <c:v>2.2735848517223801E-2</c:v>
                </c:pt>
                <c:pt idx="14">
                  <c:v>2.3620099698526163E-2</c:v>
                </c:pt>
                <c:pt idx="15">
                  <c:v>2.4767234629103567E-2</c:v>
                </c:pt>
                <c:pt idx="16">
                  <c:v>2.585014354890915E-2</c:v>
                </c:pt>
                <c:pt idx="17">
                  <c:v>2.6643544590570896E-2</c:v>
                </c:pt>
                <c:pt idx="18">
                  <c:v>2.6811910320691589E-2</c:v>
                </c:pt>
                <c:pt idx="19">
                  <c:v>2.7254024010539338E-2</c:v>
                </c:pt>
                <c:pt idx="20">
                  <c:v>2.7149173242110435E-2</c:v>
                </c:pt>
                <c:pt idx="21">
                  <c:v>2.6844426443447512E-2</c:v>
                </c:pt>
                <c:pt idx="22">
                  <c:v>2.6352637516730192E-2</c:v>
                </c:pt>
                <c:pt idx="23">
                  <c:v>2.5807820536641594E-2</c:v>
                </c:pt>
                <c:pt idx="24">
                  <c:v>2.5170465930911625E-2</c:v>
                </c:pt>
                <c:pt idx="25">
                  <c:v>2.4392045092651877E-2</c:v>
                </c:pt>
                <c:pt idx="26">
                  <c:v>2.3980075851605175E-2</c:v>
                </c:pt>
                <c:pt idx="27">
                  <c:v>2.1123966401377779E-2</c:v>
                </c:pt>
                <c:pt idx="28">
                  <c:v>2.1056156905579753E-2</c:v>
                </c:pt>
                <c:pt idx="29">
                  <c:v>2.0739005194936926E-2</c:v>
                </c:pt>
              </c:numCache>
            </c:numRef>
          </c:xVal>
          <c:yVal>
            <c:numRef>
              <c:f>'Reg_30days (2)'!$W$32:$W$61</c:f>
              <c:numCache>
                <c:formatCode>_(* #,##0.0000_);_(* \(#,##0.0000\);_(* "-"??_);_(@_)</c:formatCode>
                <c:ptCount val="30"/>
                <c:pt idx="0">
                  <c:v>4.6866915952316025E-3</c:v>
                </c:pt>
                <c:pt idx="1">
                  <c:v>4.7194760482898697E-3</c:v>
                </c:pt>
                <c:pt idx="2">
                  <c:v>4.0207080965354207E-3</c:v>
                </c:pt>
                <c:pt idx="3">
                  <c:v>3.2734470022613032E-3</c:v>
                </c:pt>
                <c:pt idx="4">
                  <c:v>3.5895043192348858E-3</c:v>
                </c:pt>
                <c:pt idx="5">
                  <c:v>3.5263492539158166E-3</c:v>
                </c:pt>
                <c:pt idx="6">
                  <c:v>3.5136967047216874E-3</c:v>
                </c:pt>
                <c:pt idx="7">
                  <c:v>3.3495449714860057E-3</c:v>
                </c:pt>
                <c:pt idx="8">
                  <c:v>2.8547876228849057E-3</c:v>
                </c:pt>
                <c:pt idx="9">
                  <c:v>3.9076153513952589E-3</c:v>
                </c:pt>
                <c:pt idx="10">
                  <c:v>3.4310452787950849E-3</c:v>
                </c:pt>
                <c:pt idx="11">
                  <c:v>3.7899772823443956E-3</c:v>
                </c:pt>
                <c:pt idx="12">
                  <c:v>3.5883011164126351E-3</c:v>
                </c:pt>
                <c:pt idx="13">
                  <c:v>3.4047724117798124E-3</c:v>
                </c:pt>
                <c:pt idx="14">
                  <c:v>3.1709971307261691E-3</c:v>
                </c:pt>
                <c:pt idx="15">
                  <c:v>3.5193174281203049E-3</c:v>
                </c:pt>
                <c:pt idx="16">
                  <c:v>2.630918015087174E-3</c:v>
                </c:pt>
                <c:pt idx="17">
                  <c:v>2.7475699507160307E-3</c:v>
                </c:pt>
                <c:pt idx="18">
                  <c:v>1.9596015261391887E-3</c:v>
                </c:pt>
                <c:pt idx="19">
                  <c:v>2.3680917070507618E-3</c:v>
                </c:pt>
                <c:pt idx="20">
                  <c:v>1.9660450897490381E-3</c:v>
                </c:pt>
                <c:pt idx="21">
                  <c:v>2.3676987038445054E-3</c:v>
                </c:pt>
                <c:pt idx="22">
                  <c:v>1.9329833290777836E-3</c:v>
                </c:pt>
                <c:pt idx="23">
                  <c:v>2.6129229397955623E-3</c:v>
                </c:pt>
                <c:pt idx="24">
                  <c:v>2.4962710041667056E-3</c:v>
                </c:pt>
                <c:pt idx="25">
                  <c:v>2.4101021086798636E-3</c:v>
                </c:pt>
                <c:pt idx="26">
                  <c:v>2.5982091111826601E-3</c:v>
                </c:pt>
                <c:pt idx="27">
                  <c:v>3.0568858179761574E-3</c:v>
                </c:pt>
                <c:pt idx="28">
                  <c:v>2.8843159560885531E-3</c:v>
                </c:pt>
                <c:pt idx="29">
                  <c:v>2.8843159560885531E-3</c:v>
                </c:pt>
              </c:numCache>
            </c:numRef>
          </c:yVal>
          <c:smooth val="0"/>
          <c:extLst>
            <c:ext xmlns:c16="http://schemas.microsoft.com/office/drawing/2014/chart" uri="{C3380CC4-5D6E-409C-BE32-E72D297353CC}">
              <c16:uniqueId val="{00000004-A51E-9F44-8011-0377E294D870}"/>
            </c:ext>
          </c:extLst>
        </c:ser>
        <c:dLbls>
          <c:showLegendKey val="0"/>
          <c:showVal val="0"/>
          <c:showCatName val="0"/>
          <c:showSerName val="0"/>
          <c:showPercent val="0"/>
          <c:showBubbleSize val="0"/>
        </c:dLbls>
        <c:axId val="264019216"/>
        <c:axId val="264020928"/>
      </c:scatterChart>
      <c:valAx>
        <c:axId val="26401921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Vaccination Rate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020928"/>
        <c:crosses val="autoZero"/>
        <c:crossBetween val="midCat"/>
      </c:valAx>
      <c:valAx>
        <c:axId val="2640209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Hospitalization rate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019216"/>
        <c:crosses val="autoZero"/>
        <c:crossBetween val="midCat"/>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Number of Booster</a:t>
            </a:r>
            <a:r>
              <a:rPr lang="en-GB" baseline="0"/>
              <a:t> Injections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exp"/>
            <c:dispRSqr val="0"/>
            <c:dispEq val="0"/>
          </c:trendline>
          <c:trendline>
            <c:spPr>
              <a:ln w="19050" cap="rnd">
                <a:solidFill>
                  <a:schemeClr val="accent1"/>
                </a:solidFill>
                <a:prstDash val="sysDot"/>
              </a:ln>
              <a:effectLst/>
            </c:spPr>
            <c:trendlineType val="exp"/>
            <c:dispRSqr val="0"/>
            <c:dispEq val="0"/>
          </c:trendline>
          <c:yVal>
            <c:numRef>
              <c:f>'Reg_30days (2)'!$AC$49:$AC$119</c:f>
              <c:numCache>
                <c:formatCode>_(* #,##0_);_(* \(#,##0\);_(* "-"??_);_(@_)</c:formatCode>
                <c:ptCount val="71"/>
                <c:pt idx="0">
                  <c:v>7205</c:v>
                </c:pt>
                <c:pt idx="10">
                  <c:v>15596</c:v>
                </c:pt>
                <c:pt idx="14">
                  <c:v>32316</c:v>
                </c:pt>
                <c:pt idx="21">
                  <c:v>55670</c:v>
                </c:pt>
                <c:pt idx="28">
                  <c:v>73411.5</c:v>
                </c:pt>
                <c:pt idx="35">
                  <c:v>91153</c:v>
                </c:pt>
                <c:pt idx="42">
                  <c:v>115861</c:v>
                </c:pt>
                <c:pt idx="49">
                  <c:v>152220</c:v>
                </c:pt>
                <c:pt idx="56">
                  <c:v>251856</c:v>
                </c:pt>
                <c:pt idx="63">
                  <c:v>475599</c:v>
                </c:pt>
                <c:pt idx="70">
                  <c:v>573561</c:v>
                </c:pt>
              </c:numCache>
            </c:numRef>
          </c:yVal>
          <c:smooth val="0"/>
          <c:extLst>
            <c:ext xmlns:c16="http://schemas.microsoft.com/office/drawing/2014/chart" uri="{C3380CC4-5D6E-409C-BE32-E72D297353CC}">
              <c16:uniqueId val="{00000002-4FB8-0E4A-8081-D0198AB80C32}"/>
            </c:ext>
          </c:extLst>
        </c:ser>
        <c:dLbls>
          <c:showLegendKey val="0"/>
          <c:showVal val="0"/>
          <c:showCatName val="0"/>
          <c:showSerName val="0"/>
          <c:showPercent val="0"/>
          <c:showBubbleSize val="0"/>
        </c:dLbls>
        <c:axId val="1062997840"/>
        <c:axId val="1895814800"/>
      </c:scatterChart>
      <c:valAx>
        <c:axId val="106299784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days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5814800"/>
        <c:crosses val="autoZero"/>
        <c:crossBetween val="midCat"/>
      </c:valAx>
      <c:valAx>
        <c:axId val="18958148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Number of boosters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299784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Regression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1"/>
            <c:trendlineLbl>
              <c:layout>
                <c:manualLayout>
                  <c:x val="-8.0087560338053546E-2"/>
                  <c:y val="0.2065764176954221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'ori data'!$AY$119:$AY$151</c:f>
              <c:numCache>
                <c:formatCode>_(* #,##0.0000_);_(* \(#,##0.0000\);_(* "-"??_);_(@_)</c:formatCode>
                <c:ptCount val="33"/>
                <c:pt idx="0">
                  <c:v>1.2596397116574809E-2</c:v>
                </c:pt>
                <c:pt idx="1">
                  <c:v>1.3190538132291667E-2</c:v>
                </c:pt>
                <c:pt idx="2">
                  <c:v>1.4105238570401144E-2</c:v>
                </c:pt>
                <c:pt idx="3">
                  <c:v>1.5091188888357934E-2</c:v>
                </c:pt>
                <c:pt idx="4">
                  <c:v>1.5831502575174679E-2</c:v>
                </c:pt>
                <c:pt idx="5">
                  <c:v>1.6559195584104503E-2</c:v>
                </c:pt>
                <c:pt idx="6">
                  <c:v>1.7423507423747826E-2</c:v>
                </c:pt>
                <c:pt idx="7">
                  <c:v>1.7916830283920514E-2</c:v>
                </c:pt>
                <c:pt idx="8">
                  <c:v>1.8746478938799601E-2</c:v>
                </c:pt>
                <c:pt idx="9">
                  <c:v>1.9534492665026933E-2</c:v>
                </c:pt>
                <c:pt idx="10">
                  <c:v>2.0085907841458608E-2</c:v>
                </c:pt>
                <c:pt idx="11">
                  <c:v>2.0574636825838793E-2</c:v>
                </c:pt>
                <c:pt idx="12">
                  <c:v>2.1674524322396777E-2</c:v>
                </c:pt>
                <c:pt idx="13">
                  <c:v>2.2735848517223801E-2</c:v>
                </c:pt>
                <c:pt idx="14">
                  <c:v>2.3620099698526163E-2</c:v>
                </c:pt>
                <c:pt idx="15">
                  <c:v>2.4767234629103567E-2</c:v>
                </c:pt>
                <c:pt idx="16">
                  <c:v>2.585014354890915E-2</c:v>
                </c:pt>
                <c:pt idx="17">
                  <c:v>2.6643544590570896E-2</c:v>
                </c:pt>
                <c:pt idx="18">
                  <c:v>2.6811910320691589E-2</c:v>
                </c:pt>
                <c:pt idx="19">
                  <c:v>2.7254024010539338E-2</c:v>
                </c:pt>
                <c:pt idx="20">
                  <c:v>2.7149173242110435E-2</c:v>
                </c:pt>
                <c:pt idx="21">
                  <c:v>2.6844426443447512E-2</c:v>
                </c:pt>
                <c:pt idx="22">
                  <c:v>2.6352637516730192E-2</c:v>
                </c:pt>
                <c:pt idx="23">
                  <c:v>2.5807820536641594E-2</c:v>
                </c:pt>
                <c:pt idx="24">
                  <c:v>2.5170465930911625E-2</c:v>
                </c:pt>
                <c:pt idx="25">
                  <c:v>2.4392045092651877E-2</c:v>
                </c:pt>
                <c:pt idx="26">
                  <c:v>2.3980075851605175E-2</c:v>
                </c:pt>
                <c:pt idx="27">
                  <c:v>2.1123966401377779E-2</c:v>
                </c:pt>
                <c:pt idx="28">
                  <c:v>2.1056156905579753E-2</c:v>
                </c:pt>
                <c:pt idx="29">
                  <c:v>2.0739005194936926E-2</c:v>
                </c:pt>
                <c:pt idx="30">
                  <c:v>2.0314954353718502E-2</c:v>
                </c:pt>
                <c:pt idx="31">
                  <c:v>1.9498182500071567E-2</c:v>
                </c:pt>
                <c:pt idx="32">
                  <c:v>1.9011592699415568E-2</c:v>
                </c:pt>
              </c:numCache>
            </c:numRef>
          </c:xVal>
          <c:yVal>
            <c:numRef>
              <c:f>'ori data'!$AL$119:$AL$151</c:f>
              <c:numCache>
                <c:formatCode>_(* #,##0.0000_);_(* \(#,##0.0000\);_(* "-"??_);_(@_)</c:formatCode>
                <c:ptCount val="33"/>
                <c:pt idx="0">
                  <c:v>4.6866915952316025E-3</c:v>
                </c:pt>
                <c:pt idx="1">
                  <c:v>4.7194760482898697E-3</c:v>
                </c:pt>
                <c:pt idx="2">
                  <c:v>4.0207080965354207E-3</c:v>
                </c:pt>
                <c:pt idx="3">
                  <c:v>3.2734470022613032E-3</c:v>
                </c:pt>
                <c:pt idx="4">
                  <c:v>3.5895043192348858E-3</c:v>
                </c:pt>
                <c:pt idx="5">
                  <c:v>3.5263492539158166E-3</c:v>
                </c:pt>
                <c:pt idx="6">
                  <c:v>3.5136967047216874E-3</c:v>
                </c:pt>
                <c:pt idx="7">
                  <c:v>3.3495449714860057E-3</c:v>
                </c:pt>
                <c:pt idx="8">
                  <c:v>2.8547876228849057E-3</c:v>
                </c:pt>
                <c:pt idx="9">
                  <c:v>3.9076153513952589E-3</c:v>
                </c:pt>
                <c:pt idx="10">
                  <c:v>3.4310452787950849E-3</c:v>
                </c:pt>
                <c:pt idx="11">
                  <c:v>3.7899772823443956E-3</c:v>
                </c:pt>
                <c:pt idx="12">
                  <c:v>3.5883011164126351E-3</c:v>
                </c:pt>
                <c:pt idx="13">
                  <c:v>3.4047724117798124E-3</c:v>
                </c:pt>
                <c:pt idx="14">
                  <c:v>3.1709971307261691E-3</c:v>
                </c:pt>
                <c:pt idx="15">
                  <c:v>3.5193174281203049E-3</c:v>
                </c:pt>
                <c:pt idx="16">
                  <c:v>2.630918015087174E-3</c:v>
                </c:pt>
                <c:pt idx="17">
                  <c:v>2.7475699507160307E-3</c:v>
                </c:pt>
                <c:pt idx="18">
                  <c:v>1.9596015261391887E-3</c:v>
                </c:pt>
                <c:pt idx="19">
                  <c:v>2.3680917070507618E-3</c:v>
                </c:pt>
                <c:pt idx="20">
                  <c:v>1.9660450897490381E-3</c:v>
                </c:pt>
                <c:pt idx="21">
                  <c:v>2.3676987038445054E-3</c:v>
                </c:pt>
                <c:pt idx="22">
                  <c:v>1.9329833290777836E-3</c:v>
                </c:pt>
                <c:pt idx="23">
                  <c:v>2.6129229397955623E-3</c:v>
                </c:pt>
                <c:pt idx="24">
                  <c:v>2.4962710041667056E-3</c:v>
                </c:pt>
                <c:pt idx="25">
                  <c:v>2.4101021086798636E-3</c:v>
                </c:pt>
                <c:pt idx="26">
                  <c:v>2.5982091111826601E-3</c:v>
                </c:pt>
                <c:pt idx="27">
                  <c:v>3.0568858179761574E-3</c:v>
                </c:pt>
                <c:pt idx="28">
                  <c:v>2.8843159560885531E-3</c:v>
                </c:pt>
                <c:pt idx="29">
                  <c:v>2.8843159560885531E-3</c:v>
                </c:pt>
                <c:pt idx="30">
                  <c:v>3.1688618342258579E-3</c:v>
                </c:pt>
                <c:pt idx="31">
                  <c:v>3.1688618342258579E-3</c:v>
                </c:pt>
                <c:pt idx="32">
                  <c:v>3.1716544650360716E-3</c:v>
                </c:pt>
              </c:numCache>
            </c:numRef>
          </c:yVal>
          <c:smooth val="0"/>
          <c:extLst>
            <c:ext xmlns:c16="http://schemas.microsoft.com/office/drawing/2014/chart" uri="{C3380CC4-5D6E-409C-BE32-E72D297353CC}">
              <c16:uniqueId val="{00000001-70F6-0848-B399-7267AEE13B1C}"/>
            </c:ext>
          </c:extLst>
        </c:ser>
        <c:dLbls>
          <c:showLegendKey val="0"/>
          <c:showVal val="0"/>
          <c:showCatName val="0"/>
          <c:showSerName val="0"/>
          <c:showPercent val="0"/>
          <c:showBubbleSize val="0"/>
        </c:dLbls>
        <c:axId val="264019216"/>
        <c:axId val="264020928"/>
      </c:scatterChart>
      <c:valAx>
        <c:axId val="26401921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alpha</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020928"/>
        <c:crosses val="autoZero"/>
        <c:crossBetween val="midCat"/>
      </c:valAx>
      <c:valAx>
        <c:axId val="264020928"/>
        <c:scaling>
          <c:orientation val="minMax"/>
        </c:scaling>
        <c:delete val="0"/>
        <c:axPos val="l"/>
        <c:majorGridlines>
          <c:spPr>
            <a:ln w="9525" cap="flat" cmpd="sng" algn="ctr">
              <a:solidFill>
                <a:schemeClr val="tx1">
                  <a:lumMod val="15000"/>
                  <a:lumOff val="85000"/>
                </a:schemeClr>
              </a:solidFill>
              <a:round/>
            </a:ln>
            <a:effectLst/>
          </c:spPr>
        </c:majorGridlines>
        <c:title>
          <c:tx>
            <c:strRef>
              <c:f>loss_sigma0.1!$K$1</c:f>
              <c:strCache>
                <c:ptCount val="1"/>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01921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val>
            <c:numRef>
              <c:f>'ori data'!$BB$118:$BB$222</c:f>
              <c:numCache>
                <c:formatCode>_(* #,##0_);_(* \(#,##0\);_(* "-"??_);_(@_)</c:formatCode>
                <c:ptCount val="105"/>
                <c:pt idx="0">
                  <c:v>72198</c:v>
                </c:pt>
                <c:pt idx="1">
                  <c:v>50017</c:v>
                </c:pt>
                <c:pt idx="2">
                  <c:v>96337</c:v>
                </c:pt>
                <c:pt idx="3">
                  <c:v>95600</c:v>
                </c:pt>
                <c:pt idx="4">
                  <c:v>96248</c:v>
                </c:pt>
                <c:pt idx="5">
                  <c:v>95301</c:v>
                </c:pt>
                <c:pt idx="6">
                  <c:v>97753</c:v>
                </c:pt>
                <c:pt idx="7">
                  <c:v>80974</c:v>
                </c:pt>
                <c:pt idx="8">
                  <c:v>57486</c:v>
                </c:pt>
                <c:pt idx="9">
                  <c:v>91042</c:v>
                </c:pt>
                <c:pt idx="10">
                  <c:v>97303</c:v>
                </c:pt>
                <c:pt idx="11">
                  <c:v>97617</c:v>
                </c:pt>
                <c:pt idx="12">
                  <c:v>99326</c:v>
                </c:pt>
                <c:pt idx="13">
                  <c:v>99193</c:v>
                </c:pt>
                <c:pt idx="14">
                  <c:v>77225</c:v>
                </c:pt>
                <c:pt idx="15">
                  <c:v>55839</c:v>
                </c:pt>
                <c:pt idx="16">
                  <c:v>100294</c:v>
                </c:pt>
                <c:pt idx="17">
                  <c:v>101590</c:v>
                </c:pt>
                <c:pt idx="18">
                  <c:v>98577</c:v>
                </c:pt>
                <c:pt idx="19">
                  <c:v>102026</c:v>
                </c:pt>
                <c:pt idx="20">
                  <c:v>99558</c:v>
                </c:pt>
                <c:pt idx="21">
                  <c:v>77425</c:v>
                </c:pt>
                <c:pt idx="22">
                  <c:v>48097</c:v>
                </c:pt>
                <c:pt idx="23">
                  <c:v>87536</c:v>
                </c:pt>
                <c:pt idx="24">
                  <c:v>77871</c:v>
                </c:pt>
                <c:pt idx="25">
                  <c:v>70773</c:v>
                </c:pt>
                <c:pt idx="26">
                  <c:v>71641</c:v>
                </c:pt>
                <c:pt idx="27">
                  <c:v>69817</c:v>
                </c:pt>
                <c:pt idx="28">
                  <c:v>51873</c:v>
                </c:pt>
                <c:pt idx="29">
                  <c:v>26810</c:v>
                </c:pt>
                <c:pt idx="30">
                  <c:v>59072</c:v>
                </c:pt>
                <c:pt idx="31">
                  <c:v>17019</c:v>
                </c:pt>
                <c:pt idx="32">
                  <c:v>59105</c:v>
                </c:pt>
                <c:pt idx="33">
                  <c:v>57042</c:v>
                </c:pt>
                <c:pt idx="34">
                  <c:v>54514</c:v>
                </c:pt>
                <c:pt idx="35">
                  <c:v>32054</c:v>
                </c:pt>
                <c:pt idx="36">
                  <c:v>15633</c:v>
                </c:pt>
                <c:pt idx="37">
                  <c:v>41981</c:v>
                </c:pt>
                <c:pt idx="38">
                  <c:v>38478</c:v>
                </c:pt>
                <c:pt idx="39">
                  <c:v>37205</c:v>
                </c:pt>
                <c:pt idx="40">
                  <c:v>37355</c:v>
                </c:pt>
                <c:pt idx="41">
                  <c:v>38375</c:v>
                </c:pt>
                <c:pt idx="42">
                  <c:v>21153</c:v>
                </c:pt>
                <c:pt idx="43">
                  <c:v>9651</c:v>
                </c:pt>
                <c:pt idx="44">
                  <c:v>29818</c:v>
                </c:pt>
                <c:pt idx="45">
                  <c:v>27046</c:v>
                </c:pt>
                <c:pt idx="46">
                  <c:v>25620</c:v>
                </c:pt>
                <c:pt idx="47">
                  <c:v>25292</c:v>
                </c:pt>
                <c:pt idx="48">
                  <c:v>20105</c:v>
                </c:pt>
                <c:pt idx="49">
                  <c:v>16187</c:v>
                </c:pt>
                <c:pt idx="50">
                  <c:v>2641</c:v>
                </c:pt>
                <c:pt idx="51">
                  <c:v>32282</c:v>
                </c:pt>
                <c:pt idx="52">
                  <c:v>17690</c:v>
                </c:pt>
                <c:pt idx="53">
                  <c:v>19515</c:v>
                </c:pt>
                <c:pt idx="54">
                  <c:v>20478</c:v>
                </c:pt>
                <c:pt idx="55">
                  <c:v>20295</c:v>
                </c:pt>
                <c:pt idx="56">
                  <c:v>8177</c:v>
                </c:pt>
                <c:pt idx="57">
                  <c:v>3486</c:v>
                </c:pt>
                <c:pt idx="58">
                  <c:v>16552</c:v>
                </c:pt>
                <c:pt idx="59">
                  <c:v>13946</c:v>
                </c:pt>
                <c:pt idx="60">
                  <c:v>14820</c:v>
                </c:pt>
                <c:pt idx="61">
                  <c:v>15365</c:v>
                </c:pt>
                <c:pt idx="62">
                  <c:v>15518</c:v>
                </c:pt>
                <c:pt idx="63">
                  <c:v>7151</c:v>
                </c:pt>
                <c:pt idx="64">
                  <c:v>3106</c:v>
                </c:pt>
                <c:pt idx="65">
                  <c:v>13204</c:v>
                </c:pt>
                <c:pt idx="66">
                  <c:v>12100</c:v>
                </c:pt>
                <c:pt idx="67">
                  <c:v>13303</c:v>
                </c:pt>
                <c:pt idx="68">
                  <c:v>13587</c:v>
                </c:pt>
                <c:pt idx="69">
                  <c:v>14233</c:v>
                </c:pt>
                <c:pt idx="70">
                  <c:v>6792</c:v>
                </c:pt>
                <c:pt idx="71">
                  <c:v>5115</c:v>
                </c:pt>
                <c:pt idx="72">
                  <c:v>26248</c:v>
                </c:pt>
                <c:pt idx="73">
                  <c:v>30874</c:v>
                </c:pt>
                <c:pt idx="74">
                  <c:v>36193</c:v>
                </c:pt>
                <c:pt idx="75">
                  <c:v>39640</c:v>
                </c:pt>
                <c:pt idx="76">
                  <c:v>41847</c:v>
                </c:pt>
                <c:pt idx="77">
                  <c:v>18370</c:v>
                </c:pt>
                <c:pt idx="78">
                  <c:v>9813</c:v>
                </c:pt>
                <c:pt idx="79">
                  <c:v>44601</c:v>
                </c:pt>
                <c:pt idx="80">
                  <c:v>47579</c:v>
                </c:pt>
                <c:pt idx="81">
                  <c:v>49594</c:v>
                </c:pt>
                <c:pt idx="82">
                  <c:v>43037</c:v>
                </c:pt>
                <c:pt idx="83">
                  <c:v>0</c:v>
                </c:pt>
                <c:pt idx="84">
                  <c:v>0</c:v>
                </c:pt>
                <c:pt idx="85">
                  <c:v>2205</c:v>
                </c:pt>
                <c:pt idx="86">
                  <c:v>5647</c:v>
                </c:pt>
                <c:pt idx="87">
                  <c:v>5073</c:v>
                </c:pt>
                <c:pt idx="88">
                  <c:v>29600</c:v>
                </c:pt>
                <c:pt idx="89">
                  <c:v>30301</c:v>
                </c:pt>
                <c:pt idx="90">
                  <c:v>0</c:v>
                </c:pt>
                <c:pt idx="91">
                  <c:v>0</c:v>
                </c:pt>
                <c:pt idx="92">
                  <c:v>3956</c:v>
                </c:pt>
                <c:pt idx="93">
                  <c:v>8449</c:v>
                </c:pt>
                <c:pt idx="94">
                  <c:v>52803</c:v>
                </c:pt>
                <c:pt idx="95">
                  <c:v>60852</c:v>
                </c:pt>
                <c:pt idx="96">
                  <c:v>63526</c:v>
                </c:pt>
                <c:pt idx="97">
                  <c:v>61244</c:v>
                </c:pt>
                <c:pt idx="98">
                  <c:v>37757</c:v>
                </c:pt>
                <c:pt idx="99">
                  <c:v>23640</c:v>
                </c:pt>
                <c:pt idx="100">
                  <c:v>69797</c:v>
                </c:pt>
                <c:pt idx="101">
                  <c:v>81602</c:v>
                </c:pt>
                <c:pt idx="102">
                  <c:v>83865</c:v>
                </c:pt>
                <c:pt idx="103">
                  <c:v>85490</c:v>
                </c:pt>
                <c:pt idx="104">
                  <c:v>84523</c:v>
                </c:pt>
              </c:numCache>
            </c:numRef>
          </c:val>
          <c:extLst>
            <c:ext xmlns:c16="http://schemas.microsoft.com/office/drawing/2014/chart" uri="{C3380CC4-5D6E-409C-BE32-E72D297353CC}">
              <c16:uniqueId val="{00000000-3A34-6244-8DDE-5DA3139CF4F8}"/>
            </c:ext>
          </c:extLst>
        </c:ser>
        <c:ser>
          <c:idx val="1"/>
          <c:order val="1"/>
          <c:spPr>
            <a:solidFill>
              <a:schemeClr val="accent2"/>
            </a:solidFill>
            <a:ln>
              <a:noFill/>
            </a:ln>
            <a:effectLst/>
          </c:spPr>
          <c:invertIfNegative val="0"/>
          <c:val>
            <c:numRef>
              <c:f>'ori data'!$BC$118:$BC$222</c:f>
              <c:numCache>
                <c:formatCode>_(* #,##0_);_(* \(#,##0\);_(* "-"??_);_(@_)</c:formatCode>
                <c:ptCount val="105"/>
                <c:pt idx="0">
                  <c:v>36203</c:v>
                </c:pt>
                <c:pt idx="1">
                  <c:v>25801</c:v>
                </c:pt>
                <c:pt idx="2">
                  <c:v>51378</c:v>
                </c:pt>
                <c:pt idx="3">
                  <c:v>52969</c:v>
                </c:pt>
                <c:pt idx="4">
                  <c:v>65479</c:v>
                </c:pt>
                <c:pt idx="5">
                  <c:v>58478</c:v>
                </c:pt>
                <c:pt idx="6">
                  <c:v>62915</c:v>
                </c:pt>
                <c:pt idx="7">
                  <c:v>55899</c:v>
                </c:pt>
                <c:pt idx="8">
                  <c:v>40252</c:v>
                </c:pt>
                <c:pt idx="9">
                  <c:v>62373</c:v>
                </c:pt>
                <c:pt idx="10">
                  <c:v>66311</c:v>
                </c:pt>
                <c:pt idx="11">
                  <c:v>68368</c:v>
                </c:pt>
                <c:pt idx="12">
                  <c:v>68987</c:v>
                </c:pt>
                <c:pt idx="13">
                  <c:v>71470</c:v>
                </c:pt>
                <c:pt idx="14">
                  <c:v>59652</c:v>
                </c:pt>
                <c:pt idx="15">
                  <c:v>44573</c:v>
                </c:pt>
                <c:pt idx="16">
                  <c:v>75458</c:v>
                </c:pt>
                <c:pt idx="17">
                  <c:v>77009</c:v>
                </c:pt>
                <c:pt idx="18">
                  <c:v>74337</c:v>
                </c:pt>
                <c:pt idx="19">
                  <c:v>78802</c:v>
                </c:pt>
                <c:pt idx="20">
                  <c:v>78521</c:v>
                </c:pt>
                <c:pt idx="21">
                  <c:v>62975</c:v>
                </c:pt>
                <c:pt idx="22">
                  <c:v>39549</c:v>
                </c:pt>
                <c:pt idx="23">
                  <c:v>69649</c:v>
                </c:pt>
                <c:pt idx="24">
                  <c:v>61860</c:v>
                </c:pt>
                <c:pt idx="25">
                  <c:v>56198</c:v>
                </c:pt>
                <c:pt idx="26">
                  <c:v>57379</c:v>
                </c:pt>
                <c:pt idx="27">
                  <c:v>57103</c:v>
                </c:pt>
                <c:pt idx="28">
                  <c:v>43309</c:v>
                </c:pt>
                <c:pt idx="29">
                  <c:v>22367</c:v>
                </c:pt>
                <c:pt idx="30">
                  <c:v>53017</c:v>
                </c:pt>
                <c:pt idx="31">
                  <c:v>14044</c:v>
                </c:pt>
                <c:pt idx="32">
                  <c:v>47734</c:v>
                </c:pt>
                <c:pt idx="33">
                  <c:v>45934</c:v>
                </c:pt>
                <c:pt idx="34">
                  <c:v>43876</c:v>
                </c:pt>
                <c:pt idx="35">
                  <c:v>27460</c:v>
                </c:pt>
                <c:pt idx="36">
                  <c:v>13556</c:v>
                </c:pt>
                <c:pt idx="37">
                  <c:v>33467</c:v>
                </c:pt>
                <c:pt idx="38">
                  <c:v>29481</c:v>
                </c:pt>
                <c:pt idx="39">
                  <c:v>27986</c:v>
                </c:pt>
                <c:pt idx="40">
                  <c:v>29173</c:v>
                </c:pt>
                <c:pt idx="41">
                  <c:v>29206</c:v>
                </c:pt>
                <c:pt idx="42">
                  <c:v>16989</c:v>
                </c:pt>
                <c:pt idx="43">
                  <c:v>8128</c:v>
                </c:pt>
                <c:pt idx="44">
                  <c:v>23050</c:v>
                </c:pt>
                <c:pt idx="45">
                  <c:v>19832</c:v>
                </c:pt>
                <c:pt idx="46">
                  <c:v>18339</c:v>
                </c:pt>
                <c:pt idx="47">
                  <c:v>18585</c:v>
                </c:pt>
                <c:pt idx="48">
                  <c:v>15563</c:v>
                </c:pt>
                <c:pt idx="49">
                  <c:v>11146</c:v>
                </c:pt>
                <c:pt idx="50">
                  <c:v>2186</c:v>
                </c:pt>
                <c:pt idx="51">
                  <c:v>22824</c:v>
                </c:pt>
                <c:pt idx="52">
                  <c:v>11807</c:v>
                </c:pt>
                <c:pt idx="53">
                  <c:v>13070</c:v>
                </c:pt>
                <c:pt idx="54">
                  <c:v>13466</c:v>
                </c:pt>
                <c:pt idx="55">
                  <c:v>13312</c:v>
                </c:pt>
                <c:pt idx="56">
                  <c:v>5712</c:v>
                </c:pt>
                <c:pt idx="57">
                  <c:v>2388</c:v>
                </c:pt>
                <c:pt idx="58">
                  <c:v>9728</c:v>
                </c:pt>
                <c:pt idx="59">
                  <c:v>7087</c:v>
                </c:pt>
                <c:pt idx="60">
                  <c:v>6902</c:v>
                </c:pt>
                <c:pt idx="61">
                  <c:v>6855</c:v>
                </c:pt>
                <c:pt idx="62">
                  <c:v>6628</c:v>
                </c:pt>
                <c:pt idx="63">
                  <c:v>3435</c:v>
                </c:pt>
                <c:pt idx="64">
                  <c:v>1451</c:v>
                </c:pt>
                <c:pt idx="65">
                  <c:v>5796</c:v>
                </c:pt>
                <c:pt idx="66">
                  <c:v>5114</c:v>
                </c:pt>
                <c:pt idx="67">
                  <c:v>5175</c:v>
                </c:pt>
                <c:pt idx="68">
                  <c:v>4961</c:v>
                </c:pt>
                <c:pt idx="69">
                  <c:v>5512</c:v>
                </c:pt>
                <c:pt idx="70">
                  <c:v>2458</c:v>
                </c:pt>
                <c:pt idx="71">
                  <c:v>892</c:v>
                </c:pt>
                <c:pt idx="72">
                  <c:v>4944</c:v>
                </c:pt>
                <c:pt idx="73">
                  <c:v>4447</c:v>
                </c:pt>
                <c:pt idx="74">
                  <c:v>4490</c:v>
                </c:pt>
                <c:pt idx="75">
                  <c:v>4204</c:v>
                </c:pt>
                <c:pt idx="76">
                  <c:v>4218</c:v>
                </c:pt>
                <c:pt idx="77">
                  <c:v>1752</c:v>
                </c:pt>
                <c:pt idx="78">
                  <c:v>862</c:v>
                </c:pt>
                <c:pt idx="79">
                  <c:v>3803</c:v>
                </c:pt>
                <c:pt idx="80">
                  <c:v>3574</c:v>
                </c:pt>
                <c:pt idx="81">
                  <c:v>3361</c:v>
                </c:pt>
                <c:pt idx="82">
                  <c:v>1808</c:v>
                </c:pt>
                <c:pt idx="83">
                  <c:v>551</c:v>
                </c:pt>
                <c:pt idx="84">
                  <c:v>551</c:v>
                </c:pt>
                <c:pt idx="85">
                  <c:v>551</c:v>
                </c:pt>
                <c:pt idx="86">
                  <c:v>387</c:v>
                </c:pt>
                <c:pt idx="87">
                  <c:v>374</c:v>
                </c:pt>
                <c:pt idx="88">
                  <c:v>1876</c:v>
                </c:pt>
                <c:pt idx="89">
                  <c:v>1512</c:v>
                </c:pt>
                <c:pt idx="90">
                  <c:v>103.66666666697711</c:v>
                </c:pt>
                <c:pt idx="91">
                  <c:v>103.66666666697711</c:v>
                </c:pt>
                <c:pt idx="92">
                  <c:v>103.66666666604578</c:v>
                </c:pt>
                <c:pt idx="93">
                  <c:v>336</c:v>
                </c:pt>
                <c:pt idx="94">
                  <c:v>2218</c:v>
                </c:pt>
                <c:pt idx="95">
                  <c:v>2101</c:v>
                </c:pt>
                <c:pt idx="96">
                  <c:v>1958</c:v>
                </c:pt>
                <c:pt idx="97">
                  <c:v>1977</c:v>
                </c:pt>
                <c:pt idx="98">
                  <c:v>925</c:v>
                </c:pt>
                <c:pt idx="99">
                  <c:v>-1370</c:v>
                </c:pt>
                <c:pt idx="100">
                  <c:v>2254</c:v>
                </c:pt>
                <c:pt idx="101">
                  <c:v>557</c:v>
                </c:pt>
                <c:pt idx="102">
                  <c:v>960</c:v>
                </c:pt>
                <c:pt idx="103">
                  <c:v>1665</c:v>
                </c:pt>
                <c:pt idx="104">
                  <c:v>1498</c:v>
                </c:pt>
              </c:numCache>
            </c:numRef>
          </c:val>
          <c:extLst>
            <c:ext xmlns:c16="http://schemas.microsoft.com/office/drawing/2014/chart" uri="{C3380CC4-5D6E-409C-BE32-E72D297353CC}">
              <c16:uniqueId val="{00000001-3A34-6244-8DDE-5DA3139CF4F8}"/>
            </c:ext>
          </c:extLst>
        </c:ser>
        <c:dLbls>
          <c:showLegendKey val="0"/>
          <c:showVal val="0"/>
          <c:showCatName val="0"/>
          <c:showSerName val="0"/>
          <c:showPercent val="0"/>
          <c:showBubbleSize val="0"/>
        </c:dLbls>
        <c:gapWidth val="219"/>
        <c:overlap val="-27"/>
        <c:axId val="1805825024"/>
        <c:axId val="1805826736"/>
      </c:barChart>
      <c:catAx>
        <c:axId val="180582502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826736"/>
        <c:crosses val="autoZero"/>
        <c:auto val="1"/>
        <c:lblAlgn val="ctr"/>
        <c:lblOffset val="100"/>
        <c:noMultiLvlLbl val="0"/>
      </c:catAx>
      <c:valAx>
        <c:axId val="1805826736"/>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8250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GB"/>
              <a:t>Australian Government Covid-19 Expenditure</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lotArea>
      <c:layout/>
      <c:ofPieChart>
        <c:ofPieType val="bar"/>
        <c:varyColors val="1"/>
        <c:ser>
          <c:idx val="0"/>
          <c:order val="0"/>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1-7461-2044-8C30-C0D5727A7AF1}"/>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03-7461-2044-8C30-C0D5727A7AF1}"/>
              </c:ext>
            </c:extLst>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05-7461-2044-8C30-C0D5727A7AF1}"/>
              </c:ext>
            </c:extLst>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extLst>
              <c:ext xmlns:c16="http://schemas.microsoft.com/office/drawing/2014/chart" uri="{C3380CC4-5D6E-409C-BE32-E72D297353CC}">
                <c16:uniqueId val="{00000007-7461-2044-8C30-C0D5727A7AF1}"/>
              </c:ext>
            </c:extLst>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extLst>
              <c:ext xmlns:c16="http://schemas.microsoft.com/office/drawing/2014/chart" uri="{C3380CC4-5D6E-409C-BE32-E72D297353CC}">
                <c16:uniqueId val="{00000009-7461-2044-8C30-C0D5727A7AF1}"/>
              </c:ext>
            </c:extLst>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extLst>
              <c:ext xmlns:c16="http://schemas.microsoft.com/office/drawing/2014/chart" uri="{C3380CC4-5D6E-409C-BE32-E72D297353CC}">
                <c16:uniqueId val="{0000000B-7461-2044-8C30-C0D5727A7AF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'Actual GDP breakdown'!$J$23:$J$27</c:f>
              <c:strCache>
                <c:ptCount val="5"/>
                <c:pt idx="0">
                  <c:v>Total Economic Cost</c:v>
                </c:pt>
                <c:pt idx="1">
                  <c:v>Total Hospital Cost</c:v>
                </c:pt>
                <c:pt idx="2">
                  <c:v>Policy Cost in 2019-20</c:v>
                </c:pt>
                <c:pt idx="3">
                  <c:v>Policy Cost in 2020-21</c:v>
                </c:pt>
                <c:pt idx="4">
                  <c:v>Policy Cost in 2021-22</c:v>
                </c:pt>
              </c:strCache>
            </c:strRef>
          </c:cat>
          <c:val>
            <c:numRef>
              <c:f>'Actual GDP breakdown'!$K$23:$K$27</c:f>
              <c:numCache>
                <c:formatCode>_(* #,##0.00_);_(* \(#,##0.00\);_(* "-"??_);_(@_)</c:formatCode>
                <c:ptCount val="5"/>
                <c:pt idx="0" formatCode="General">
                  <c:v>140.6</c:v>
                </c:pt>
                <c:pt idx="1">
                  <c:v>30.054505562630794</c:v>
                </c:pt>
                <c:pt idx="2" formatCode="0.00">
                  <c:v>2.3192897138500026</c:v>
                </c:pt>
                <c:pt idx="3" formatCode="0.00">
                  <c:v>5.2816589046100049</c:v>
                </c:pt>
                <c:pt idx="4" formatCode="0.00">
                  <c:v>9.3653509881129757</c:v>
                </c:pt>
              </c:numCache>
            </c:numRef>
          </c:val>
          <c:extLst>
            <c:ext xmlns:c16="http://schemas.microsoft.com/office/drawing/2014/chart" uri="{C3380CC4-5D6E-409C-BE32-E72D297353CC}">
              <c16:uniqueId val="{00000000-6FB9-4048-B6CD-215A05EC3D46}"/>
            </c:ext>
          </c:extLst>
        </c:ser>
        <c:dLbls>
          <c:dLblPos val="ctr"/>
          <c:showLegendKey val="0"/>
          <c:showVal val="0"/>
          <c:showCatName val="0"/>
          <c:showSerName val="0"/>
          <c:showPercent val="1"/>
          <c:showBubbleSize val="0"/>
          <c:showLeaderLines val="1"/>
        </c:dLbls>
        <c:gapWidth val="100"/>
        <c:splitType val="pos"/>
        <c:splitPos val="3"/>
        <c:secondPieSize val="75"/>
        <c:serLines>
          <c:spPr>
            <a:ln w="9525">
              <a:solidFill>
                <a:schemeClr val="tx1">
                  <a:lumMod val="35000"/>
                  <a:lumOff val="65000"/>
                </a:schemeClr>
              </a:solidFill>
              <a:prstDash val="dash"/>
            </a:ln>
            <a:effectLst/>
          </c:spPr>
        </c:serLines>
      </c:of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GB"/>
              <a:t>Model</a:t>
            </a:r>
            <a:r>
              <a:rPr lang="en-GB" baseline="0"/>
              <a:t> </a:t>
            </a:r>
            <a:r>
              <a:rPr lang="en-GB"/>
              <a:t>Cost</a:t>
            </a:r>
            <a:r>
              <a:rPr lang="en-GB" sz="1100" b="0" i="0" u="none" strike="noStrike" kern="1200" cap="none" spc="20" baseline="0">
                <a:solidFill>
                  <a:sysClr val="windowText" lastClr="000000">
                    <a:lumMod val="50000"/>
                    <a:lumOff val="50000"/>
                  </a:sysClr>
                </a:solidFill>
              </a:rPr>
              <a:t> </a:t>
            </a:r>
            <a:r>
              <a:rPr lang="en-GB"/>
              <a:t>under Actual Vaccination</a:t>
            </a:r>
            <a:r>
              <a:rPr lang="en-GB" baseline="0"/>
              <a:t> Strategy </a:t>
            </a:r>
            <a:endParaRPr lang="en-GB"/>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GB"/>
        </a:p>
      </c:txPr>
    </c:title>
    <c:autoTitleDeleted val="0"/>
    <c:plotArea>
      <c:layout/>
      <c:pieChart>
        <c:varyColors val="1"/>
        <c:ser>
          <c:idx val="0"/>
          <c:order val="0"/>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1-A87B-EE4E-A02D-B8D22C161033}"/>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03-A87B-EE4E-A02D-B8D22C161033}"/>
              </c:ext>
            </c:extLst>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05-A87B-EE4E-A02D-B8D22C16103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'Model Cost'!$B$52:$B$54</c:f>
              <c:strCache>
                <c:ptCount val="3"/>
                <c:pt idx="0">
                  <c:v>Economic Cost</c:v>
                </c:pt>
                <c:pt idx="1">
                  <c:v>Hospital Cost</c:v>
                </c:pt>
                <c:pt idx="2">
                  <c:v>Policy Cost</c:v>
                </c:pt>
              </c:strCache>
            </c:strRef>
          </c:cat>
          <c:val>
            <c:numRef>
              <c:f>'Model Cost'!$C$52:$C$54</c:f>
              <c:numCache>
                <c:formatCode>_(* #,##0.00_);_(* \(#,##0.00\);_(* "-"??_);_(@_)</c:formatCode>
                <c:ptCount val="3"/>
                <c:pt idx="0">
                  <c:v>75.105587999999997</c:v>
                </c:pt>
                <c:pt idx="1">
                  <c:v>12.610773</c:v>
                </c:pt>
                <c:pt idx="2">
                  <c:v>7.5558180000000004</c:v>
                </c:pt>
              </c:numCache>
            </c:numRef>
          </c:val>
          <c:extLst>
            <c:ext xmlns:c16="http://schemas.microsoft.com/office/drawing/2014/chart" uri="{C3380CC4-5D6E-409C-BE32-E72D297353CC}">
              <c16:uniqueId val="{00000006-A87B-EE4E-A02D-B8D22C161033}"/>
            </c:ext>
          </c:extLst>
        </c:ser>
        <c:dLbls>
          <c:dLblPos val="inEnd"/>
          <c:showLegendKey val="0"/>
          <c:showVal val="0"/>
          <c:showCatName val="0"/>
          <c:showSerName val="0"/>
          <c:showPercent val="1"/>
          <c:showBubbleSize val="0"/>
          <c:showLeaderLines val="1"/>
        </c:dLbls>
        <c:firstSliceAng val="10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'Actual GDP breakdown'!$N$19</c:f>
              <c:strCache>
                <c:ptCount val="1"/>
                <c:pt idx="0">
                  <c:v>Hospital</c:v>
                </c:pt>
              </c:strCache>
            </c:strRef>
          </c:tx>
          <c:spPr>
            <a:solidFill>
              <a:schemeClr val="accent4">
                <a:shade val="58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'Actual GDP breakdown'!$M$20:$M$23</c:f>
              <c:strCache>
                <c:ptCount val="4"/>
                <c:pt idx="0">
                  <c:v>No Vaccination</c:v>
                </c:pt>
                <c:pt idx="1">
                  <c:v>Constant Vaccination</c:v>
                </c:pt>
                <c:pt idx="2">
                  <c:v>Actual (Government)</c:v>
                </c:pt>
                <c:pt idx="3">
                  <c:v>Optimal</c:v>
                </c:pt>
              </c:strCache>
            </c:strRef>
          </c:cat>
          <c:val>
            <c:numRef>
              <c:f>'Actual GDP breakdown'!$N$20:$N$23</c:f>
              <c:numCache>
                <c:formatCode>General</c:formatCode>
                <c:ptCount val="4"/>
                <c:pt idx="0">
                  <c:v>9.5</c:v>
                </c:pt>
                <c:pt idx="1">
                  <c:v>8.1300000000000008</c:v>
                </c:pt>
                <c:pt idx="2">
                  <c:v>5.21</c:v>
                </c:pt>
                <c:pt idx="3">
                  <c:v>4.72</c:v>
                </c:pt>
              </c:numCache>
            </c:numRef>
          </c:val>
          <c:extLst>
            <c:ext xmlns:c16="http://schemas.microsoft.com/office/drawing/2014/chart" uri="{C3380CC4-5D6E-409C-BE32-E72D297353CC}">
              <c16:uniqueId val="{00000000-648D-2D43-86ED-C9D19D9208B3}"/>
            </c:ext>
          </c:extLst>
        </c:ser>
        <c:ser>
          <c:idx val="1"/>
          <c:order val="1"/>
          <c:tx>
            <c:strRef>
              <c:f>'Actual GDP breakdown'!$O$19</c:f>
              <c:strCache>
                <c:ptCount val="1"/>
                <c:pt idx="0">
                  <c:v>Vaccination</c:v>
                </c:pt>
              </c:strCache>
            </c:strRef>
          </c:tx>
          <c:spPr>
            <a:solidFill>
              <a:schemeClr val="accent4">
                <a:shade val="8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'Actual GDP breakdown'!$M$20:$M$23</c:f>
              <c:strCache>
                <c:ptCount val="4"/>
                <c:pt idx="0">
                  <c:v>No Vaccination</c:v>
                </c:pt>
                <c:pt idx="1">
                  <c:v>Constant Vaccination</c:v>
                </c:pt>
                <c:pt idx="2">
                  <c:v>Actual (Government)</c:v>
                </c:pt>
                <c:pt idx="3">
                  <c:v>Optimal</c:v>
                </c:pt>
              </c:strCache>
            </c:strRef>
          </c:cat>
          <c:val>
            <c:numRef>
              <c:f>'Actual GDP breakdown'!$O$20:$O$23</c:f>
              <c:numCache>
                <c:formatCode>General</c:formatCode>
                <c:ptCount val="4"/>
                <c:pt idx="0">
                  <c:v>0</c:v>
                </c:pt>
                <c:pt idx="1">
                  <c:v>1.71</c:v>
                </c:pt>
                <c:pt idx="2">
                  <c:v>1.96</c:v>
                </c:pt>
                <c:pt idx="3">
                  <c:v>2.4500000000000002</c:v>
                </c:pt>
              </c:numCache>
            </c:numRef>
          </c:val>
          <c:extLst>
            <c:ext xmlns:c16="http://schemas.microsoft.com/office/drawing/2014/chart" uri="{C3380CC4-5D6E-409C-BE32-E72D297353CC}">
              <c16:uniqueId val="{00000001-648D-2D43-86ED-C9D19D9208B3}"/>
            </c:ext>
          </c:extLst>
        </c:ser>
        <c:ser>
          <c:idx val="2"/>
          <c:order val="2"/>
          <c:tx>
            <c:strRef>
              <c:f>'Actual GDP breakdown'!$P$19</c:f>
              <c:strCache>
                <c:ptCount val="1"/>
                <c:pt idx="0">
                  <c:v>Quarantine</c:v>
                </c:pt>
              </c:strCache>
            </c:strRef>
          </c:tx>
          <c:spPr>
            <a:solidFill>
              <a:schemeClr val="accent4">
                <a:tint val="8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'Actual GDP breakdown'!$M$20:$M$23</c:f>
              <c:strCache>
                <c:ptCount val="4"/>
                <c:pt idx="0">
                  <c:v>No Vaccination</c:v>
                </c:pt>
                <c:pt idx="1">
                  <c:v>Constant Vaccination</c:v>
                </c:pt>
                <c:pt idx="2">
                  <c:v>Actual (Government)</c:v>
                </c:pt>
                <c:pt idx="3">
                  <c:v>Optimal</c:v>
                </c:pt>
              </c:strCache>
            </c:strRef>
          </c:cat>
          <c:val>
            <c:numRef>
              <c:f>'Actual GDP breakdown'!$P$20:$P$23</c:f>
              <c:numCache>
                <c:formatCode>General</c:formatCode>
                <c:ptCount val="4"/>
                <c:pt idx="0">
                  <c:v>1.66</c:v>
                </c:pt>
                <c:pt idx="1">
                  <c:v>1.37</c:v>
                </c:pt>
                <c:pt idx="2">
                  <c:v>1.39</c:v>
                </c:pt>
                <c:pt idx="3">
                  <c:v>1.3</c:v>
                </c:pt>
              </c:numCache>
            </c:numRef>
          </c:val>
          <c:extLst>
            <c:ext xmlns:c16="http://schemas.microsoft.com/office/drawing/2014/chart" uri="{C3380CC4-5D6E-409C-BE32-E72D297353CC}">
              <c16:uniqueId val="{00000002-648D-2D43-86ED-C9D19D9208B3}"/>
            </c:ext>
          </c:extLst>
        </c:ser>
        <c:ser>
          <c:idx val="3"/>
          <c:order val="3"/>
          <c:tx>
            <c:strRef>
              <c:f>'Actual GDP breakdown'!$Q$19</c:f>
              <c:strCache>
                <c:ptCount val="1"/>
                <c:pt idx="0">
                  <c:v>Economic</c:v>
                </c:pt>
              </c:strCache>
            </c:strRef>
          </c:tx>
          <c:spPr>
            <a:solidFill>
              <a:schemeClr val="accent4">
                <a:tint val="58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'Actual GDP breakdown'!$M$20:$M$23</c:f>
              <c:strCache>
                <c:ptCount val="4"/>
                <c:pt idx="0">
                  <c:v>No Vaccination</c:v>
                </c:pt>
                <c:pt idx="1">
                  <c:v>Constant Vaccination</c:v>
                </c:pt>
                <c:pt idx="2">
                  <c:v>Actual (Government)</c:v>
                </c:pt>
                <c:pt idx="3">
                  <c:v>Optimal</c:v>
                </c:pt>
              </c:strCache>
            </c:strRef>
          </c:cat>
          <c:val>
            <c:numRef>
              <c:f>'Actual GDP breakdown'!$Q$20:$Q$23</c:f>
              <c:numCache>
                <c:formatCode>General</c:formatCode>
                <c:ptCount val="4"/>
                <c:pt idx="0">
                  <c:v>27.56</c:v>
                </c:pt>
                <c:pt idx="1">
                  <c:v>23.07</c:v>
                </c:pt>
                <c:pt idx="2">
                  <c:v>23.09</c:v>
                </c:pt>
                <c:pt idx="3">
                  <c:v>21.62</c:v>
                </c:pt>
              </c:numCache>
            </c:numRef>
          </c:val>
          <c:extLst>
            <c:ext xmlns:c16="http://schemas.microsoft.com/office/drawing/2014/chart" uri="{C3380CC4-5D6E-409C-BE32-E72D297353CC}">
              <c16:uniqueId val="{00000003-648D-2D43-86ED-C9D19D9208B3}"/>
            </c:ext>
          </c:extLst>
        </c:ser>
        <c:dLbls>
          <c:showLegendKey val="0"/>
          <c:showVal val="1"/>
          <c:showCatName val="0"/>
          <c:showSerName val="0"/>
          <c:showPercent val="0"/>
          <c:showBubbleSize val="0"/>
        </c:dLbls>
        <c:gapWidth val="95"/>
        <c:overlap val="100"/>
        <c:axId val="2073845632"/>
        <c:axId val="2073848320"/>
      </c:barChart>
      <c:catAx>
        <c:axId val="2073845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3848320"/>
        <c:crosses val="autoZero"/>
        <c:auto val="1"/>
        <c:lblAlgn val="ctr"/>
        <c:lblOffset val="100"/>
        <c:noMultiLvlLbl val="0"/>
      </c:catAx>
      <c:valAx>
        <c:axId val="2073848320"/>
        <c:scaling>
          <c:orientation val="minMax"/>
        </c:scaling>
        <c:delete val="1"/>
        <c:axPos val="l"/>
        <c:numFmt formatCode="General" sourceLinked="1"/>
        <c:majorTickMark val="none"/>
        <c:minorTickMark val="none"/>
        <c:tickLblPos val="nextTo"/>
        <c:crossAx val="207384563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7BB-F640-9121-A71E061D741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7BB-F640-9121-A71E061D741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7BB-F640-9121-A71E061D741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7BB-F640-9121-A71E061D741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'Actual GDP breakdown'!$Q$12:$T$12</c:f>
              <c:numCache>
                <c:formatCode>0.00%</c:formatCode>
                <c:ptCount val="4"/>
                <c:pt idx="0">
                  <c:v>0.16018748845857722</c:v>
                </c:pt>
                <c:pt idx="1">
                  <c:v>0.74938384297627025</c:v>
                </c:pt>
                <c:pt idx="2">
                  <c:v>3.3045375721570944E-2</c:v>
                </c:pt>
                <c:pt idx="3">
                  <c:v>5.7383292843581658E-2</c:v>
                </c:pt>
              </c:numCache>
            </c:numRef>
          </c:val>
          <c:extLst>
            <c:ext xmlns:c16="http://schemas.microsoft.com/office/drawing/2014/chart" uri="{C3380CC4-5D6E-409C-BE32-E72D297353CC}">
              <c16:uniqueId val="{00000000-4052-FF45-BC84-29DC0BEC0176}"/>
            </c:ext>
          </c:extLst>
        </c:ser>
        <c:dLbls>
          <c:showLegendKey val="0"/>
          <c:showVal val="0"/>
          <c:showCatName val="0"/>
          <c:showSerName val="0"/>
          <c:showPercent val="1"/>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57D-E042-BD10-DAE42033BBF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57D-E042-BD10-DAE42033BBF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57D-E042-BD10-DAE42033BBF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57D-E042-BD10-DAE42033BBF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'Actual GDP breakdown'!$Q$17:$T$17</c:f>
              <c:numCache>
                <c:formatCode>0.00%</c:formatCode>
                <c:ptCount val="4"/>
                <c:pt idx="0">
                  <c:v>0.16461295418641392</c:v>
                </c:pt>
                <c:pt idx="1">
                  <c:v>0.72954186413902056</c:v>
                </c:pt>
                <c:pt idx="2">
                  <c:v>6.192733017377567E-2</c:v>
                </c:pt>
                <c:pt idx="3">
                  <c:v>4.391785150078989E-2</c:v>
                </c:pt>
              </c:numCache>
            </c:numRef>
          </c:val>
          <c:extLst>
            <c:ext xmlns:c16="http://schemas.microsoft.com/office/drawing/2014/chart" uri="{C3380CC4-5D6E-409C-BE32-E72D297353CC}">
              <c16:uniqueId val="{00000000-C001-3F42-9DB4-284DBBC1DB68}"/>
            </c:ext>
          </c:extLst>
        </c:ser>
        <c:dLbls>
          <c:showLegendKey val="0"/>
          <c:showVal val="0"/>
          <c:showCatName val="0"/>
          <c:showSerName val="0"/>
          <c:showPercent val="1"/>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Government Expenditures under Various Vaccination Strategies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v>Policy Cost</c:v>
          </c:tx>
          <c:spPr>
            <a:solidFill>
              <a:schemeClr val="accent4">
                <a:shade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 Cost'!$B$4:$B$7</c:f>
              <c:strCache>
                <c:ptCount val="4"/>
                <c:pt idx="0">
                  <c:v> No Vaccination </c:v>
                </c:pt>
                <c:pt idx="1">
                  <c:v> Constant Vaccination </c:v>
                </c:pt>
                <c:pt idx="2">
                  <c:v> Actual Vaccination </c:v>
                </c:pt>
                <c:pt idx="3">
                  <c:v> Optimal Vaccination </c:v>
                </c:pt>
              </c:strCache>
            </c:strRef>
          </c:cat>
          <c:val>
            <c:numRef>
              <c:f>'Model Cost'!$C$4:$C$7</c:f>
              <c:numCache>
                <c:formatCode>_(* #,##0.00_);_(* \(#,##0.00\);_(* "-"??_);_(@_)</c:formatCode>
                <c:ptCount val="4"/>
                <c:pt idx="0">
                  <c:v>16.288627999999999</c:v>
                </c:pt>
                <c:pt idx="1">
                  <c:v>8.1846829999999997</c:v>
                </c:pt>
                <c:pt idx="2">
                  <c:v>7.5558180000000004</c:v>
                </c:pt>
                <c:pt idx="3">
                  <c:v>5.983301</c:v>
                </c:pt>
              </c:numCache>
            </c:numRef>
          </c:val>
          <c:extLst>
            <c:ext xmlns:c16="http://schemas.microsoft.com/office/drawing/2014/chart" uri="{C3380CC4-5D6E-409C-BE32-E72D297353CC}">
              <c16:uniqueId val="{00000000-F3BD-A146-86C3-580C6C173CCE}"/>
            </c:ext>
          </c:extLst>
        </c:ser>
        <c:ser>
          <c:idx val="1"/>
          <c:order val="1"/>
          <c:tx>
            <c:v>Health System Cost</c:v>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 Cost'!$B$4:$B$7</c:f>
              <c:strCache>
                <c:ptCount val="4"/>
                <c:pt idx="0">
                  <c:v> No Vaccination </c:v>
                </c:pt>
                <c:pt idx="1">
                  <c:v> Constant Vaccination </c:v>
                </c:pt>
                <c:pt idx="2">
                  <c:v> Actual Vaccination </c:v>
                </c:pt>
                <c:pt idx="3">
                  <c:v> Optimal Vaccination </c:v>
                </c:pt>
              </c:strCache>
            </c:strRef>
          </c:cat>
          <c:val>
            <c:numRef>
              <c:f>'Model Cost'!$D$4:$D$7</c:f>
              <c:numCache>
                <c:formatCode>_(* #,##0.00_);_(* \(#,##0.00\);_(* "-"??_);_(@_)</c:formatCode>
                <c:ptCount val="4"/>
                <c:pt idx="0">
                  <c:v>42.541443999999998</c:v>
                </c:pt>
                <c:pt idx="1">
                  <c:v>21.412590000000002</c:v>
                </c:pt>
                <c:pt idx="2">
                  <c:v>12.610773</c:v>
                </c:pt>
                <c:pt idx="3">
                  <c:v>10.117627000000001</c:v>
                </c:pt>
              </c:numCache>
            </c:numRef>
          </c:val>
          <c:extLst>
            <c:ext xmlns:c16="http://schemas.microsoft.com/office/drawing/2014/chart" uri="{C3380CC4-5D6E-409C-BE32-E72D297353CC}">
              <c16:uniqueId val="{00000001-F3BD-A146-86C3-580C6C173CCE}"/>
            </c:ext>
          </c:extLst>
        </c:ser>
        <c:ser>
          <c:idx val="2"/>
          <c:order val="2"/>
          <c:tx>
            <c:v>Economic Cost</c:v>
          </c:tx>
          <c:spPr>
            <a:solidFill>
              <a:schemeClr val="accent4">
                <a:tint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 Cost'!$B$4:$B$7</c:f>
              <c:strCache>
                <c:ptCount val="4"/>
                <c:pt idx="0">
                  <c:v> No Vaccination </c:v>
                </c:pt>
                <c:pt idx="1">
                  <c:v> Constant Vaccination </c:v>
                </c:pt>
                <c:pt idx="2">
                  <c:v> Actual Vaccination </c:v>
                </c:pt>
                <c:pt idx="3">
                  <c:v> Optimal Vaccination </c:v>
                </c:pt>
              </c:strCache>
            </c:strRef>
          </c:cat>
          <c:val>
            <c:numRef>
              <c:f>'Model Cost'!$E$4:$E$7</c:f>
              <c:numCache>
                <c:formatCode>_(* #,##0.00_);_(* \(#,##0.00\);_(* "-"??_);_(@_)</c:formatCode>
                <c:ptCount val="4"/>
                <c:pt idx="0">
                  <c:v>208.09084100000001</c:v>
                </c:pt>
                <c:pt idx="1">
                  <c:v>96.418391999999997</c:v>
                </c:pt>
                <c:pt idx="2">
                  <c:v>75.105587999999997</c:v>
                </c:pt>
                <c:pt idx="3">
                  <c:v>56.312052000000001</c:v>
                </c:pt>
              </c:numCache>
            </c:numRef>
          </c:val>
          <c:extLst>
            <c:ext xmlns:c16="http://schemas.microsoft.com/office/drawing/2014/chart" uri="{C3380CC4-5D6E-409C-BE32-E72D297353CC}">
              <c16:uniqueId val="{00000002-F3BD-A146-86C3-580C6C173CCE}"/>
            </c:ext>
          </c:extLst>
        </c:ser>
        <c:dLbls>
          <c:dLblPos val="ctr"/>
          <c:showLegendKey val="0"/>
          <c:showVal val="1"/>
          <c:showCatName val="0"/>
          <c:showSerName val="0"/>
          <c:showPercent val="0"/>
          <c:showBubbleSize val="0"/>
        </c:dLbls>
        <c:gapWidth val="150"/>
        <c:overlap val="100"/>
        <c:axId val="1956128303"/>
        <c:axId val="1956294719"/>
      </c:barChart>
      <c:catAx>
        <c:axId val="19561283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Vaccination</a:t>
                </a:r>
                <a:r>
                  <a:rPr lang="en-GB" baseline="0"/>
                  <a:t> Strategies</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6294719"/>
        <c:crosses val="autoZero"/>
        <c:auto val="1"/>
        <c:lblAlgn val="ctr"/>
        <c:lblOffset val="100"/>
        <c:noMultiLvlLbl val="0"/>
      </c:catAx>
      <c:valAx>
        <c:axId val="19562947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Cost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61283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The Noise Effect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spPr>
            <a:solidFill>
              <a:schemeClr val="accent4">
                <a:shade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 Cost'!$B$9:$B$12</c:f>
              <c:strCache>
                <c:ptCount val="4"/>
                <c:pt idx="0">
                  <c:v> Tiny Noise  </c:v>
                </c:pt>
                <c:pt idx="1">
                  <c:v> Small Noise </c:v>
                </c:pt>
                <c:pt idx="2">
                  <c:v> Standard Noise </c:v>
                </c:pt>
                <c:pt idx="3">
                  <c:v> Large Noise </c:v>
                </c:pt>
              </c:strCache>
            </c:strRef>
          </c:cat>
          <c:val>
            <c:numRef>
              <c:f>'Model Cost'!$C$9:$C$12</c:f>
              <c:numCache>
                <c:formatCode>_(* #,##0.00_);_(* \(#,##0.00\);_(* "-"??_);_(@_)</c:formatCode>
                <c:ptCount val="4"/>
                <c:pt idx="0">
                  <c:v>5.3928880000000001</c:v>
                </c:pt>
                <c:pt idx="1">
                  <c:v>5.750013</c:v>
                </c:pt>
                <c:pt idx="2">
                  <c:v>5.983301</c:v>
                </c:pt>
                <c:pt idx="3">
                  <c:v>7.2674700000000003</c:v>
                </c:pt>
              </c:numCache>
            </c:numRef>
          </c:val>
          <c:extLst>
            <c:ext xmlns:c16="http://schemas.microsoft.com/office/drawing/2014/chart" uri="{C3380CC4-5D6E-409C-BE32-E72D297353CC}">
              <c16:uniqueId val="{00000000-692C-8946-8909-F0EBE471B97A}"/>
            </c:ext>
          </c:extLst>
        </c:ser>
        <c:ser>
          <c:idx val="1"/>
          <c:order val="1"/>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 Cost'!$B$9:$B$12</c:f>
              <c:strCache>
                <c:ptCount val="4"/>
                <c:pt idx="0">
                  <c:v> Tiny Noise  </c:v>
                </c:pt>
                <c:pt idx="1">
                  <c:v> Small Noise </c:v>
                </c:pt>
                <c:pt idx="2">
                  <c:v> Standard Noise </c:v>
                </c:pt>
                <c:pt idx="3">
                  <c:v> Large Noise </c:v>
                </c:pt>
              </c:strCache>
            </c:strRef>
          </c:cat>
          <c:val>
            <c:numRef>
              <c:f>'Model Cost'!$D$9:$D$12</c:f>
              <c:numCache>
                <c:formatCode>_(* #,##0.00_);_(* \(#,##0.00\);_(* "-"??_);_(@_)</c:formatCode>
                <c:ptCount val="4"/>
                <c:pt idx="0">
                  <c:v>9.1357649999999992</c:v>
                </c:pt>
                <c:pt idx="1">
                  <c:v>9.6047980000000006</c:v>
                </c:pt>
                <c:pt idx="2">
                  <c:v>10.117627000000001</c:v>
                </c:pt>
                <c:pt idx="3">
                  <c:v>10.430472</c:v>
                </c:pt>
              </c:numCache>
            </c:numRef>
          </c:val>
          <c:extLst>
            <c:ext xmlns:c16="http://schemas.microsoft.com/office/drawing/2014/chart" uri="{C3380CC4-5D6E-409C-BE32-E72D297353CC}">
              <c16:uniqueId val="{00000001-692C-8946-8909-F0EBE471B97A}"/>
            </c:ext>
          </c:extLst>
        </c:ser>
        <c:ser>
          <c:idx val="2"/>
          <c:order val="2"/>
          <c:tx>
            <c:v>Economic Cost</c:v>
          </c:tx>
          <c:spPr>
            <a:solidFill>
              <a:schemeClr val="accent4">
                <a:tint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 Cost'!$B$9:$B$12</c:f>
              <c:strCache>
                <c:ptCount val="4"/>
                <c:pt idx="0">
                  <c:v> Tiny Noise  </c:v>
                </c:pt>
                <c:pt idx="1">
                  <c:v> Small Noise </c:v>
                </c:pt>
                <c:pt idx="2">
                  <c:v> Standard Noise </c:v>
                </c:pt>
                <c:pt idx="3">
                  <c:v> Large Noise </c:v>
                </c:pt>
              </c:strCache>
            </c:strRef>
          </c:cat>
          <c:val>
            <c:numRef>
              <c:f>'Model Cost'!$E$9:$E$12</c:f>
              <c:numCache>
                <c:formatCode>_(* #,##0.00_);_(* \(#,##0.00\);_(* "-"??_);_(@_)</c:formatCode>
                <c:ptCount val="4"/>
                <c:pt idx="0">
                  <c:v>53.061065999999997</c:v>
                </c:pt>
                <c:pt idx="1">
                  <c:v>56.666407999999997</c:v>
                </c:pt>
                <c:pt idx="2">
                  <c:v>56.312052000000001</c:v>
                </c:pt>
                <c:pt idx="3">
                  <c:v>65.814152000000007</c:v>
                </c:pt>
              </c:numCache>
            </c:numRef>
          </c:val>
          <c:extLst>
            <c:ext xmlns:c16="http://schemas.microsoft.com/office/drawing/2014/chart" uri="{C3380CC4-5D6E-409C-BE32-E72D297353CC}">
              <c16:uniqueId val="{00000002-692C-8946-8909-F0EBE471B97A}"/>
            </c:ext>
          </c:extLst>
        </c:ser>
        <c:dLbls>
          <c:dLblPos val="ctr"/>
          <c:showLegendKey val="0"/>
          <c:showVal val="1"/>
          <c:showCatName val="0"/>
          <c:showSerName val="0"/>
          <c:showPercent val="0"/>
          <c:showBubbleSize val="0"/>
        </c:dLbls>
        <c:gapWidth val="150"/>
        <c:overlap val="100"/>
        <c:axId val="1956128303"/>
        <c:axId val="1956294719"/>
      </c:barChart>
      <c:catAx>
        <c:axId val="19561283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Different Noise Intensity</a:t>
                </a:r>
                <a:r>
                  <a:rPr lang="en-GB" baseline="0"/>
                  <a:t> Levels</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6294719"/>
        <c:crosses val="autoZero"/>
        <c:auto val="1"/>
        <c:lblAlgn val="ctr"/>
        <c:lblOffset val="100"/>
        <c:noMultiLvlLbl val="0"/>
      </c:catAx>
      <c:valAx>
        <c:axId val="19562947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Cost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61283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GB"/>
              <a:t>Cost Breakup</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1-0565-2840-B11F-326E3766F25E}"/>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03-0565-2840-B11F-326E3766F25E}"/>
              </c:ext>
            </c:extLst>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05-0565-2840-B11F-326E3766F25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'Model Cost'!$B$52:$B$54</c:f>
              <c:strCache>
                <c:ptCount val="3"/>
                <c:pt idx="0">
                  <c:v>Economic Cost</c:v>
                </c:pt>
                <c:pt idx="1">
                  <c:v>Hospital Cost</c:v>
                </c:pt>
                <c:pt idx="2">
                  <c:v>Policy Cost</c:v>
                </c:pt>
              </c:strCache>
            </c:strRef>
          </c:cat>
          <c:val>
            <c:numRef>
              <c:f>'Model Cost'!$C$52:$C$54</c:f>
              <c:numCache>
                <c:formatCode>_(* #,##0.00_);_(* \(#,##0.00\);_(* "-"??_);_(@_)</c:formatCode>
                <c:ptCount val="3"/>
                <c:pt idx="0">
                  <c:v>75.105587999999997</c:v>
                </c:pt>
                <c:pt idx="1">
                  <c:v>12.610773</c:v>
                </c:pt>
                <c:pt idx="2">
                  <c:v>7.5558180000000004</c:v>
                </c:pt>
              </c:numCache>
            </c:numRef>
          </c:val>
          <c:extLst>
            <c:ext xmlns:c16="http://schemas.microsoft.com/office/drawing/2014/chart" uri="{C3380CC4-5D6E-409C-BE32-E72D297353CC}">
              <c16:uniqueId val="{00000000-6820-2341-B98C-9F43C2FD1186}"/>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Optimal vaccination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4"/>
          <c:order val="0"/>
          <c:tx>
            <c:v>sigma0.0001</c:v>
          </c:tx>
          <c:spPr>
            <a:ln w="28575" cap="rnd">
              <a:solidFill>
                <a:schemeClr val="accent5"/>
              </a:solidFill>
              <a:prstDash val="dash"/>
              <a:round/>
            </a:ln>
            <a:effectLst/>
          </c:spPr>
          <c:marker>
            <c:symbol val="none"/>
          </c:marker>
          <c:val>
            <c:numRef>
              <c:f>'opt vacc_sigma0.0001'!$L$3:$L$62</c:f>
              <c:numCache>
                <c:formatCode>_(* #,##0.0000_);_(* \(#,##0.0000\);_(* "-"??_);_(@_)</c:formatCode>
                <c:ptCount val="60"/>
                <c:pt idx="0">
                  <c:v>2.3285854999999998E-2</c:v>
                </c:pt>
                <c:pt idx="1">
                  <c:v>2.3306487999999997E-2</c:v>
                </c:pt>
                <c:pt idx="2">
                  <c:v>2.3324623333333332E-2</c:v>
                </c:pt>
                <c:pt idx="3">
                  <c:v>2.3310437142857139E-2</c:v>
                </c:pt>
                <c:pt idx="4">
                  <c:v>2.3098102857142859E-2</c:v>
                </c:pt>
                <c:pt idx="5">
                  <c:v>2.3147559999999994E-2</c:v>
                </c:pt>
                <c:pt idx="6">
                  <c:v>2.3232039999999999E-2</c:v>
                </c:pt>
                <c:pt idx="7">
                  <c:v>2.3319488571428574E-2</c:v>
                </c:pt>
                <c:pt idx="8">
                  <c:v>2.3310322857142855E-2</c:v>
                </c:pt>
                <c:pt idx="9">
                  <c:v>2.3308934285714285E-2</c:v>
                </c:pt>
                <c:pt idx="10">
                  <c:v>2.3335871428571429E-2</c:v>
                </c:pt>
                <c:pt idx="11">
                  <c:v>2.3338180000000004E-2</c:v>
                </c:pt>
                <c:pt idx="12">
                  <c:v>2.3240125714285714E-2</c:v>
                </c:pt>
                <c:pt idx="13">
                  <c:v>2.311626857142857E-2</c:v>
                </c:pt>
                <c:pt idx="14">
                  <c:v>2.2949325714285713E-2</c:v>
                </c:pt>
                <c:pt idx="15">
                  <c:v>2.2688754285714288E-2</c:v>
                </c:pt>
                <c:pt idx="16">
                  <c:v>2.2414394285714286E-2</c:v>
                </c:pt>
                <c:pt idx="17">
                  <c:v>2.2090614285714287E-2</c:v>
                </c:pt>
                <c:pt idx="18">
                  <c:v>2.169256857142857E-2</c:v>
                </c:pt>
                <c:pt idx="19">
                  <c:v>2.1295068571428571E-2</c:v>
                </c:pt>
                <c:pt idx="20">
                  <c:v>2.0773128571428573E-2</c:v>
                </c:pt>
                <c:pt idx="21">
                  <c:v>2.0213194285714282E-2</c:v>
                </c:pt>
                <c:pt idx="22">
                  <c:v>1.9595785714285718E-2</c:v>
                </c:pt>
                <c:pt idx="23">
                  <c:v>1.8842405714285713E-2</c:v>
                </c:pt>
                <c:pt idx="24">
                  <c:v>1.7994902857142857E-2</c:v>
                </c:pt>
                <c:pt idx="25">
                  <c:v>1.708895142857143E-2</c:v>
                </c:pt>
                <c:pt idx="26">
                  <c:v>1.6105400000000002E-2</c:v>
                </c:pt>
                <c:pt idx="27">
                  <c:v>1.5125851428571429E-2</c:v>
                </c:pt>
                <c:pt idx="28">
                  <c:v>1.4118954285714287E-2</c:v>
                </c:pt>
                <c:pt idx="29">
                  <c:v>1.3166226285714285E-2</c:v>
                </c:pt>
                <c:pt idx="30">
                  <c:v>1.2266612857142858E-2</c:v>
                </c:pt>
                <c:pt idx="31">
                  <c:v>1.1393110000000001E-2</c:v>
                </c:pt>
                <c:pt idx="32">
                  <c:v>1.0590675428571431E-2</c:v>
                </c:pt>
                <c:pt idx="33">
                  <c:v>9.910531142857143E-3</c:v>
                </c:pt>
                <c:pt idx="34">
                  <c:v>9.2372194285714297E-3</c:v>
                </c:pt>
                <c:pt idx="35">
                  <c:v>8.597839142857144E-3</c:v>
                </c:pt>
                <c:pt idx="36">
                  <c:v>8.0457908571428573E-3</c:v>
                </c:pt>
                <c:pt idx="37">
                  <c:v>7.5708371428571423E-3</c:v>
                </c:pt>
                <c:pt idx="38">
                  <c:v>7.2093565714285704E-3</c:v>
                </c:pt>
                <c:pt idx="39">
                  <c:v>6.8333454285714277E-3</c:v>
                </c:pt>
                <c:pt idx="40">
                  <c:v>6.5223028571428573E-3</c:v>
                </c:pt>
                <c:pt idx="41">
                  <c:v>6.2916397142857147E-3</c:v>
                </c:pt>
                <c:pt idx="42">
                  <c:v>6.1587248571428567E-3</c:v>
                </c:pt>
                <c:pt idx="43">
                  <c:v>6.0374754285714288E-3</c:v>
                </c:pt>
                <c:pt idx="44">
                  <c:v>5.9247908571428577E-3</c:v>
                </c:pt>
                <c:pt idx="45">
                  <c:v>5.8264085714285719E-3</c:v>
                </c:pt>
                <c:pt idx="46">
                  <c:v>5.7569891428571442E-3</c:v>
                </c:pt>
                <c:pt idx="47">
                  <c:v>5.7041505714285718E-3</c:v>
                </c:pt>
                <c:pt idx="48">
                  <c:v>5.672650857142858E-3</c:v>
                </c:pt>
                <c:pt idx="49">
                  <c:v>5.6276708571428571E-3</c:v>
                </c:pt>
                <c:pt idx="50">
                  <c:v>5.6004331428571429E-3</c:v>
                </c:pt>
                <c:pt idx="51">
                  <c:v>5.5737608571428581E-3</c:v>
                </c:pt>
                <c:pt idx="52">
                  <c:v>5.5472814285714286E-3</c:v>
                </c:pt>
                <c:pt idx="53">
                  <c:v>5.5765657142857151E-3</c:v>
                </c:pt>
                <c:pt idx="54">
                  <c:v>5.5906774285714297E-3</c:v>
                </c:pt>
                <c:pt idx="55">
                  <c:v>5.6620500000000009E-3</c:v>
                </c:pt>
                <c:pt idx="56">
                  <c:v>5.6834774285714285E-3</c:v>
                </c:pt>
                <c:pt idx="57">
                  <c:v>5.6963643333333329E-3</c:v>
                </c:pt>
                <c:pt idx="58">
                  <c:v>5.7128507999999996E-3</c:v>
                </c:pt>
                <c:pt idx="59">
                  <c:v>5.7170674999999999E-3</c:v>
                </c:pt>
              </c:numCache>
            </c:numRef>
          </c:val>
          <c:smooth val="0"/>
          <c:extLst>
            <c:ext xmlns:c16="http://schemas.microsoft.com/office/drawing/2014/chart" uri="{C3380CC4-5D6E-409C-BE32-E72D297353CC}">
              <c16:uniqueId val="{00000000-3D77-5B41-B125-FB4FCE7D43F8}"/>
            </c:ext>
          </c:extLst>
        </c:ser>
        <c:ser>
          <c:idx val="0"/>
          <c:order val="1"/>
          <c:tx>
            <c:v>sigma0.05</c:v>
          </c:tx>
          <c:spPr>
            <a:ln w="28575" cap="rnd">
              <a:solidFill>
                <a:schemeClr val="accent1"/>
              </a:solidFill>
              <a:prstDash val="dash"/>
              <a:round/>
            </a:ln>
            <a:effectLst/>
          </c:spPr>
          <c:marker>
            <c:symbol val="none"/>
          </c:marker>
          <c:val>
            <c:numRef>
              <c:f>'opt vacc_sigma0.05'!$L$3:$L$62</c:f>
              <c:numCache>
                <c:formatCode>_(* #,##0.0000_);_(* \(#,##0.0000\);_(* "-"??_);_(@_)</c:formatCode>
                <c:ptCount val="60"/>
                <c:pt idx="0">
                  <c:v>2.4697525000000001E-2</c:v>
                </c:pt>
                <c:pt idx="1">
                  <c:v>2.4692140000000001E-2</c:v>
                </c:pt>
                <c:pt idx="2">
                  <c:v>2.4683490000000002E-2</c:v>
                </c:pt>
                <c:pt idx="3">
                  <c:v>2.4671508571428573E-2</c:v>
                </c:pt>
                <c:pt idx="4">
                  <c:v>2.4652477142857142E-2</c:v>
                </c:pt>
                <c:pt idx="5">
                  <c:v>2.4624497142857141E-2</c:v>
                </c:pt>
                <c:pt idx="6">
                  <c:v>2.458548857142857E-2</c:v>
                </c:pt>
                <c:pt idx="7">
                  <c:v>2.4537642857142855E-2</c:v>
                </c:pt>
                <c:pt idx="8">
                  <c:v>2.447284857142857E-2</c:v>
                </c:pt>
                <c:pt idx="9">
                  <c:v>2.4392248571428569E-2</c:v>
                </c:pt>
                <c:pt idx="10">
                  <c:v>2.4286188571428568E-2</c:v>
                </c:pt>
                <c:pt idx="11">
                  <c:v>2.4152934285714283E-2</c:v>
                </c:pt>
                <c:pt idx="12">
                  <c:v>2.398437714285714E-2</c:v>
                </c:pt>
                <c:pt idx="13">
                  <c:v>2.3780337142857145E-2</c:v>
                </c:pt>
                <c:pt idx="14">
                  <c:v>2.3522982857142858E-2</c:v>
                </c:pt>
                <c:pt idx="15">
                  <c:v>2.3212939999999998E-2</c:v>
                </c:pt>
                <c:pt idx="16">
                  <c:v>2.2857057142857146E-2</c:v>
                </c:pt>
                <c:pt idx="17">
                  <c:v>2.2447614285714287E-2</c:v>
                </c:pt>
                <c:pt idx="18">
                  <c:v>2.196650857142857E-2</c:v>
                </c:pt>
                <c:pt idx="19">
                  <c:v>2.144163428571429E-2</c:v>
                </c:pt>
                <c:pt idx="20">
                  <c:v>2.0860380000000005E-2</c:v>
                </c:pt>
                <c:pt idx="21">
                  <c:v>2.0251748571428575E-2</c:v>
                </c:pt>
                <c:pt idx="22">
                  <c:v>1.9606808571428571E-2</c:v>
                </c:pt>
                <c:pt idx="23">
                  <c:v>1.8905488571428573E-2</c:v>
                </c:pt>
                <c:pt idx="24">
                  <c:v>1.817807714285714E-2</c:v>
                </c:pt>
                <c:pt idx="25">
                  <c:v>1.7439554285714285E-2</c:v>
                </c:pt>
                <c:pt idx="26">
                  <c:v>1.6663705714285715E-2</c:v>
                </c:pt>
                <c:pt idx="27">
                  <c:v>1.589606857142857E-2</c:v>
                </c:pt>
                <c:pt idx="28">
                  <c:v>1.5104457142857143E-2</c:v>
                </c:pt>
                <c:pt idx="29">
                  <c:v>1.4310700000000001E-2</c:v>
                </c:pt>
                <c:pt idx="30">
                  <c:v>1.3515137142857145E-2</c:v>
                </c:pt>
                <c:pt idx="31">
                  <c:v>1.2711470000000001E-2</c:v>
                </c:pt>
                <c:pt idx="32">
                  <c:v>1.1935461428571431E-2</c:v>
                </c:pt>
                <c:pt idx="33">
                  <c:v>1.118392857142857E-2</c:v>
                </c:pt>
                <c:pt idx="34">
                  <c:v>1.0434189142857143E-2</c:v>
                </c:pt>
                <c:pt idx="35">
                  <c:v>9.7258285714285717E-3</c:v>
                </c:pt>
                <c:pt idx="36">
                  <c:v>9.0517819999999995E-3</c:v>
                </c:pt>
                <c:pt idx="37">
                  <c:v>8.4540980000000019E-3</c:v>
                </c:pt>
                <c:pt idx="38">
                  <c:v>7.9160608571428575E-3</c:v>
                </c:pt>
                <c:pt idx="39">
                  <c:v>7.4292677142857146E-3</c:v>
                </c:pt>
                <c:pt idx="40">
                  <c:v>7.0059228571428562E-3</c:v>
                </c:pt>
                <c:pt idx="41">
                  <c:v>6.6495954285714278E-3</c:v>
                </c:pt>
                <c:pt idx="42">
                  <c:v>6.3445194285714282E-3</c:v>
                </c:pt>
                <c:pt idx="43">
                  <c:v>6.0913565714285712E-3</c:v>
                </c:pt>
                <c:pt idx="44">
                  <c:v>5.8677360000000001E-3</c:v>
                </c:pt>
                <c:pt idx="45">
                  <c:v>5.6902111428571434E-3</c:v>
                </c:pt>
                <c:pt idx="46">
                  <c:v>5.5428274285714294E-3</c:v>
                </c:pt>
                <c:pt idx="47">
                  <c:v>5.4271948571428582E-3</c:v>
                </c:pt>
                <c:pt idx="48">
                  <c:v>5.3362705714285726E-3</c:v>
                </c:pt>
                <c:pt idx="49">
                  <c:v>5.2680117142857143E-3</c:v>
                </c:pt>
                <c:pt idx="50">
                  <c:v>5.2233354285714292E-3</c:v>
                </c:pt>
                <c:pt idx="51">
                  <c:v>5.1966134285714293E-3</c:v>
                </c:pt>
                <c:pt idx="52">
                  <c:v>5.1828611428571441E-3</c:v>
                </c:pt>
                <c:pt idx="53">
                  <c:v>5.1758699999999999E-3</c:v>
                </c:pt>
                <c:pt idx="54">
                  <c:v>5.1720051428571423E-3</c:v>
                </c:pt>
                <c:pt idx="55">
                  <c:v>5.1695977142857145E-3</c:v>
                </c:pt>
                <c:pt idx="56">
                  <c:v>5.1679488571428562E-3</c:v>
                </c:pt>
                <c:pt idx="57">
                  <c:v>5.167163666666667E-3</c:v>
                </c:pt>
                <c:pt idx="58">
                  <c:v>5.1664975999999993E-3</c:v>
                </c:pt>
                <c:pt idx="59">
                  <c:v>5.1660344999999996E-3</c:v>
                </c:pt>
              </c:numCache>
            </c:numRef>
          </c:val>
          <c:smooth val="0"/>
          <c:extLst>
            <c:ext xmlns:c16="http://schemas.microsoft.com/office/drawing/2014/chart" uri="{C3380CC4-5D6E-409C-BE32-E72D297353CC}">
              <c16:uniqueId val="{00000000-07C2-CF4F-867B-6858F1175F91}"/>
            </c:ext>
          </c:extLst>
        </c:ser>
        <c:ser>
          <c:idx val="1"/>
          <c:order val="2"/>
          <c:tx>
            <c:v>sigma0.1</c:v>
          </c:tx>
          <c:spPr>
            <a:ln w="28575" cap="rnd">
              <a:solidFill>
                <a:schemeClr val="accent2"/>
              </a:solidFill>
              <a:prstDash val="dash"/>
              <a:round/>
            </a:ln>
            <a:effectLst/>
          </c:spPr>
          <c:marker>
            <c:symbol val="none"/>
          </c:marker>
          <c:val>
            <c:numRef>
              <c:f>'opt vacc_sigma0.1'!$L$3:$L$62</c:f>
              <c:numCache>
                <c:formatCode>_(* #,##0.0000_);_(* \(#,##0.0000\);_(* "-"??_);_(@_)</c:formatCode>
                <c:ptCount val="60"/>
                <c:pt idx="0">
                  <c:v>2.4310079999999998E-2</c:v>
                </c:pt>
                <c:pt idx="1">
                  <c:v>2.4222336000000001E-2</c:v>
                </c:pt>
                <c:pt idx="2">
                  <c:v>2.4110736666666664E-2</c:v>
                </c:pt>
                <c:pt idx="3">
                  <c:v>2.4006797142857139E-2</c:v>
                </c:pt>
                <c:pt idx="4">
                  <c:v>2.3819631428571433E-2</c:v>
                </c:pt>
                <c:pt idx="5">
                  <c:v>2.362974857142857E-2</c:v>
                </c:pt>
                <c:pt idx="6">
                  <c:v>2.3428194285714282E-2</c:v>
                </c:pt>
                <c:pt idx="7">
                  <c:v>2.322273714285714E-2</c:v>
                </c:pt>
                <c:pt idx="8">
                  <c:v>2.302316285714286E-2</c:v>
                </c:pt>
                <c:pt idx="9">
                  <c:v>2.2857662857142861E-2</c:v>
                </c:pt>
                <c:pt idx="10">
                  <c:v>2.2704105714285716E-2</c:v>
                </c:pt>
                <c:pt idx="11">
                  <c:v>2.2539465714285715E-2</c:v>
                </c:pt>
                <c:pt idx="12">
                  <c:v>2.2395457142857143E-2</c:v>
                </c:pt>
                <c:pt idx="13">
                  <c:v>2.2262137142857141E-2</c:v>
                </c:pt>
                <c:pt idx="14">
                  <c:v>2.2122585714285718E-2</c:v>
                </c:pt>
                <c:pt idx="15">
                  <c:v>2.1985125714285715E-2</c:v>
                </c:pt>
                <c:pt idx="16">
                  <c:v>2.1839762857142859E-2</c:v>
                </c:pt>
                <c:pt idx="17">
                  <c:v>2.1684325714285715E-2</c:v>
                </c:pt>
                <c:pt idx="18">
                  <c:v>2.157512857142857E-2</c:v>
                </c:pt>
                <c:pt idx="19">
                  <c:v>2.1448765714285715E-2</c:v>
                </c:pt>
                <c:pt idx="20">
                  <c:v>2.1279128571428572E-2</c:v>
                </c:pt>
                <c:pt idx="21">
                  <c:v>2.1121274285714284E-2</c:v>
                </c:pt>
                <c:pt idx="22">
                  <c:v>2.0966597142857143E-2</c:v>
                </c:pt>
                <c:pt idx="23">
                  <c:v>2.0810114285714283E-2</c:v>
                </c:pt>
                <c:pt idx="24">
                  <c:v>2.0656054285714286E-2</c:v>
                </c:pt>
                <c:pt idx="25">
                  <c:v>2.0460019999999999E-2</c:v>
                </c:pt>
                <c:pt idx="26">
                  <c:v>2.0231031428571428E-2</c:v>
                </c:pt>
                <c:pt idx="27">
                  <c:v>2.0040571428571428E-2</c:v>
                </c:pt>
                <c:pt idx="28">
                  <c:v>1.9832122857142857E-2</c:v>
                </c:pt>
                <c:pt idx="29">
                  <c:v>1.9596997142857144E-2</c:v>
                </c:pt>
                <c:pt idx="30">
                  <c:v>1.9383905714285717E-2</c:v>
                </c:pt>
                <c:pt idx="31">
                  <c:v>1.9148102857142857E-2</c:v>
                </c:pt>
                <c:pt idx="32">
                  <c:v>1.8927462857142859E-2</c:v>
                </c:pt>
                <c:pt idx="33">
                  <c:v>1.871067142857143E-2</c:v>
                </c:pt>
                <c:pt idx="34">
                  <c:v>1.8495405714285713E-2</c:v>
                </c:pt>
                <c:pt idx="35">
                  <c:v>1.8233797142857142E-2</c:v>
                </c:pt>
                <c:pt idx="36">
                  <c:v>1.7956708571428569E-2</c:v>
                </c:pt>
                <c:pt idx="37">
                  <c:v>1.760080857142857E-2</c:v>
                </c:pt>
                <c:pt idx="38">
                  <c:v>1.7264474285714284E-2</c:v>
                </c:pt>
                <c:pt idx="39">
                  <c:v>1.685251714285714E-2</c:v>
                </c:pt>
                <c:pt idx="40">
                  <c:v>1.6432791428571427E-2</c:v>
                </c:pt>
                <c:pt idx="41">
                  <c:v>1.5957100000000002E-2</c:v>
                </c:pt>
                <c:pt idx="42">
                  <c:v>1.551333142857143E-2</c:v>
                </c:pt>
                <c:pt idx="43">
                  <c:v>1.504026857142857E-2</c:v>
                </c:pt>
                <c:pt idx="44">
                  <c:v>1.4534419999999998E-2</c:v>
                </c:pt>
                <c:pt idx="45">
                  <c:v>1.3959862857142858E-2</c:v>
                </c:pt>
                <c:pt idx="46">
                  <c:v>1.3392514285714288E-2</c:v>
                </c:pt>
                <c:pt idx="47">
                  <c:v>1.2726462857142859E-2</c:v>
                </c:pt>
                <c:pt idx="48">
                  <c:v>1.2065820285714287E-2</c:v>
                </c:pt>
                <c:pt idx="49">
                  <c:v>1.1349717999999998E-2</c:v>
                </c:pt>
                <c:pt idx="50">
                  <c:v>1.0577489714285713E-2</c:v>
                </c:pt>
                <c:pt idx="51">
                  <c:v>9.7796768571428577E-3</c:v>
                </c:pt>
                <c:pt idx="52">
                  <c:v>8.9140988571428572E-3</c:v>
                </c:pt>
                <c:pt idx="53">
                  <c:v>8.0333079999999994E-3</c:v>
                </c:pt>
                <c:pt idx="54">
                  <c:v>7.2806208571428574E-3</c:v>
                </c:pt>
                <c:pt idx="55">
                  <c:v>6.5972025714285702E-3</c:v>
                </c:pt>
                <c:pt idx="56">
                  <c:v>6.0228282857142856E-3</c:v>
                </c:pt>
                <c:pt idx="57">
                  <c:v>5.6721593333333327E-3</c:v>
                </c:pt>
                <c:pt idx="58">
                  <c:v>5.3720411999999993E-3</c:v>
                </c:pt>
                <c:pt idx="59">
                  <c:v>5.2010829999999996E-3</c:v>
                </c:pt>
              </c:numCache>
            </c:numRef>
          </c:val>
          <c:smooth val="0"/>
          <c:extLst>
            <c:ext xmlns:c16="http://schemas.microsoft.com/office/drawing/2014/chart" uri="{C3380CC4-5D6E-409C-BE32-E72D297353CC}">
              <c16:uniqueId val="{00000001-07C2-CF4F-867B-6858F1175F91}"/>
            </c:ext>
          </c:extLst>
        </c:ser>
        <c:ser>
          <c:idx val="2"/>
          <c:order val="3"/>
          <c:tx>
            <c:v>sigma0.2</c:v>
          </c:tx>
          <c:spPr>
            <a:ln w="28575" cap="rnd">
              <a:solidFill>
                <a:schemeClr val="accent3"/>
              </a:solidFill>
              <a:prstDash val="dash"/>
              <a:round/>
            </a:ln>
            <a:effectLst/>
          </c:spPr>
          <c:marker>
            <c:symbol val="none"/>
          </c:marker>
          <c:val>
            <c:numRef>
              <c:f>'opt vacc_sigma0.2'!$L$3:$L$62</c:f>
              <c:numCache>
                <c:formatCode>_(* #,##0.0000_);_(* \(#,##0.0000\);_(* "-"??_);_(@_)</c:formatCode>
                <c:ptCount val="60"/>
                <c:pt idx="0">
                  <c:v>2.2993059999999999E-2</c:v>
                </c:pt>
                <c:pt idx="1">
                  <c:v>2.2690179999999997E-2</c:v>
                </c:pt>
                <c:pt idx="2">
                  <c:v>2.2457269999999998E-2</c:v>
                </c:pt>
                <c:pt idx="3">
                  <c:v>2.2266185714285711E-2</c:v>
                </c:pt>
                <c:pt idx="4">
                  <c:v>2.1772137142857143E-2</c:v>
                </c:pt>
                <c:pt idx="5">
                  <c:v>2.1433322857142858E-2</c:v>
                </c:pt>
                <c:pt idx="6">
                  <c:v>2.1200505714285715E-2</c:v>
                </c:pt>
                <c:pt idx="7">
                  <c:v>2.1002185714285714E-2</c:v>
                </c:pt>
                <c:pt idx="8">
                  <c:v>2.087521142857143E-2</c:v>
                </c:pt>
                <c:pt idx="9">
                  <c:v>2.0779022857142858E-2</c:v>
                </c:pt>
                <c:pt idx="10">
                  <c:v>2.0696642857142854E-2</c:v>
                </c:pt>
                <c:pt idx="11">
                  <c:v>2.0679202857142857E-2</c:v>
                </c:pt>
                <c:pt idx="12">
                  <c:v>2.0618999999999998E-2</c:v>
                </c:pt>
                <c:pt idx="13">
                  <c:v>2.0571182857142857E-2</c:v>
                </c:pt>
                <c:pt idx="14">
                  <c:v>2.0535420000000002E-2</c:v>
                </c:pt>
                <c:pt idx="15">
                  <c:v>2.0481702857142858E-2</c:v>
                </c:pt>
                <c:pt idx="16">
                  <c:v>2.0407597142857142E-2</c:v>
                </c:pt>
                <c:pt idx="17">
                  <c:v>2.0374745714285714E-2</c:v>
                </c:pt>
                <c:pt idx="18">
                  <c:v>2.0303528571428569E-2</c:v>
                </c:pt>
                <c:pt idx="19">
                  <c:v>2.0313362857142858E-2</c:v>
                </c:pt>
                <c:pt idx="20">
                  <c:v>2.0242800000000002E-2</c:v>
                </c:pt>
                <c:pt idx="21">
                  <c:v>2.0187437142857145E-2</c:v>
                </c:pt>
                <c:pt idx="22">
                  <c:v>2.0135077142857141E-2</c:v>
                </c:pt>
                <c:pt idx="23">
                  <c:v>2.0134294285714286E-2</c:v>
                </c:pt>
                <c:pt idx="24">
                  <c:v>2.0099051428571432E-2</c:v>
                </c:pt>
                <c:pt idx="25">
                  <c:v>2.0068397142857141E-2</c:v>
                </c:pt>
                <c:pt idx="26">
                  <c:v>1.9995260000000004E-2</c:v>
                </c:pt>
                <c:pt idx="27">
                  <c:v>1.9962971428571428E-2</c:v>
                </c:pt>
                <c:pt idx="28">
                  <c:v>1.9924317142857143E-2</c:v>
                </c:pt>
                <c:pt idx="29">
                  <c:v>1.9919705714285713E-2</c:v>
                </c:pt>
                <c:pt idx="30">
                  <c:v>1.9872614285714289E-2</c:v>
                </c:pt>
                <c:pt idx="31">
                  <c:v>1.9896148571428574E-2</c:v>
                </c:pt>
                <c:pt idx="32">
                  <c:v>1.9831817142857144E-2</c:v>
                </c:pt>
                <c:pt idx="33">
                  <c:v>1.9845934285714288E-2</c:v>
                </c:pt>
                <c:pt idx="34">
                  <c:v>1.9871834285714287E-2</c:v>
                </c:pt>
                <c:pt idx="35">
                  <c:v>1.9837314285714287E-2</c:v>
                </c:pt>
                <c:pt idx="36">
                  <c:v>1.9842568571428573E-2</c:v>
                </c:pt>
                <c:pt idx="37">
                  <c:v>1.9830397142857142E-2</c:v>
                </c:pt>
                <c:pt idx="38">
                  <c:v>1.9724097142857142E-2</c:v>
                </c:pt>
                <c:pt idx="39">
                  <c:v>1.9694062857142858E-2</c:v>
                </c:pt>
                <c:pt idx="40">
                  <c:v>1.9631908571428571E-2</c:v>
                </c:pt>
                <c:pt idx="41">
                  <c:v>1.9551019999999999E-2</c:v>
                </c:pt>
                <c:pt idx="42">
                  <c:v>1.949019714285714E-2</c:v>
                </c:pt>
                <c:pt idx="43">
                  <c:v>1.9384922857142856E-2</c:v>
                </c:pt>
                <c:pt idx="44">
                  <c:v>1.926355714285714E-2</c:v>
                </c:pt>
                <c:pt idx="45">
                  <c:v>1.9168379999999995E-2</c:v>
                </c:pt>
                <c:pt idx="46">
                  <c:v>1.9048674285714284E-2</c:v>
                </c:pt>
                <c:pt idx="47">
                  <c:v>1.8829719999999994E-2</c:v>
                </c:pt>
                <c:pt idx="48">
                  <c:v>1.8568019999999998E-2</c:v>
                </c:pt>
                <c:pt idx="49">
                  <c:v>1.8261151428571428E-2</c:v>
                </c:pt>
                <c:pt idx="50">
                  <c:v>1.7858777142857142E-2</c:v>
                </c:pt>
                <c:pt idx="51">
                  <c:v>1.7323262857142856E-2</c:v>
                </c:pt>
                <c:pt idx="52">
                  <c:v>1.6591451428571425E-2</c:v>
                </c:pt>
                <c:pt idx="53">
                  <c:v>1.5482305714285714E-2</c:v>
                </c:pt>
                <c:pt idx="54">
                  <c:v>1.3899859428571429E-2</c:v>
                </c:pt>
                <c:pt idx="55">
                  <c:v>1.222333942857143E-2</c:v>
                </c:pt>
                <c:pt idx="56">
                  <c:v>1.0526798857142859E-2</c:v>
                </c:pt>
                <c:pt idx="57">
                  <c:v>9.5648886666666651E-3</c:v>
                </c:pt>
                <c:pt idx="58">
                  <c:v>8.4614304000000008E-3</c:v>
                </c:pt>
                <c:pt idx="59">
                  <c:v>7.1522679999999998E-3</c:v>
                </c:pt>
              </c:numCache>
            </c:numRef>
          </c:val>
          <c:smooth val="0"/>
          <c:extLst>
            <c:ext xmlns:c16="http://schemas.microsoft.com/office/drawing/2014/chart" uri="{C3380CC4-5D6E-409C-BE32-E72D297353CC}">
              <c16:uniqueId val="{00000002-07C2-CF4F-867B-6858F1175F91}"/>
            </c:ext>
          </c:extLst>
        </c:ser>
        <c:ser>
          <c:idx val="3"/>
          <c:order val="4"/>
          <c:tx>
            <c:v>Actual Vacc</c:v>
          </c:tx>
          <c:spPr>
            <a:ln w="28575" cap="rnd">
              <a:solidFill>
                <a:schemeClr val="accent4"/>
              </a:solidFill>
              <a:round/>
            </a:ln>
            <a:effectLst/>
          </c:spPr>
          <c:marker>
            <c:symbol val="none"/>
          </c:marker>
          <c:val>
            <c:numRef>
              <c:f>'opt vacc_sigma0.1'!$E$3:$E$62</c:f>
              <c:numCache>
                <c:formatCode>_(* #,##0.0000_);_(* \(#,##0.0000\);_(* "-"??_);_(@_)</c:formatCode>
                <c:ptCount val="60"/>
                <c:pt idx="0">
                  <c:v>1.2596397116574809E-2</c:v>
                </c:pt>
                <c:pt idx="1">
                  <c:v>1.3190538132291667E-2</c:v>
                </c:pt>
                <c:pt idx="2">
                  <c:v>1.4105238570401144E-2</c:v>
                </c:pt>
                <c:pt idx="3">
                  <c:v>1.5091188888357934E-2</c:v>
                </c:pt>
                <c:pt idx="4">
                  <c:v>1.5831502575174679E-2</c:v>
                </c:pt>
                <c:pt idx="5">
                  <c:v>1.6559195584104503E-2</c:v>
                </c:pt>
                <c:pt idx="6">
                  <c:v>1.7423507423747826E-2</c:v>
                </c:pt>
                <c:pt idx="7">
                  <c:v>1.7916830283920514E-2</c:v>
                </c:pt>
                <c:pt idx="8">
                  <c:v>1.8746478938799601E-2</c:v>
                </c:pt>
                <c:pt idx="9">
                  <c:v>1.9534492665026933E-2</c:v>
                </c:pt>
                <c:pt idx="10">
                  <c:v>2.0085907841458608E-2</c:v>
                </c:pt>
                <c:pt idx="11">
                  <c:v>2.0574636825838793E-2</c:v>
                </c:pt>
                <c:pt idx="12">
                  <c:v>2.1674524322396777E-2</c:v>
                </c:pt>
                <c:pt idx="13">
                  <c:v>2.2735848517223801E-2</c:v>
                </c:pt>
                <c:pt idx="14">
                  <c:v>2.3620099698526163E-2</c:v>
                </c:pt>
                <c:pt idx="15">
                  <c:v>2.4767234629103567E-2</c:v>
                </c:pt>
                <c:pt idx="16">
                  <c:v>2.585014354890915E-2</c:v>
                </c:pt>
                <c:pt idx="17">
                  <c:v>2.6643544590570896E-2</c:v>
                </c:pt>
                <c:pt idx="18">
                  <c:v>2.6811910320691589E-2</c:v>
                </c:pt>
                <c:pt idx="19">
                  <c:v>2.7254024010539338E-2</c:v>
                </c:pt>
                <c:pt idx="20">
                  <c:v>2.7149173242110435E-2</c:v>
                </c:pt>
                <c:pt idx="21">
                  <c:v>2.6844426443447512E-2</c:v>
                </c:pt>
                <c:pt idx="22">
                  <c:v>2.6352637516730192E-2</c:v>
                </c:pt>
                <c:pt idx="23">
                  <c:v>2.5807820536641594E-2</c:v>
                </c:pt>
                <c:pt idx="24">
                  <c:v>2.5170465930911625E-2</c:v>
                </c:pt>
                <c:pt idx="25">
                  <c:v>2.4392045092651877E-2</c:v>
                </c:pt>
                <c:pt idx="26">
                  <c:v>2.3980075851605175E-2</c:v>
                </c:pt>
                <c:pt idx="27">
                  <c:v>2.1123966401377779E-2</c:v>
                </c:pt>
                <c:pt idx="28">
                  <c:v>2.1056156905579753E-2</c:v>
                </c:pt>
                <c:pt idx="29">
                  <c:v>2.0739005194936926E-2</c:v>
                </c:pt>
                <c:pt idx="30">
                  <c:v>2.0314954353718502E-2</c:v>
                </c:pt>
                <c:pt idx="31">
                  <c:v>1.9498182500071567E-2</c:v>
                </c:pt>
                <c:pt idx="32">
                  <c:v>1.9011592699415568E-2</c:v>
                </c:pt>
                <c:pt idx="33">
                  <c:v>1.7947895133066421E-2</c:v>
                </c:pt>
                <c:pt idx="34">
                  <c:v>1.9411450888218683E-2</c:v>
                </c:pt>
                <c:pt idx="35">
                  <c:v>1.8248225417248378E-2</c:v>
                </c:pt>
                <c:pt idx="36">
                  <c:v>1.7298505738597491E-2</c:v>
                </c:pt>
                <c:pt idx="37">
                  <c:v>1.6442357814030452E-2</c:v>
                </c:pt>
                <c:pt idx="38">
                  <c:v>1.575583343985406E-2</c:v>
                </c:pt>
                <c:pt idx="39">
                  <c:v>1.5390570694054943E-2</c:v>
                </c:pt>
                <c:pt idx="40">
                  <c:v>1.4755057759943836E-2</c:v>
                </c:pt>
                <c:pt idx="41">
                  <c:v>1.4131689017264012E-2</c:v>
                </c:pt>
                <c:pt idx="42">
                  <c:v>1.3460634274009193E-2</c:v>
                </c:pt>
                <c:pt idx="43">
                  <c:v>1.2693865955228548E-2</c:v>
                </c:pt>
                <c:pt idx="44">
                  <c:v>1.1594615160168889E-2</c:v>
                </c:pt>
                <c:pt idx="45">
                  <c:v>1.1148706673126453E-2</c:v>
                </c:pt>
                <c:pt idx="46">
                  <c:v>1.0607763987613561E-2</c:v>
                </c:pt>
                <c:pt idx="47">
                  <c:v>1.0765196386433973E-2</c:v>
                </c:pt>
                <c:pt idx="48">
                  <c:v>1.008985510856813E-2</c:v>
                </c:pt>
                <c:pt idx="49">
                  <c:v>9.6770830330055336E-3</c:v>
                </c:pt>
                <c:pt idx="50">
                  <c:v>9.2754409991383339E-3</c:v>
                </c:pt>
                <c:pt idx="51">
                  <c:v>9.1487939291618279E-3</c:v>
                </c:pt>
                <c:pt idx="52">
                  <c:v>8.6375321649997377E-3</c:v>
                </c:pt>
                <c:pt idx="53">
                  <c:v>8.6731908237296738E-3</c:v>
                </c:pt>
                <c:pt idx="54">
                  <c:v>7.4121787652053168E-3</c:v>
                </c:pt>
                <c:pt idx="55">
                  <c:v>6.9675896793038386E-3</c:v>
                </c:pt>
                <c:pt idx="56">
                  <c:v>6.3572619160150671E-3</c:v>
                </c:pt>
                <c:pt idx="57">
                  <c:v>5.6843331643796355E-3</c:v>
                </c:pt>
                <c:pt idx="58">
                  <c:v>4.9889912086147053E-3</c:v>
                </c:pt>
                <c:pt idx="59">
                  <c:v>4.7616186067696879E-3</c:v>
                </c:pt>
              </c:numCache>
            </c:numRef>
          </c:val>
          <c:smooth val="0"/>
          <c:extLst>
            <c:ext xmlns:c16="http://schemas.microsoft.com/office/drawing/2014/chart" uri="{C3380CC4-5D6E-409C-BE32-E72D297353CC}">
              <c16:uniqueId val="{00000001-3D77-5B41-B125-FB4FCE7D43F8}"/>
            </c:ext>
          </c:extLst>
        </c:ser>
        <c:ser>
          <c:idx val="5"/>
          <c:order val="5"/>
          <c:tx>
            <c:v>Constant Vacc</c:v>
          </c:tx>
          <c:spPr>
            <a:ln w="28575" cap="rnd">
              <a:solidFill>
                <a:schemeClr val="accent6"/>
              </a:solidFill>
              <a:prstDash val="sysDot"/>
              <a:round/>
            </a:ln>
            <a:effectLst/>
          </c:spPr>
          <c:marker>
            <c:symbol val="none"/>
          </c:marker>
          <c:val>
            <c:numRef>
              <c:f>'opt vacc_sigma0.1'!$D$3:$D$62</c:f>
              <c:numCache>
                <c:formatCode>_(* #,##0.0000_);_(* \(#,##0.0000\);_(* "-"??_);_(@_)</c:formatCode>
                <c:ptCount val="60"/>
                <c:pt idx="0">
                  <c:v>1.2596397116574809E-2</c:v>
                </c:pt>
                <c:pt idx="1">
                  <c:v>1.2596397116574809E-2</c:v>
                </c:pt>
                <c:pt idx="2">
                  <c:v>1.2596397116574809E-2</c:v>
                </c:pt>
                <c:pt idx="3">
                  <c:v>1.2596397116574809E-2</c:v>
                </c:pt>
                <c:pt idx="4">
                  <c:v>1.2596397116574809E-2</c:v>
                </c:pt>
                <c:pt idx="5">
                  <c:v>1.2596397116574809E-2</c:v>
                </c:pt>
                <c:pt idx="6">
                  <c:v>1.2596397116574809E-2</c:v>
                </c:pt>
                <c:pt idx="7">
                  <c:v>1.2596397116574809E-2</c:v>
                </c:pt>
                <c:pt idx="8">
                  <c:v>1.2596397116574809E-2</c:v>
                </c:pt>
                <c:pt idx="9">
                  <c:v>1.2596397116574809E-2</c:v>
                </c:pt>
                <c:pt idx="10">
                  <c:v>1.2596397116574809E-2</c:v>
                </c:pt>
                <c:pt idx="11">
                  <c:v>1.2596397116574809E-2</c:v>
                </c:pt>
                <c:pt idx="12">
                  <c:v>1.2596397116574809E-2</c:v>
                </c:pt>
                <c:pt idx="13">
                  <c:v>1.2596397116574809E-2</c:v>
                </c:pt>
                <c:pt idx="14">
                  <c:v>1.2596397116574809E-2</c:v>
                </c:pt>
                <c:pt idx="15">
                  <c:v>1.2596397116574809E-2</c:v>
                </c:pt>
                <c:pt idx="16">
                  <c:v>1.2596397116574809E-2</c:v>
                </c:pt>
                <c:pt idx="17">
                  <c:v>1.2596397116574809E-2</c:v>
                </c:pt>
                <c:pt idx="18">
                  <c:v>1.2596397116574809E-2</c:v>
                </c:pt>
                <c:pt idx="19">
                  <c:v>1.2596397116574809E-2</c:v>
                </c:pt>
                <c:pt idx="20">
                  <c:v>1.2596397116574809E-2</c:v>
                </c:pt>
                <c:pt idx="21">
                  <c:v>1.2596397116574809E-2</c:v>
                </c:pt>
                <c:pt idx="22">
                  <c:v>1.2596397116574809E-2</c:v>
                </c:pt>
                <c:pt idx="23">
                  <c:v>1.2596397116574809E-2</c:v>
                </c:pt>
                <c:pt idx="24">
                  <c:v>1.2596397116574809E-2</c:v>
                </c:pt>
                <c:pt idx="25">
                  <c:v>1.2596397116574809E-2</c:v>
                </c:pt>
                <c:pt idx="26">
                  <c:v>1.2596397116574809E-2</c:v>
                </c:pt>
                <c:pt idx="27">
                  <c:v>1.2596397116574809E-2</c:v>
                </c:pt>
                <c:pt idx="28">
                  <c:v>1.2596397116574809E-2</c:v>
                </c:pt>
                <c:pt idx="29">
                  <c:v>1.2596397116574809E-2</c:v>
                </c:pt>
                <c:pt idx="30">
                  <c:v>1.2596397116574809E-2</c:v>
                </c:pt>
                <c:pt idx="31">
                  <c:v>1.2596397116574809E-2</c:v>
                </c:pt>
                <c:pt idx="32">
                  <c:v>1.2596397116574809E-2</c:v>
                </c:pt>
                <c:pt idx="33">
                  <c:v>1.2596397116574809E-2</c:v>
                </c:pt>
                <c:pt idx="34">
                  <c:v>1.2596397116574809E-2</c:v>
                </c:pt>
                <c:pt idx="35">
                  <c:v>1.2596397116574809E-2</c:v>
                </c:pt>
                <c:pt idx="36">
                  <c:v>1.2596397116574809E-2</c:v>
                </c:pt>
                <c:pt idx="37">
                  <c:v>1.2596397116574809E-2</c:v>
                </c:pt>
                <c:pt idx="38">
                  <c:v>1.2596397116574809E-2</c:v>
                </c:pt>
                <c:pt idx="39">
                  <c:v>1.2596397116574809E-2</c:v>
                </c:pt>
                <c:pt idx="40">
                  <c:v>1.2596397116574809E-2</c:v>
                </c:pt>
                <c:pt idx="41">
                  <c:v>1.2596397116574809E-2</c:v>
                </c:pt>
                <c:pt idx="42">
                  <c:v>1.2596397116574809E-2</c:v>
                </c:pt>
                <c:pt idx="43">
                  <c:v>1.2596397116574809E-2</c:v>
                </c:pt>
                <c:pt idx="44">
                  <c:v>1.2596397116574809E-2</c:v>
                </c:pt>
                <c:pt idx="45">
                  <c:v>1.2596397116574809E-2</c:v>
                </c:pt>
                <c:pt idx="46">
                  <c:v>1.2596397116574809E-2</c:v>
                </c:pt>
                <c:pt idx="47">
                  <c:v>1.2596397116574809E-2</c:v>
                </c:pt>
                <c:pt idx="48">
                  <c:v>1.2596397116574809E-2</c:v>
                </c:pt>
                <c:pt idx="49">
                  <c:v>1.2596397116574809E-2</c:v>
                </c:pt>
                <c:pt idx="50">
                  <c:v>1.2596397116574809E-2</c:v>
                </c:pt>
                <c:pt idx="51">
                  <c:v>1.2596397116574809E-2</c:v>
                </c:pt>
                <c:pt idx="52">
                  <c:v>1.2596397116574809E-2</c:v>
                </c:pt>
                <c:pt idx="53">
                  <c:v>1.2596397116574809E-2</c:v>
                </c:pt>
                <c:pt idx="54">
                  <c:v>1.2596397116574809E-2</c:v>
                </c:pt>
                <c:pt idx="55">
                  <c:v>1.2596397116574809E-2</c:v>
                </c:pt>
                <c:pt idx="56">
                  <c:v>1.2596397116574809E-2</c:v>
                </c:pt>
                <c:pt idx="57">
                  <c:v>1.2596397116574809E-2</c:v>
                </c:pt>
                <c:pt idx="58">
                  <c:v>1.2596397116574809E-2</c:v>
                </c:pt>
                <c:pt idx="59">
                  <c:v>1.2596397116574809E-2</c:v>
                </c:pt>
              </c:numCache>
            </c:numRef>
          </c:val>
          <c:smooth val="0"/>
          <c:extLst>
            <c:ext xmlns:c16="http://schemas.microsoft.com/office/drawing/2014/chart" uri="{C3380CC4-5D6E-409C-BE32-E72D297353CC}">
              <c16:uniqueId val="{00000002-3D77-5B41-B125-FB4FCE7D43F8}"/>
            </c:ext>
          </c:extLst>
        </c:ser>
        <c:ser>
          <c:idx val="6"/>
          <c:order val="6"/>
          <c:tx>
            <c:v>sigma0.0002</c:v>
          </c:tx>
          <c:spPr>
            <a:ln w="28575" cap="rnd">
              <a:solidFill>
                <a:schemeClr val="accent1">
                  <a:lumMod val="60000"/>
                </a:schemeClr>
              </a:solidFill>
              <a:prstDash val="dash"/>
              <a:round/>
            </a:ln>
            <a:effectLst/>
          </c:spPr>
          <c:marker>
            <c:symbol val="none"/>
          </c:marker>
          <c:val>
            <c:numRef>
              <c:f>'opt vacc_sigma0.0002'!$L$3:$L$62</c:f>
              <c:numCache>
                <c:formatCode>_(* #,##0.0000_);_(* \(#,##0.0000\);_(* "-"??_);_(@_)</c:formatCode>
                <c:ptCount val="60"/>
                <c:pt idx="0">
                  <c:v>2.4263340000000001E-2</c:v>
                </c:pt>
                <c:pt idx="1">
                  <c:v>2.4231071999999999E-2</c:v>
                </c:pt>
                <c:pt idx="2">
                  <c:v>2.4201416666666666E-2</c:v>
                </c:pt>
                <c:pt idx="3">
                  <c:v>2.4198814285714281E-2</c:v>
                </c:pt>
                <c:pt idx="4">
                  <c:v>2.4105168571428571E-2</c:v>
                </c:pt>
                <c:pt idx="5">
                  <c:v>2.4103305714285712E-2</c:v>
                </c:pt>
                <c:pt idx="6">
                  <c:v>2.4127619999999999E-2</c:v>
                </c:pt>
                <c:pt idx="7">
                  <c:v>2.4089260000000001E-2</c:v>
                </c:pt>
                <c:pt idx="8">
                  <c:v>2.4123494285714284E-2</c:v>
                </c:pt>
                <c:pt idx="9">
                  <c:v>2.4127711428571428E-2</c:v>
                </c:pt>
                <c:pt idx="10">
                  <c:v>2.4097854285714287E-2</c:v>
                </c:pt>
                <c:pt idx="11">
                  <c:v>2.4033751428571431E-2</c:v>
                </c:pt>
                <c:pt idx="12">
                  <c:v>2.397657142857143E-2</c:v>
                </c:pt>
                <c:pt idx="13">
                  <c:v>2.3940400000000001E-2</c:v>
                </c:pt>
                <c:pt idx="14">
                  <c:v>2.3940691428571432E-2</c:v>
                </c:pt>
                <c:pt idx="15">
                  <c:v>2.3806360000000002E-2</c:v>
                </c:pt>
                <c:pt idx="16">
                  <c:v>2.362734E-2</c:v>
                </c:pt>
                <c:pt idx="17">
                  <c:v>2.3315702857142857E-2</c:v>
                </c:pt>
                <c:pt idx="18">
                  <c:v>2.2918959999999999E-2</c:v>
                </c:pt>
                <c:pt idx="19">
                  <c:v>2.2369371428571431E-2</c:v>
                </c:pt>
                <c:pt idx="20">
                  <c:v>2.1606540000000004E-2</c:v>
                </c:pt>
                <c:pt idx="21">
                  <c:v>2.071784285714286E-2</c:v>
                </c:pt>
                <c:pt idx="22">
                  <c:v>1.9739494285714285E-2</c:v>
                </c:pt>
                <c:pt idx="23">
                  <c:v>1.8680020000000002E-2</c:v>
                </c:pt>
                <c:pt idx="24">
                  <c:v>1.7632565714285713E-2</c:v>
                </c:pt>
                <c:pt idx="25">
                  <c:v>1.6569328571428572E-2</c:v>
                </c:pt>
                <c:pt idx="26">
                  <c:v>1.5529357142857142E-2</c:v>
                </c:pt>
                <c:pt idx="27">
                  <c:v>1.4534294285714287E-2</c:v>
                </c:pt>
                <c:pt idx="28">
                  <c:v>1.354838E-2</c:v>
                </c:pt>
                <c:pt idx="29">
                  <c:v>1.2589003999999999E-2</c:v>
                </c:pt>
                <c:pt idx="30">
                  <c:v>1.1658904857142858E-2</c:v>
                </c:pt>
                <c:pt idx="31">
                  <c:v>1.0776934571428571E-2</c:v>
                </c:pt>
                <c:pt idx="32">
                  <c:v>9.8945337142857144E-3</c:v>
                </c:pt>
                <c:pt idx="33">
                  <c:v>9.0891040000000006E-3</c:v>
                </c:pt>
                <c:pt idx="34">
                  <c:v>8.3587245714285725E-3</c:v>
                </c:pt>
                <c:pt idx="35">
                  <c:v>7.6868245714285721E-3</c:v>
                </c:pt>
                <c:pt idx="36">
                  <c:v>7.1282485714285722E-3</c:v>
                </c:pt>
                <c:pt idx="37">
                  <c:v>6.6786114285714284E-3</c:v>
                </c:pt>
                <c:pt idx="38">
                  <c:v>6.315035142857142E-3</c:v>
                </c:pt>
                <c:pt idx="39">
                  <c:v>6.078369142857142E-3</c:v>
                </c:pt>
                <c:pt idx="40">
                  <c:v>5.8806562857142844E-3</c:v>
                </c:pt>
                <c:pt idx="41">
                  <c:v>5.7098677142857135E-3</c:v>
                </c:pt>
                <c:pt idx="42">
                  <c:v>5.6029654285714289E-3</c:v>
                </c:pt>
                <c:pt idx="43">
                  <c:v>5.5550988571428572E-3</c:v>
                </c:pt>
                <c:pt idx="44">
                  <c:v>5.4941191428571423E-3</c:v>
                </c:pt>
                <c:pt idx="45">
                  <c:v>5.4621494285714287E-3</c:v>
                </c:pt>
                <c:pt idx="46">
                  <c:v>5.4211557142857152E-3</c:v>
                </c:pt>
                <c:pt idx="47">
                  <c:v>5.4057471428571435E-3</c:v>
                </c:pt>
                <c:pt idx="48">
                  <c:v>5.3982180000000006E-3</c:v>
                </c:pt>
                <c:pt idx="49">
                  <c:v>5.4279428571428565E-3</c:v>
                </c:pt>
                <c:pt idx="50">
                  <c:v>5.4000351428571429E-3</c:v>
                </c:pt>
                <c:pt idx="51">
                  <c:v>5.430046E-3</c:v>
                </c:pt>
                <c:pt idx="52">
                  <c:v>5.4237454285714281E-3</c:v>
                </c:pt>
                <c:pt idx="53">
                  <c:v>5.4014388571428564E-3</c:v>
                </c:pt>
                <c:pt idx="54">
                  <c:v>5.4071188571428574E-3</c:v>
                </c:pt>
                <c:pt idx="55">
                  <c:v>5.3867805714285719E-3</c:v>
                </c:pt>
                <c:pt idx="56">
                  <c:v>5.3819928571428579E-3</c:v>
                </c:pt>
                <c:pt idx="57">
                  <c:v>5.3795256666666668E-3</c:v>
                </c:pt>
                <c:pt idx="58">
                  <c:v>5.3477780000000001E-3</c:v>
                </c:pt>
                <c:pt idx="59">
                  <c:v>5.3162620000000004E-3</c:v>
                </c:pt>
              </c:numCache>
            </c:numRef>
          </c:val>
          <c:smooth val="0"/>
          <c:extLst>
            <c:ext xmlns:c16="http://schemas.microsoft.com/office/drawing/2014/chart" uri="{C3380CC4-5D6E-409C-BE32-E72D297353CC}">
              <c16:uniqueId val="{00000000-6CDA-1B44-9A3C-3FA3DE64A741}"/>
            </c:ext>
          </c:extLst>
        </c:ser>
        <c:dLbls>
          <c:showLegendKey val="0"/>
          <c:showVal val="0"/>
          <c:showCatName val="0"/>
          <c:showSerName val="0"/>
          <c:showPercent val="0"/>
          <c:showBubbleSize val="0"/>
        </c:dLbls>
        <c:smooth val="0"/>
        <c:axId val="702579312"/>
        <c:axId val="702581024"/>
      </c:lineChart>
      <c:catAx>
        <c:axId val="7025793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days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581024"/>
        <c:crosses val="autoZero"/>
        <c:auto val="1"/>
        <c:lblAlgn val="ctr"/>
        <c:lblOffset val="100"/>
        <c:noMultiLvlLbl val="0"/>
      </c:catAx>
      <c:valAx>
        <c:axId val="7025810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Vaccination rate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579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Optimal vaccination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4"/>
          <c:order val="0"/>
          <c:tx>
            <c:v>sigma0.0001</c:v>
          </c:tx>
          <c:spPr>
            <a:ln w="28575" cap="rnd">
              <a:solidFill>
                <a:schemeClr val="accent5"/>
              </a:solidFill>
              <a:prstDash val="dash"/>
              <a:round/>
            </a:ln>
            <a:effectLst/>
          </c:spPr>
          <c:marker>
            <c:symbol val="none"/>
          </c:marker>
          <c:val>
            <c:numRef>
              <c:f>'opt vacc_sigma0.0001'!$L$3:$L$62</c:f>
              <c:numCache>
                <c:formatCode>_(* #,##0.0000_);_(* \(#,##0.0000\);_(* "-"??_);_(@_)</c:formatCode>
                <c:ptCount val="60"/>
                <c:pt idx="0">
                  <c:v>2.3285854999999998E-2</c:v>
                </c:pt>
                <c:pt idx="1">
                  <c:v>2.3306487999999997E-2</c:v>
                </c:pt>
                <c:pt idx="2">
                  <c:v>2.3324623333333332E-2</c:v>
                </c:pt>
                <c:pt idx="3">
                  <c:v>2.3310437142857139E-2</c:v>
                </c:pt>
                <c:pt idx="4">
                  <c:v>2.3098102857142859E-2</c:v>
                </c:pt>
                <c:pt idx="5">
                  <c:v>2.3147559999999994E-2</c:v>
                </c:pt>
                <c:pt idx="6">
                  <c:v>2.3232039999999999E-2</c:v>
                </c:pt>
                <c:pt idx="7">
                  <c:v>2.3319488571428574E-2</c:v>
                </c:pt>
                <c:pt idx="8">
                  <c:v>2.3310322857142855E-2</c:v>
                </c:pt>
                <c:pt idx="9">
                  <c:v>2.3308934285714285E-2</c:v>
                </c:pt>
                <c:pt idx="10">
                  <c:v>2.3335871428571429E-2</c:v>
                </c:pt>
                <c:pt idx="11">
                  <c:v>2.3338180000000004E-2</c:v>
                </c:pt>
                <c:pt idx="12">
                  <c:v>2.3240125714285714E-2</c:v>
                </c:pt>
                <c:pt idx="13">
                  <c:v>2.311626857142857E-2</c:v>
                </c:pt>
                <c:pt idx="14">
                  <c:v>2.2949325714285713E-2</c:v>
                </c:pt>
                <c:pt idx="15">
                  <c:v>2.2688754285714288E-2</c:v>
                </c:pt>
                <c:pt idx="16">
                  <c:v>2.2414394285714286E-2</c:v>
                </c:pt>
                <c:pt idx="17">
                  <c:v>2.2090614285714287E-2</c:v>
                </c:pt>
                <c:pt idx="18">
                  <c:v>2.169256857142857E-2</c:v>
                </c:pt>
                <c:pt idx="19">
                  <c:v>2.1295068571428571E-2</c:v>
                </c:pt>
                <c:pt idx="20">
                  <c:v>2.0773128571428573E-2</c:v>
                </c:pt>
                <c:pt idx="21">
                  <c:v>2.0213194285714282E-2</c:v>
                </c:pt>
                <c:pt idx="22">
                  <c:v>1.9595785714285718E-2</c:v>
                </c:pt>
                <c:pt idx="23">
                  <c:v>1.8842405714285713E-2</c:v>
                </c:pt>
                <c:pt idx="24">
                  <c:v>1.7994902857142857E-2</c:v>
                </c:pt>
                <c:pt idx="25">
                  <c:v>1.708895142857143E-2</c:v>
                </c:pt>
                <c:pt idx="26">
                  <c:v>1.6105400000000002E-2</c:v>
                </c:pt>
                <c:pt idx="27">
                  <c:v>1.5125851428571429E-2</c:v>
                </c:pt>
                <c:pt idx="28">
                  <c:v>1.4118954285714287E-2</c:v>
                </c:pt>
                <c:pt idx="29">
                  <c:v>1.3166226285714285E-2</c:v>
                </c:pt>
                <c:pt idx="30">
                  <c:v>1.2266612857142858E-2</c:v>
                </c:pt>
                <c:pt idx="31">
                  <c:v>1.1393110000000001E-2</c:v>
                </c:pt>
                <c:pt idx="32">
                  <c:v>1.0590675428571431E-2</c:v>
                </c:pt>
                <c:pt idx="33">
                  <c:v>9.910531142857143E-3</c:v>
                </c:pt>
                <c:pt idx="34">
                  <c:v>9.2372194285714297E-3</c:v>
                </c:pt>
                <c:pt idx="35">
                  <c:v>8.597839142857144E-3</c:v>
                </c:pt>
                <c:pt idx="36">
                  <c:v>8.0457908571428573E-3</c:v>
                </c:pt>
                <c:pt idx="37">
                  <c:v>7.5708371428571423E-3</c:v>
                </c:pt>
                <c:pt idx="38">
                  <c:v>7.2093565714285704E-3</c:v>
                </c:pt>
                <c:pt idx="39">
                  <c:v>6.8333454285714277E-3</c:v>
                </c:pt>
                <c:pt idx="40">
                  <c:v>6.5223028571428573E-3</c:v>
                </c:pt>
                <c:pt idx="41">
                  <c:v>6.2916397142857147E-3</c:v>
                </c:pt>
                <c:pt idx="42">
                  <c:v>6.1587248571428567E-3</c:v>
                </c:pt>
                <c:pt idx="43">
                  <c:v>6.0374754285714288E-3</c:v>
                </c:pt>
                <c:pt idx="44">
                  <c:v>5.9247908571428577E-3</c:v>
                </c:pt>
                <c:pt idx="45">
                  <c:v>5.8264085714285719E-3</c:v>
                </c:pt>
                <c:pt idx="46">
                  <c:v>5.7569891428571442E-3</c:v>
                </c:pt>
                <c:pt idx="47">
                  <c:v>5.7041505714285718E-3</c:v>
                </c:pt>
                <c:pt idx="48">
                  <c:v>5.672650857142858E-3</c:v>
                </c:pt>
                <c:pt idx="49">
                  <c:v>5.6276708571428571E-3</c:v>
                </c:pt>
                <c:pt idx="50">
                  <c:v>5.6004331428571429E-3</c:v>
                </c:pt>
                <c:pt idx="51">
                  <c:v>5.5737608571428581E-3</c:v>
                </c:pt>
                <c:pt idx="52">
                  <c:v>5.5472814285714286E-3</c:v>
                </c:pt>
                <c:pt idx="53">
                  <c:v>5.5765657142857151E-3</c:v>
                </c:pt>
                <c:pt idx="54">
                  <c:v>5.5906774285714297E-3</c:v>
                </c:pt>
                <c:pt idx="55">
                  <c:v>5.6620500000000009E-3</c:v>
                </c:pt>
                <c:pt idx="56">
                  <c:v>5.6834774285714285E-3</c:v>
                </c:pt>
                <c:pt idx="57">
                  <c:v>5.6963643333333329E-3</c:v>
                </c:pt>
                <c:pt idx="58">
                  <c:v>5.7128507999999996E-3</c:v>
                </c:pt>
                <c:pt idx="59">
                  <c:v>5.7170674999999999E-3</c:v>
                </c:pt>
              </c:numCache>
            </c:numRef>
          </c:val>
          <c:smooth val="0"/>
          <c:extLst>
            <c:ext xmlns:c16="http://schemas.microsoft.com/office/drawing/2014/chart" uri="{C3380CC4-5D6E-409C-BE32-E72D297353CC}">
              <c16:uniqueId val="{00000000-FB4D-124C-9F46-DCD078132918}"/>
            </c:ext>
          </c:extLst>
        </c:ser>
        <c:ser>
          <c:idx val="3"/>
          <c:order val="1"/>
          <c:tx>
            <c:v>sigma0.0002</c:v>
          </c:tx>
          <c:spPr>
            <a:ln w="28575" cap="rnd">
              <a:solidFill>
                <a:schemeClr val="accent4"/>
              </a:solidFill>
              <a:round/>
            </a:ln>
            <a:effectLst/>
          </c:spPr>
          <c:marker>
            <c:symbol val="none"/>
          </c:marker>
          <c:val>
            <c:numRef>
              <c:f>'opt vacc_sigma0.0002'!$L$3:$L$62</c:f>
              <c:numCache>
                <c:formatCode>_(* #,##0.0000_);_(* \(#,##0.0000\);_(* "-"??_);_(@_)</c:formatCode>
                <c:ptCount val="60"/>
                <c:pt idx="0">
                  <c:v>2.4263340000000001E-2</c:v>
                </c:pt>
                <c:pt idx="1">
                  <c:v>2.4231071999999999E-2</c:v>
                </c:pt>
                <c:pt idx="2">
                  <c:v>2.4201416666666666E-2</c:v>
                </c:pt>
                <c:pt idx="3">
                  <c:v>2.4198814285714281E-2</c:v>
                </c:pt>
                <c:pt idx="4">
                  <c:v>2.4105168571428571E-2</c:v>
                </c:pt>
                <c:pt idx="5">
                  <c:v>2.4103305714285712E-2</c:v>
                </c:pt>
                <c:pt idx="6">
                  <c:v>2.4127619999999999E-2</c:v>
                </c:pt>
                <c:pt idx="7">
                  <c:v>2.4089260000000001E-2</c:v>
                </c:pt>
                <c:pt idx="8">
                  <c:v>2.4123494285714284E-2</c:v>
                </c:pt>
                <c:pt idx="9">
                  <c:v>2.4127711428571428E-2</c:v>
                </c:pt>
                <c:pt idx="10">
                  <c:v>2.4097854285714287E-2</c:v>
                </c:pt>
                <c:pt idx="11">
                  <c:v>2.4033751428571431E-2</c:v>
                </c:pt>
                <c:pt idx="12">
                  <c:v>2.397657142857143E-2</c:v>
                </c:pt>
                <c:pt idx="13">
                  <c:v>2.3940400000000001E-2</c:v>
                </c:pt>
                <c:pt idx="14">
                  <c:v>2.3940691428571432E-2</c:v>
                </c:pt>
                <c:pt idx="15">
                  <c:v>2.3806360000000002E-2</c:v>
                </c:pt>
                <c:pt idx="16">
                  <c:v>2.362734E-2</c:v>
                </c:pt>
                <c:pt idx="17">
                  <c:v>2.3315702857142857E-2</c:v>
                </c:pt>
                <c:pt idx="18">
                  <c:v>2.2918959999999999E-2</c:v>
                </c:pt>
                <c:pt idx="19">
                  <c:v>2.2369371428571431E-2</c:v>
                </c:pt>
                <c:pt idx="20">
                  <c:v>2.1606540000000004E-2</c:v>
                </c:pt>
                <c:pt idx="21">
                  <c:v>2.071784285714286E-2</c:v>
                </c:pt>
                <c:pt idx="22">
                  <c:v>1.9739494285714285E-2</c:v>
                </c:pt>
                <c:pt idx="23">
                  <c:v>1.8680020000000002E-2</c:v>
                </c:pt>
                <c:pt idx="24">
                  <c:v>1.7632565714285713E-2</c:v>
                </c:pt>
                <c:pt idx="25">
                  <c:v>1.6569328571428572E-2</c:v>
                </c:pt>
                <c:pt idx="26">
                  <c:v>1.5529357142857142E-2</c:v>
                </c:pt>
                <c:pt idx="27">
                  <c:v>1.4534294285714287E-2</c:v>
                </c:pt>
                <c:pt idx="28">
                  <c:v>1.354838E-2</c:v>
                </c:pt>
                <c:pt idx="29">
                  <c:v>1.2589003999999999E-2</c:v>
                </c:pt>
                <c:pt idx="30">
                  <c:v>1.1658904857142858E-2</c:v>
                </c:pt>
                <c:pt idx="31">
                  <c:v>1.0776934571428571E-2</c:v>
                </c:pt>
                <c:pt idx="32">
                  <c:v>9.8945337142857144E-3</c:v>
                </c:pt>
                <c:pt idx="33">
                  <c:v>9.0891040000000006E-3</c:v>
                </c:pt>
                <c:pt idx="34">
                  <c:v>8.3587245714285725E-3</c:v>
                </c:pt>
                <c:pt idx="35">
                  <c:v>7.6868245714285721E-3</c:v>
                </c:pt>
                <c:pt idx="36">
                  <c:v>7.1282485714285722E-3</c:v>
                </c:pt>
                <c:pt idx="37">
                  <c:v>6.6786114285714284E-3</c:v>
                </c:pt>
                <c:pt idx="38">
                  <c:v>6.315035142857142E-3</c:v>
                </c:pt>
                <c:pt idx="39">
                  <c:v>6.078369142857142E-3</c:v>
                </c:pt>
                <c:pt idx="40">
                  <c:v>5.8806562857142844E-3</c:v>
                </c:pt>
                <c:pt idx="41">
                  <c:v>5.7098677142857135E-3</c:v>
                </c:pt>
                <c:pt idx="42">
                  <c:v>5.6029654285714289E-3</c:v>
                </c:pt>
                <c:pt idx="43">
                  <c:v>5.5550988571428572E-3</c:v>
                </c:pt>
                <c:pt idx="44">
                  <c:v>5.4941191428571423E-3</c:v>
                </c:pt>
                <c:pt idx="45">
                  <c:v>5.4621494285714287E-3</c:v>
                </c:pt>
                <c:pt idx="46">
                  <c:v>5.4211557142857152E-3</c:v>
                </c:pt>
                <c:pt idx="47">
                  <c:v>5.4057471428571435E-3</c:v>
                </c:pt>
                <c:pt idx="48">
                  <c:v>5.3982180000000006E-3</c:v>
                </c:pt>
                <c:pt idx="49">
                  <c:v>5.4279428571428565E-3</c:v>
                </c:pt>
                <c:pt idx="50">
                  <c:v>5.4000351428571429E-3</c:v>
                </c:pt>
                <c:pt idx="51">
                  <c:v>5.430046E-3</c:v>
                </c:pt>
                <c:pt idx="52">
                  <c:v>5.4237454285714281E-3</c:v>
                </c:pt>
                <c:pt idx="53">
                  <c:v>5.4014388571428564E-3</c:v>
                </c:pt>
                <c:pt idx="54">
                  <c:v>5.4071188571428574E-3</c:v>
                </c:pt>
                <c:pt idx="55">
                  <c:v>5.3867805714285719E-3</c:v>
                </c:pt>
                <c:pt idx="56">
                  <c:v>5.3819928571428579E-3</c:v>
                </c:pt>
                <c:pt idx="57">
                  <c:v>5.3795256666666668E-3</c:v>
                </c:pt>
                <c:pt idx="58">
                  <c:v>5.3477780000000001E-3</c:v>
                </c:pt>
                <c:pt idx="59">
                  <c:v>5.3162620000000004E-3</c:v>
                </c:pt>
              </c:numCache>
            </c:numRef>
          </c:val>
          <c:smooth val="0"/>
          <c:extLst>
            <c:ext xmlns:c16="http://schemas.microsoft.com/office/drawing/2014/chart" uri="{C3380CC4-5D6E-409C-BE32-E72D297353CC}">
              <c16:uniqueId val="{00000000-093C-5D46-B09B-3D95CF106FA4}"/>
            </c:ext>
          </c:extLst>
        </c:ser>
        <c:ser>
          <c:idx val="6"/>
          <c:order val="2"/>
          <c:tx>
            <c:v>sigma0.0005</c:v>
          </c:tx>
          <c:spPr>
            <a:ln w="28575" cap="rnd">
              <a:solidFill>
                <a:schemeClr val="accent1">
                  <a:lumMod val="60000"/>
                </a:schemeClr>
              </a:solidFill>
              <a:round/>
            </a:ln>
            <a:effectLst/>
          </c:spPr>
          <c:marker>
            <c:symbol val="none"/>
          </c:marker>
          <c:val>
            <c:numRef>
              <c:f>'opt vacc_sigma0.0005'!$L$3:$L$62</c:f>
              <c:numCache>
                <c:formatCode>_(* #,##0.0000_);_(* \(#,##0.0000\);_(* "-"??_);_(@_)</c:formatCode>
                <c:ptCount val="60"/>
                <c:pt idx="0">
                  <c:v>2.4362420000000003E-2</c:v>
                </c:pt>
                <c:pt idx="1">
                  <c:v>2.4391664E-2</c:v>
                </c:pt>
                <c:pt idx="2">
                  <c:v>2.4389720000000004E-2</c:v>
                </c:pt>
                <c:pt idx="3">
                  <c:v>2.4386397142857147E-2</c:v>
                </c:pt>
                <c:pt idx="4">
                  <c:v>2.4330371428571425E-2</c:v>
                </c:pt>
                <c:pt idx="5">
                  <c:v>2.4358345714285714E-2</c:v>
                </c:pt>
                <c:pt idx="6">
                  <c:v>2.4396982857142858E-2</c:v>
                </c:pt>
                <c:pt idx="7">
                  <c:v>2.4403068571428571E-2</c:v>
                </c:pt>
                <c:pt idx="8">
                  <c:v>2.4394540000000003E-2</c:v>
                </c:pt>
                <c:pt idx="9">
                  <c:v>2.4402645714285718E-2</c:v>
                </c:pt>
                <c:pt idx="10">
                  <c:v>2.4437825714285717E-2</c:v>
                </c:pt>
                <c:pt idx="11">
                  <c:v>2.4464259999999998E-2</c:v>
                </c:pt>
                <c:pt idx="12">
                  <c:v>2.4459259999999993E-2</c:v>
                </c:pt>
                <c:pt idx="13">
                  <c:v>2.4394177142857139E-2</c:v>
                </c:pt>
                <c:pt idx="14">
                  <c:v>2.434944857142857E-2</c:v>
                </c:pt>
                <c:pt idx="15">
                  <c:v>2.4247299999999999E-2</c:v>
                </c:pt>
                <c:pt idx="16">
                  <c:v>2.4027122857142851E-2</c:v>
                </c:pt>
                <c:pt idx="17">
                  <c:v>2.358646E-2</c:v>
                </c:pt>
                <c:pt idx="18">
                  <c:v>2.3022674285714285E-2</c:v>
                </c:pt>
                <c:pt idx="19">
                  <c:v>2.2342494285714287E-2</c:v>
                </c:pt>
                <c:pt idx="20">
                  <c:v>2.1550359999999998E-2</c:v>
                </c:pt>
                <c:pt idx="21">
                  <c:v>2.057537142857143E-2</c:v>
                </c:pt>
                <c:pt idx="22">
                  <c:v>1.9516965714285715E-2</c:v>
                </c:pt>
                <c:pt idx="23">
                  <c:v>1.8433025714285713E-2</c:v>
                </c:pt>
                <c:pt idx="24">
                  <c:v>1.7403400000000003E-2</c:v>
                </c:pt>
                <c:pt idx="25">
                  <c:v>1.6364825714285717E-2</c:v>
                </c:pt>
                <c:pt idx="26">
                  <c:v>1.5355025714285717E-2</c:v>
                </c:pt>
                <c:pt idx="27">
                  <c:v>1.4370677142857143E-2</c:v>
                </c:pt>
                <c:pt idx="28">
                  <c:v>1.3408354285714286E-2</c:v>
                </c:pt>
                <c:pt idx="29">
                  <c:v>1.2459797999999999E-2</c:v>
                </c:pt>
                <c:pt idx="30">
                  <c:v>1.1532231428571429E-2</c:v>
                </c:pt>
                <c:pt idx="31">
                  <c:v>1.0632636857142858E-2</c:v>
                </c:pt>
                <c:pt idx="32">
                  <c:v>9.7581765714285697E-3</c:v>
                </c:pt>
                <c:pt idx="33">
                  <c:v>8.8988282857142866E-3</c:v>
                </c:pt>
                <c:pt idx="34">
                  <c:v>8.0976260000000001E-3</c:v>
                </c:pt>
                <c:pt idx="35">
                  <c:v>7.3771914285714283E-3</c:v>
                </c:pt>
                <c:pt idx="36">
                  <c:v>6.7712477142857141E-3</c:v>
                </c:pt>
                <c:pt idx="37">
                  <c:v>6.2694794285714289E-3</c:v>
                </c:pt>
                <c:pt idx="38">
                  <c:v>5.875901142857143E-3</c:v>
                </c:pt>
                <c:pt idx="39">
                  <c:v>5.5914217142857131E-3</c:v>
                </c:pt>
                <c:pt idx="40">
                  <c:v>5.4220017142857149E-3</c:v>
                </c:pt>
                <c:pt idx="41">
                  <c:v>5.3222897142857148E-3</c:v>
                </c:pt>
                <c:pt idx="42">
                  <c:v>5.2705625714285723E-3</c:v>
                </c:pt>
                <c:pt idx="43">
                  <c:v>5.2367408571428577E-3</c:v>
                </c:pt>
                <c:pt idx="44">
                  <c:v>5.2202202857142849E-3</c:v>
                </c:pt>
                <c:pt idx="45">
                  <c:v>5.2075291428571426E-3</c:v>
                </c:pt>
                <c:pt idx="46">
                  <c:v>5.1993314285714281E-3</c:v>
                </c:pt>
                <c:pt idx="47">
                  <c:v>5.1956445714285713E-3</c:v>
                </c:pt>
                <c:pt idx="48">
                  <c:v>5.1911405714285706E-3</c:v>
                </c:pt>
                <c:pt idx="49">
                  <c:v>5.1863202857142859E-3</c:v>
                </c:pt>
                <c:pt idx="50">
                  <c:v>5.1813979999999994E-3</c:v>
                </c:pt>
                <c:pt idx="51">
                  <c:v>5.1786871428571432E-3</c:v>
                </c:pt>
                <c:pt idx="52">
                  <c:v>5.1771571428571436E-3</c:v>
                </c:pt>
                <c:pt idx="53">
                  <c:v>5.1757271428571434E-3</c:v>
                </c:pt>
                <c:pt idx="54">
                  <c:v>5.2088254285714286E-3</c:v>
                </c:pt>
                <c:pt idx="55">
                  <c:v>5.2081319999999999E-3</c:v>
                </c:pt>
                <c:pt idx="56">
                  <c:v>5.2075868571428569E-3</c:v>
                </c:pt>
                <c:pt idx="57">
                  <c:v>5.2134593333333333E-3</c:v>
                </c:pt>
                <c:pt idx="58">
                  <c:v>5.2225599999999994E-3</c:v>
                </c:pt>
                <c:pt idx="59">
                  <c:v>5.2359645000000007E-3</c:v>
                </c:pt>
              </c:numCache>
            </c:numRef>
          </c:val>
          <c:smooth val="0"/>
          <c:extLst>
            <c:ext xmlns:c16="http://schemas.microsoft.com/office/drawing/2014/chart" uri="{C3380CC4-5D6E-409C-BE32-E72D297353CC}">
              <c16:uniqueId val="{00000002-093C-5D46-B09B-3D95CF106FA4}"/>
            </c:ext>
          </c:extLst>
        </c:ser>
        <c:ser>
          <c:idx val="5"/>
          <c:order val="3"/>
          <c:tx>
            <c:v>sigma0.002</c:v>
          </c:tx>
          <c:spPr>
            <a:ln w="28575" cap="rnd">
              <a:solidFill>
                <a:schemeClr val="accent6"/>
              </a:solidFill>
              <a:round/>
            </a:ln>
            <a:effectLst/>
          </c:spPr>
          <c:marker>
            <c:symbol val="none"/>
          </c:marker>
          <c:val>
            <c:numRef>
              <c:f>'opt vacc_sigma0.002'!$L$3:$L$62</c:f>
              <c:numCache>
                <c:formatCode>_(* #,##0.0000_);_(* \(#,##0.0000\);_(* "-"??_);_(@_)</c:formatCode>
                <c:ptCount val="60"/>
                <c:pt idx="0">
                  <c:v>2.4531789999999998E-2</c:v>
                </c:pt>
                <c:pt idx="1">
                  <c:v>2.4563419999999996E-2</c:v>
                </c:pt>
                <c:pt idx="2">
                  <c:v>2.4491736666666663E-2</c:v>
                </c:pt>
                <c:pt idx="3">
                  <c:v>2.4516385714285712E-2</c:v>
                </c:pt>
                <c:pt idx="4">
                  <c:v>2.4424459999999999E-2</c:v>
                </c:pt>
                <c:pt idx="5">
                  <c:v>2.4479242857142858E-2</c:v>
                </c:pt>
                <c:pt idx="6">
                  <c:v>2.4427882857142858E-2</c:v>
                </c:pt>
                <c:pt idx="7">
                  <c:v>2.4405485714285715E-2</c:v>
                </c:pt>
                <c:pt idx="8">
                  <c:v>2.4375088571428567E-2</c:v>
                </c:pt>
                <c:pt idx="9">
                  <c:v>2.4356111428571425E-2</c:v>
                </c:pt>
                <c:pt idx="10">
                  <c:v>2.4321019999999995E-2</c:v>
                </c:pt>
                <c:pt idx="11">
                  <c:v>2.4385951428571424E-2</c:v>
                </c:pt>
                <c:pt idx="12">
                  <c:v>2.435372571428571E-2</c:v>
                </c:pt>
                <c:pt idx="13">
                  <c:v>2.4411297142857141E-2</c:v>
                </c:pt>
                <c:pt idx="14">
                  <c:v>2.437110857142857E-2</c:v>
                </c:pt>
                <c:pt idx="15">
                  <c:v>2.4204671428571429E-2</c:v>
                </c:pt>
                <c:pt idx="16">
                  <c:v>2.4041979999999998E-2</c:v>
                </c:pt>
                <c:pt idx="17">
                  <c:v>2.3659534285714285E-2</c:v>
                </c:pt>
                <c:pt idx="18">
                  <c:v>2.3089917142857148E-2</c:v>
                </c:pt>
                <c:pt idx="19">
                  <c:v>2.2369762857142862E-2</c:v>
                </c:pt>
                <c:pt idx="20">
                  <c:v>2.1511074285714284E-2</c:v>
                </c:pt>
                <c:pt idx="21">
                  <c:v>2.053388285714286E-2</c:v>
                </c:pt>
                <c:pt idx="22">
                  <c:v>1.9533499999999999E-2</c:v>
                </c:pt>
                <c:pt idx="23">
                  <c:v>1.8453714285714289E-2</c:v>
                </c:pt>
                <c:pt idx="24">
                  <c:v>1.7393328571428567E-2</c:v>
                </c:pt>
                <c:pt idx="25">
                  <c:v>1.6358028571428571E-2</c:v>
                </c:pt>
                <c:pt idx="26">
                  <c:v>1.5347911428571425E-2</c:v>
                </c:pt>
                <c:pt idx="27">
                  <c:v>1.4361357142857143E-2</c:v>
                </c:pt>
                <c:pt idx="28">
                  <c:v>1.3396542857142856E-2</c:v>
                </c:pt>
                <c:pt idx="29">
                  <c:v>1.2452405714285714E-2</c:v>
                </c:pt>
                <c:pt idx="30">
                  <c:v>1.1528299142857143E-2</c:v>
                </c:pt>
                <c:pt idx="31">
                  <c:v>1.0623737142857142E-2</c:v>
                </c:pt>
                <c:pt idx="32">
                  <c:v>9.7385308571428554E-3</c:v>
                </c:pt>
                <c:pt idx="33">
                  <c:v>8.873195714285716E-3</c:v>
                </c:pt>
                <c:pt idx="34">
                  <c:v>8.0463197142857136E-3</c:v>
                </c:pt>
                <c:pt idx="35">
                  <c:v>7.307861428571428E-3</c:v>
                </c:pt>
                <c:pt idx="36">
                  <c:v>6.6803002857142857E-3</c:v>
                </c:pt>
                <c:pt idx="37">
                  <c:v>6.1693371428571441E-3</c:v>
                </c:pt>
                <c:pt idx="38">
                  <c:v>5.7754651428571432E-3</c:v>
                </c:pt>
                <c:pt idx="39">
                  <c:v>5.4973842857142857E-3</c:v>
                </c:pt>
                <c:pt idx="40">
                  <c:v>5.3324165714285715E-3</c:v>
                </c:pt>
                <c:pt idx="41">
                  <c:v>5.2596840000000006E-3</c:v>
                </c:pt>
                <c:pt idx="42">
                  <c:v>5.2267594285714284E-3</c:v>
                </c:pt>
                <c:pt idx="43">
                  <c:v>5.2087008571428577E-3</c:v>
                </c:pt>
                <c:pt idx="44">
                  <c:v>5.1971808571428576E-3</c:v>
                </c:pt>
                <c:pt idx="45">
                  <c:v>5.1891451428571428E-3</c:v>
                </c:pt>
                <c:pt idx="46">
                  <c:v>5.1831691428571433E-3</c:v>
                </c:pt>
                <c:pt idx="47">
                  <c:v>5.1786022857142847E-3</c:v>
                </c:pt>
                <c:pt idx="48">
                  <c:v>5.1749531428571431E-3</c:v>
                </c:pt>
                <c:pt idx="49">
                  <c:v>5.1720011428571435E-3</c:v>
                </c:pt>
                <c:pt idx="50">
                  <c:v>5.1695797142857144E-3</c:v>
                </c:pt>
                <c:pt idx="51">
                  <c:v>5.1675997142857141E-3</c:v>
                </c:pt>
                <c:pt idx="52">
                  <c:v>5.1659102857142857E-3</c:v>
                </c:pt>
                <c:pt idx="53">
                  <c:v>5.1644897142857143E-3</c:v>
                </c:pt>
                <c:pt idx="54">
                  <c:v>5.1631894285714287E-3</c:v>
                </c:pt>
                <c:pt idx="55">
                  <c:v>5.1621045714285718E-3</c:v>
                </c:pt>
                <c:pt idx="56">
                  <c:v>5.1612062857142862E-3</c:v>
                </c:pt>
                <c:pt idx="57">
                  <c:v>5.1607120000000005E-3</c:v>
                </c:pt>
                <c:pt idx="58">
                  <c:v>5.1602239999999997E-3</c:v>
                </c:pt>
                <c:pt idx="59">
                  <c:v>5.1598534999999996E-3</c:v>
                </c:pt>
              </c:numCache>
            </c:numRef>
          </c:val>
          <c:smooth val="0"/>
          <c:extLst>
            <c:ext xmlns:c16="http://schemas.microsoft.com/office/drawing/2014/chart" uri="{C3380CC4-5D6E-409C-BE32-E72D297353CC}">
              <c16:uniqueId val="{00000001-093C-5D46-B09B-3D95CF106FA4}"/>
            </c:ext>
          </c:extLst>
        </c:ser>
        <c:ser>
          <c:idx val="0"/>
          <c:order val="4"/>
          <c:tx>
            <c:v>sigma0.05</c:v>
          </c:tx>
          <c:spPr>
            <a:ln w="28575" cap="rnd">
              <a:solidFill>
                <a:schemeClr val="accent1"/>
              </a:solidFill>
              <a:prstDash val="dash"/>
              <a:round/>
            </a:ln>
            <a:effectLst/>
          </c:spPr>
          <c:marker>
            <c:symbol val="none"/>
          </c:marker>
          <c:val>
            <c:numRef>
              <c:f>'opt vacc_sigma0.05'!$L$3:$L$62</c:f>
              <c:numCache>
                <c:formatCode>_(* #,##0.0000_);_(* \(#,##0.0000\);_(* "-"??_);_(@_)</c:formatCode>
                <c:ptCount val="60"/>
                <c:pt idx="0">
                  <c:v>2.4697525000000001E-2</c:v>
                </c:pt>
                <c:pt idx="1">
                  <c:v>2.4692140000000001E-2</c:v>
                </c:pt>
                <c:pt idx="2">
                  <c:v>2.4683490000000002E-2</c:v>
                </c:pt>
                <c:pt idx="3">
                  <c:v>2.4671508571428573E-2</c:v>
                </c:pt>
                <c:pt idx="4">
                  <c:v>2.4652477142857142E-2</c:v>
                </c:pt>
                <c:pt idx="5">
                  <c:v>2.4624497142857141E-2</c:v>
                </c:pt>
                <c:pt idx="6">
                  <c:v>2.458548857142857E-2</c:v>
                </c:pt>
                <c:pt idx="7">
                  <c:v>2.4537642857142855E-2</c:v>
                </c:pt>
                <c:pt idx="8">
                  <c:v>2.447284857142857E-2</c:v>
                </c:pt>
                <c:pt idx="9">
                  <c:v>2.4392248571428569E-2</c:v>
                </c:pt>
                <c:pt idx="10">
                  <c:v>2.4286188571428568E-2</c:v>
                </c:pt>
                <c:pt idx="11">
                  <c:v>2.4152934285714283E-2</c:v>
                </c:pt>
                <c:pt idx="12">
                  <c:v>2.398437714285714E-2</c:v>
                </c:pt>
                <c:pt idx="13">
                  <c:v>2.3780337142857145E-2</c:v>
                </c:pt>
                <c:pt idx="14">
                  <c:v>2.3522982857142858E-2</c:v>
                </c:pt>
                <c:pt idx="15">
                  <c:v>2.3212939999999998E-2</c:v>
                </c:pt>
                <c:pt idx="16">
                  <c:v>2.2857057142857146E-2</c:v>
                </c:pt>
                <c:pt idx="17">
                  <c:v>2.2447614285714287E-2</c:v>
                </c:pt>
                <c:pt idx="18">
                  <c:v>2.196650857142857E-2</c:v>
                </c:pt>
                <c:pt idx="19">
                  <c:v>2.144163428571429E-2</c:v>
                </c:pt>
                <c:pt idx="20">
                  <c:v>2.0860380000000005E-2</c:v>
                </c:pt>
                <c:pt idx="21">
                  <c:v>2.0251748571428575E-2</c:v>
                </c:pt>
                <c:pt idx="22">
                  <c:v>1.9606808571428571E-2</c:v>
                </c:pt>
                <c:pt idx="23">
                  <c:v>1.8905488571428573E-2</c:v>
                </c:pt>
                <c:pt idx="24">
                  <c:v>1.817807714285714E-2</c:v>
                </c:pt>
                <c:pt idx="25">
                  <c:v>1.7439554285714285E-2</c:v>
                </c:pt>
                <c:pt idx="26">
                  <c:v>1.6663705714285715E-2</c:v>
                </c:pt>
                <c:pt idx="27">
                  <c:v>1.589606857142857E-2</c:v>
                </c:pt>
                <c:pt idx="28">
                  <c:v>1.5104457142857143E-2</c:v>
                </c:pt>
                <c:pt idx="29">
                  <c:v>1.4310700000000001E-2</c:v>
                </c:pt>
                <c:pt idx="30">
                  <c:v>1.3515137142857145E-2</c:v>
                </c:pt>
                <c:pt idx="31">
                  <c:v>1.2711470000000001E-2</c:v>
                </c:pt>
                <c:pt idx="32">
                  <c:v>1.1935461428571431E-2</c:v>
                </c:pt>
                <c:pt idx="33">
                  <c:v>1.118392857142857E-2</c:v>
                </c:pt>
                <c:pt idx="34">
                  <c:v>1.0434189142857143E-2</c:v>
                </c:pt>
                <c:pt idx="35">
                  <c:v>9.7258285714285717E-3</c:v>
                </c:pt>
                <c:pt idx="36">
                  <c:v>9.0517819999999995E-3</c:v>
                </c:pt>
                <c:pt idx="37">
                  <c:v>8.4540980000000019E-3</c:v>
                </c:pt>
                <c:pt idx="38">
                  <c:v>7.9160608571428575E-3</c:v>
                </c:pt>
                <c:pt idx="39">
                  <c:v>7.4292677142857146E-3</c:v>
                </c:pt>
                <c:pt idx="40">
                  <c:v>7.0059228571428562E-3</c:v>
                </c:pt>
                <c:pt idx="41">
                  <c:v>6.6495954285714278E-3</c:v>
                </c:pt>
                <c:pt idx="42">
                  <c:v>6.3445194285714282E-3</c:v>
                </c:pt>
                <c:pt idx="43">
                  <c:v>6.0913565714285712E-3</c:v>
                </c:pt>
                <c:pt idx="44">
                  <c:v>5.8677360000000001E-3</c:v>
                </c:pt>
                <c:pt idx="45">
                  <c:v>5.6902111428571434E-3</c:v>
                </c:pt>
                <c:pt idx="46">
                  <c:v>5.5428274285714294E-3</c:v>
                </c:pt>
                <c:pt idx="47">
                  <c:v>5.4271948571428582E-3</c:v>
                </c:pt>
                <c:pt idx="48">
                  <c:v>5.3362705714285726E-3</c:v>
                </c:pt>
                <c:pt idx="49">
                  <c:v>5.2680117142857143E-3</c:v>
                </c:pt>
                <c:pt idx="50">
                  <c:v>5.2233354285714292E-3</c:v>
                </c:pt>
                <c:pt idx="51">
                  <c:v>5.1966134285714293E-3</c:v>
                </c:pt>
                <c:pt idx="52">
                  <c:v>5.1828611428571441E-3</c:v>
                </c:pt>
                <c:pt idx="53">
                  <c:v>5.1758699999999999E-3</c:v>
                </c:pt>
                <c:pt idx="54">
                  <c:v>5.1720051428571423E-3</c:v>
                </c:pt>
                <c:pt idx="55">
                  <c:v>5.1695977142857145E-3</c:v>
                </c:pt>
                <c:pt idx="56">
                  <c:v>5.1679488571428562E-3</c:v>
                </c:pt>
                <c:pt idx="57">
                  <c:v>5.167163666666667E-3</c:v>
                </c:pt>
                <c:pt idx="58">
                  <c:v>5.1664975999999993E-3</c:v>
                </c:pt>
                <c:pt idx="59">
                  <c:v>5.1660344999999996E-3</c:v>
                </c:pt>
              </c:numCache>
            </c:numRef>
          </c:val>
          <c:smooth val="0"/>
          <c:extLst>
            <c:ext xmlns:c16="http://schemas.microsoft.com/office/drawing/2014/chart" uri="{C3380CC4-5D6E-409C-BE32-E72D297353CC}">
              <c16:uniqueId val="{00000001-FB4D-124C-9F46-DCD078132918}"/>
            </c:ext>
          </c:extLst>
        </c:ser>
        <c:ser>
          <c:idx val="1"/>
          <c:order val="5"/>
          <c:tx>
            <c:v>sigma0.1</c:v>
          </c:tx>
          <c:spPr>
            <a:ln w="28575" cap="rnd">
              <a:solidFill>
                <a:schemeClr val="accent2"/>
              </a:solidFill>
              <a:prstDash val="dash"/>
              <a:round/>
            </a:ln>
            <a:effectLst/>
          </c:spPr>
          <c:marker>
            <c:symbol val="none"/>
          </c:marker>
          <c:val>
            <c:numRef>
              <c:f>'opt vacc_sigma0.1'!$L$3:$L$62</c:f>
              <c:numCache>
                <c:formatCode>_(* #,##0.0000_);_(* \(#,##0.0000\);_(* "-"??_);_(@_)</c:formatCode>
                <c:ptCount val="60"/>
                <c:pt idx="0">
                  <c:v>2.4310079999999998E-2</c:v>
                </c:pt>
                <c:pt idx="1">
                  <c:v>2.4222336000000001E-2</c:v>
                </c:pt>
                <c:pt idx="2">
                  <c:v>2.4110736666666664E-2</c:v>
                </c:pt>
                <c:pt idx="3">
                  <c:v>2.4006797142857139E-2</c:v>
                </c:pt>
                <c:pt idx="4">
                  <c:v>2.3819631428571433E-2</c:v>
                </c:pt>
                <c:pt idx="5">
                  <c:v>2.362974857142857E-2</c:v>
                </c:pt>
                <c:pt idx="6">
                  <c:v>2.3428194285714282E-2</c:v>
                </c:pt>
                <c:pt idx="7">
                  <c:v>2.322273714285714E-2</c:v>
                </c:pt>
                <c:pt idx="8">
                  <c:v>2.302316285714286E-2</c:v>
                </c:pt>
                <c:pt idx="9">
                  <c:v>2.2857662857142861E-2</c:v>
                </c:pt>
                <c:pt idx="10">
                  <c:v>2.2704105714285716E-2</c:v>
                </c:pt>
                <c:pt idx="11">
                  <c:v>2.2539465714285715E-2</c:v>
                </c:pt>
                <c:pt idx="12">
                  <c:v>2.2395457142857143E-2</c:v>
                </c:pt>
                <c:pt idx="13">
                  <c:v>2.2262137142857141E-2</c:v>
                </c:pt>
                <c:pt idx="14">
                  <c:v>2.2122585714285718E-2</c:v>
                </c:pt>
                <c:pt idx="15">
                  <c:v>2.1985125714285715E-2</c:v>
                </c:pt>
                <c:pt idx="16">
                  <c:v>2.1839762857142859E-2</c:v>
                </c:pt>
                <c:pt idx="17">
                  <c:v>2.1684325714285715E-2</c:v>
                </c:pt>
                <c:pt idx="18">
                  <c:v>2.157512857142857E-2</c:v>
                </c:pt>
                <c:pt idx="19">
                  <c:v>2.1448765714285715E-2</c:v>
                </c:pt>
                <c:pt idx="20">
                  <c:v>2.1279128571428572E-2</c:v>
                </c:pt>
                <c:pt idx="21">
                  <c:v>2.1121274285714284E-2</c:v>
                </c:pt>
                <c:pt idx="22">
                  <c:v>2.0966597142857143E-2</c:v>
                </c:pt>
                <c:pt idx="23">
                  <c:v>2.0810114285714283E-2</c:v>
                </c:pt>
                <c:pt idx="24">
                  <c:v>2.0656054285714286E-2</c:v>
                </c:pt>
                <c:pt idx="25">
                  <c:v>2.0460019999999999E-2</c:v>
                </c:pt>
                <c:pt idx="26">
                  <c:v>2.0231031428571428E-2</c:v>
                </c:pt>
                <c:pt idx="27">
                  <c:v>2.0040571428571428E-2</c:v>
                </c:pt>
                <c:pt idx="28">
                  <c:v>1.9832122857142857E-2</c:v>
                </c:pt>
                <c:pt idx="29">
                  <c:v>1.9596997142857144E-2</c:v>
                </c:pt>
                <c:pt idx="30">
                  <c:v>1.9383905714285717E-2</c:v>
                </c:pt>
                <c:pt idx="31">
                  <c:v>1.9148102857142857E-2</c:v>
                </c:pt>
                <c:pt idx="32">
                  <c:v>1.8927462857142859E-2</c:v>
                </c:pt>
                <c:pt idx="33">
                  <c:v>1.871067142857143E-2</c:v>
                </c:pt>
                <c:pt idx="34">
                  <c:v>1.8495405714285713E-2</c:v>
                </c:pt>
                <c:pt idx="35">
                  <c:v>1.8233797142857142E-2</c:v>
                </c:pt>
                <c:pt idx="36">
                  <c:v>1.7956708571428569E-2</c:v>
                </c:pt>
                <c:pt idx="37">
                  <c:v>1.760080857142857E-2</c:v>
                </c:pt>
                <c:pt idx="38">
                  <c:v>1.7264474285714284E-2</c:v>
                </c:pt>
                <c:pt idx="39">
                  <c:v>1.685251714285714E-2</c:v>
                </c:pt>
                <c:pt idx="40">
                  <c:v>1.6432791428571427E-2</c:v>
                </c:pt>
                <c:pt idx="41">
                  <c:v>1.5957100000000002E-2</c:v>
                </c:pt>
                <c:pt idx="42">
                  <c:v>1.551333142857143E-2</c:v>
                </c:pt>
                <c:pt idx="43">
                  <c:v>1.504026857142857E-2</c:v>
                </c:pt>
                <c:pt idx="44">
                  <c:v>1.4534419999999998E-2</c:v>
                </c:pt>
                <c:pt idx="45">
                  <c:v>1.3959862857142858E-2</c:v>
                </c:pt>
                <c:pt idx="46">
                  <c:v>1.3392514285714288E-2</c:v>
                </c:pt>
                <c:pt idx="47">
                  <c:v>1.2726462857142859E-2</c:v>
                </c:pt>
                <c:pt idx="48">
                  <c:v>1.2065820285714287E-2</c:v>
                </c:pt>
                <c:pt idx="49">
                  <c:v>1.1349717999999998E-2</c:v>
                </c:pt>
                <c:pt idx="50">
                  <c:v>1.0577489714285713E-2</c:v>
                </c:pt>
                <c:pt idx="51">
                  <c:v>9.7796768571428577E-3</c:v>
                </c:pt>
                <c:pt idx="52">
                  <c:v>8.9140988571428572E-3</c:v>
                </c:pt>
                <c:pt idx="53">
                  <c:v>8.0333079999999994E-3</c:v>
                </c:pt>
                <c:pt idx="54">
                  <c:v>7.2806208571428574E-3</c:v>
                </c:pt>
                <c:pt idx="55">
                  <c:v>6.5972025714285702E-3</c:v>
                </c:pt>
                <c:pt idx="56">
                  <c:v>6.0228282857142856E-3</c:v>
                </c:pt>
                <c:pt idx="57">
                  <c:v>5.6721593333333327E-3</c:v>
                </c:pt>
                <c:pt idx="58">
                  <c:v>5.3720411999999993E-3</c:v>
                </c:pt>
                <c:pt idx="59">
                  <c:v>5.2010829999999996E-3</c:v>
                </c:pt>
              </c:numCache>
            </c:numRef>
          </c:val>
          <c:smooth val="0"/>
          <c:extLst>
            <c:ext xmlns:c16="http://schemas.microsoft.com/office/drawing/2014/chart" uri="{C3380CC4-5D6E-409C-BE32-E72D297353CC}">
              <c16:uniqueId val="{00000002-FB4D-124C-9F46-DCD078132918}"/>
            </c:ext>
          </c:extLst>
        </c:ser>
        <c:ser>
          <c:idx val="2"/>
          <c:order val="6"/>
          <c:tx>
            <c:v>sigma0.2</c:v>
          </c:tx>
          <c:spPr>
            <a:ln w="28575" cap="rnd">
              <a:solidFill>
                <a:schemeClr val="accent3"/>
              </a:solidFill>
              <a:prstDash val="dash"/>
              <a:round/>
            </a:ln>
            <a:effectLst/>
          </c:spPr>
          <c:marker>
            <c:symbol val="none"/>
          </c:marker>
          <c:val>
            <c:numRef>
              <c:f>'opt vacc_sigma0.2'!$L$3:$L$62</c:f>
              <c:numCache>
                <c:formatCode>_(* #,##0.0000_);_(* \(#,##0.0000\);_(* "-"??_);_(@_)</c:formatCode>
                <c:ptCount val="60"/>
                <c:pt idx="0">
                  <c:v>2.2993059999999999E-2</c:v>
                </c:pt>
                <c:pt idx="1">
                  <c:v>2.2690179999999997E-2</c:v>
                </c:pt>
                <c:pt idx="2">
                  <c:v>2.2457269999999998E-2</c:v>
                </c:pt>
                <c:pt idx="3">
                  <c:v>2.2266185714285711E-2</c:v>
                </c:pt>
                <c:pt idx="4">
                  <c:v>2.1772137142857143E-2</c:v>
                </c:pt>
                <c:pt idx="5">
                  <c:v>2.1433322857142858E-2</c:v>
                </c:pt>
                <c:pt idx="6">
                  <c:v>2.1200505714285715E-2</c:v>
                </c:pt>
                <c:pt idx="7">
                  <c:v>2.1002185714285714E-2</c:v>
                </c:pt>
                <c:pt idx="8">
                  <c:v>2.087521142857143E-2</c:v>
                </c:pt>
                <c:pt idx="9">
                  <c:v>2.0779022857142858E-2</c:v>
                </c:pt>
                <c:pt idx="10">
                  <c:v>2.0696642857142854E-2</c:v>
                </c:pt>
                <c:pt idx="11">
                  <c:v>2.0679202857142857E-2</c:v>
                </c:pt>
                <c:pt idx="12">
                  <c:v>2.0618999999999998E-2</c:v>
                </c:pt>
                <c:pt idx="13">
                  <c:v>2.0571182857142857E-2</c:v>
                </c:pt>
                <c:pt idx="14">
                  <c:v>2.0535420000000002E-2</c:v>
                </c:pt>
                <c:pt idx="15">
                  <c:v>2.0481702857142858E-2</c:v>
                </c:pt>
                <c:pt idx="16">
                  <c:v>2.0407597142857142E-2</c:v>
                </c:pt>
                <c:pt idx="17">
                  <c:v>2.0374745714285714E-2</c:v>
                </c:pt>
                <c:pt idx="18">
                  <c:v>2.0303528571428569E-2</c:v>
                </c:pt>
                <c:pt idx="19">
                  <c:v>2.0313362857142858E-2</c:v>
                </c:pt>
                <c:pt idx="20">
                  <c:v>2.0242800000000002E-2</c:v>
                </c:pt>
                <c:pt idx="21">
                  <c:v>2.0187437142857145E-2</c:v>
                </c:pt>
                <c:pt idx="22">
                  <c:v>2.0135077142857141E-2</c:v>
                </c:pt>
                <c:pt idx="23">
                  <c:v>2.0134294285714286E-2</c:v>
                </c:pt>
                <c:pt idx="24">
                  <c:v>2.0099051428571432E-2</c:v>
                </c:pt>
                <c:pt idx="25">
                  <c:v>2.0068397142857141E-2</c:v>
                </c:pt>
                <c:pt idx="26">
                  <c:v>1.9995260000000004E-2</c:v>
                </c:pt>
                <c:pt idx="27">
                  <c:v>1.9962971428571428E-2</c:v>
                </c:pt>
                <c:pt idx="28">
                  <c:v>1.9924317142857143E-2</c:v>
                </c:pt>
                <c:pt idx="29">
                  <c:v>1.9919705714285713E-2</c:v>
                </c:pt>
                <c:pt idx="30">
                  <c:v>1.9872614285714289E-2</c:v>
                </c:pt>
                <c:pt idx="31">
                  <c:v>1.9896148571428574E-2</c:v>
                </c:pt>
                <c:pt idx="32">
                  <c:v>1.9831817142857144E-2</c:v>
                </c:pt>
                <c:pt idx="33">
                  <c:v>1.9845934285714288E-2</c:v>
                </c:pt>
                <c:pt idx="34">
                  <c:v>1.9871834285714287E-2</c:v>
                </c:pt>
                <c:pt idx="35">
                  <c:v>1.9837314285714287E-2</c:v>
                </c:pt>
                <c:pt idx="36">
                  <c:v>1.9842568571428573E-2</c:v>
                </c:pt>
                <c:pt idx="37">
                  <c:v>1.9830397142857142E-2</c:v>
                </c:pt>
                <c:pt idx="38">
                  <c:v>1.9724097142857142E-2</c:v>
                </c:pt>
                <c:pt idx="39">
                  <c:v>1.9694062857142858E-2</c:v>
                </c:pt>
                <c:pt idx="40">
                  <c:v>1.9631908571428571E-2</c:v>
                </c:pt>
                <c:pt idx="41">
                  <c:v>1.9551019999999999E-2</c:v>
                </c:pt>
                <c:pt idx="42">
                  <c:v>1.949019714285714E-2</c:v>
                </c:pt>
                <c:pt idx="43">
                  <c:v>1.9384922857142856E-2</c:v>
                </c:pt>
                <c:pt idx="44">
                  <c:v>1.926355714285714E-2</c:v>
                </c:pt>
                <c:pt idx="45">
                  <c:v>1.9168379999999995E-2</c:v>
                </c:pt>
                <c:pt idx="46">
                  <c:v>1.9048674285714284E-2</c:v>
                </c:pt>
                <c:pt idx="47">
                  <c:v>1.8829719999999994E-2</c:v>
                </c:pt>
                <c:pt idx="48">
                  <c:v>1.8568019999999998E-2</c:v>
                </c:pt>
                <c:pt idx="49">
                  <c:v>1.8261151428571428E-2</c:v>
                </c:pt>
                <c:pt idx="50">
                  <c:v>1.7858777142857142E-2</c:v>
                </c:pt>
                <c:pt idx="51">
                  <c:v>1.7323262857142856E-2</c:v>
                </c:pt>
                <c:pt idx="52">
                  <c:v>1.6591451428571425E-2</c:v>
                </c:pt>
                <c:pt idx="53">
                  <c:v>1.5482305714285714E-2</c:v>
                </c:pt>
                <c:pt idx="54">
                  <c:v>1.3899859428571429E-2</c:v>
                </c:pt>
                <c:pt idx="55">
                  <c:v>1.222333942857143E-2</c:v>
                </c:pt>
                <c:pt idx="56">
                  <c:v>1.0526798857142859E-2</c:v>
                </c:pt>
                <c:pt idx="57">
                  <c:v>9.5648886666666651E-3</c:v>
                </c:pt>
                <c:pt idx="58">
                  <c:v>8.4614304000000008E-3</c:v>
                </c:pt>
                <c:pt idx="59">
                  <c:v>7.1522679999999998E-3</c:v>
                </c:pt>
              </c:numCache>
            </c:numRef>
          </c:val>
          <c:smooth val="0"/>
          <c:extLst>
            <c:ext xmlns:c16="http://schemas.microsoft.com/office/drawing/2014/chart" uri="{C3380CC4-5D6E-409C-BE32-E72D297353CC}">
              <c16:uniqueId val="{00000003-FB4D-124C-9F46-DCD078132918}"/>
            </c:ext>
          </c:extLst>
        </c:ser>
        <c:ser>
          <c:idx val="7"/>
          <c:order val="7"/>
          <c:tx>
            <c:v>sigma0</c:v>
          </c:tx>
          <c:spPr>
            <a:ln w="28575" cap="rnd">
              <a:solidFill>
                <a:schemeClr val="accent2">
                  <a:lumMod val="60000"/>
                </a:schemeClr>
              </a:solidFill>
              <a:round/>
            </a:ln>
            <a:effectLst/>
          </c:spPr>
          <c:marker>
            <c:symbol val="none"/>
          </c:marker>
          <c:val>
            <c:numRef>
              <c:f>'opt vacc_sigma0'!$L$3:$L$62</c:f>
              <c:numCache>
                <c:formatCode>_(* #,##0.0000_);_(* \(#,##0.0000\);_(* "-"??_);_(@_)</c:formatCode>
                <c:ptCount val="60"/>
                <c:pt idx="0">
                  <c:v>1.4025849999999999E-2</c:v>
                </c:pt>
                <c:pt idx="1">
                  <c:v>1.4008356E-2</c:v>
                </c:pt>
                <c:pt idx="2">
                  <c:v>1.4011223333333335E-2</c:v>
                </c:pt>
                <c:pt idx="3">
                  <c:v>1.4020702857142858E-2</c:v>
                </c:pt>
                <c:pt idx="4">
                  <c:v>1.4050371428571431E-2</c:v>
                </c:pt>
                <c:pt idx="5">
                  <c:v>1.559346E-2</c:v>
                </c:pt>
                <c:pt idx="6">
                  <c:v>1.7110179999999999E-2</c:v>
                </c:pt>
                <c:pt idx="7">
                  <c:v>1.8649128571428569E-2</c:v>
                </c:pt>
                <c:pt idx="8">
                  <c:v>2.0195565714285716E-2</c:v>
                </c:pt>
                <c:pt idx="9">
                  <c:v>2.1727808571428576E-2</c:v>
                </c:pt>
                <c:pt idx="10">
                  <c:v>2.3250494285714289E-2</c:v>
                </c:pt>
                <c:pt idx="11">
                  <c:v>2.4759220000000002E-2</c:v>
                </c:pt>
                <c:pt idx="12">
                  <c:v>2.4745431428571434E-2</c:v>
                </c:pt>
                <c:pt idx="13">
                  <c:v>2.472800857142857E-2</c:v>
                </c:pt>
                <c:pt idx="14">
                  <c:v>2.4705065714285716E-2</c:v>
                </c:pt>
                <c:pt idx="15">
                  <c:v>2.4673085714285718E-2</c:v>
                </c:pt>
                <c:pt idx="16">
                  <c:v>2.462462857142857E-2</c:v>
                </c:pt>
                <c:pt idx="17">
                  <c:v>2.4541125714285711E-2</c:v>
                </c:pt>
                <c:pt idx="18">
                  <c:v>2.4371628571428574E-2</c:v>
                </c:pt>
                <c:pt idx="19">
                  <c:v>2.404032E-2</c:v>
                </c:pt>
                <c:pt idx="20">
                  <c:v>2.3533811428571423E-2</c:v>
                </c:pt>
                <c:pt idx="21">
                  <c:v>2.2861185714285713E-2</c:v>
                </c:pt>
                <c:pt idx="22">
                  <c:v>2.2031328571428567E-2</c:v>
                </c:pt>
                <c:pt idx="23">
                  <c:v>2.1056437142857144E-2</c:v>
                </c:pt>
                <c:pt idx="24">
                  <c:v>1.9959577142857142E-2</c:v>
                </c:pt>
                <c:pt idx="25">
                  <c:v>1.8796097142857144E-2</c:v>
                </c:pt>
                <c:pt idx="26">
                  <c:v>1.764626E-2</c:v>
                </c:pt>
                <c:pt idx="27">
                  <c:v>1.6528194285714285E-2</c:v>
                </c:pt>
                <c:pt idx="28">
                  <c:v>1.5438248571428573E-2</c:v>
                </c:pt>
                <c:pt idx="29">
                  <c:v>1.4374582857142855E-2</c:v>
                </c:pt>
                <c:pt idx="30">
                  <c:v>1.3335982857142856E-2</c:v>
                </c:pt>
                <c:pt idx="31">
                  <c:v>1.232160742857143E-2</c:v>
                </c:pt>
                <c:pt idx="32">
                  <c:v>1.1330898857142859E-2</c:v>
                </c:pt>
                <c:pt idx="33">
                  <c:v>1.0363584857142855E-2</c:v>
                </c:pt>
                <c:pt idx="34">
                  <c:v>9.4198359999999991E-3</c:v>
                </c:pt>
                <c:pt idx="35">
                  <c:v>8.5081248571428555E-3</c:v>
                </c:pt>
                <c:pt idx="36">
                  <c:v>7.6796308571428556E-3</c:v>
                </c:pt>
                <c:pt idx="37">
                  <c:v>6.9690559999999995E-3</c:v>
                </c:pt>
                <c:pt idx="38">
                  <c:v>6.3844554285714273E-3</c:v>
                </c:pt>
                <c:pt idx="39">
                  <c:v>5.9266025714285724E-3</c:v>
                </c:pt>
                <c:pt idx="40">
                  <c:v>5.5939602857142849E-3</c:v>
                </c:pt>
                <c:pt idx="41">
                  <c:v>5.3838348571428581E-3</c:v>
                </c:pt>
                <c:pt idx="42">
                  <c:v>5.2849477142857138E-3</c:v>
                </c:pt>
                <c:pt idx="43">
                  <c:v>5.243176857142858E-3</c:v>
                </c:pt>
                <c:pt idx="44">
                  <c:v>5.2208099999999993E-3</c:v>
                </c:pt>
                <c:pt idx="45">
                  <c:v>5.2066994285714287E-3</c:v>
                </c:pt>
                <c:pt idx="46">
                  <c:v>5.196910571428571E-3</c:v>
                </c:pt>
                <c:pt idx="47">
                  <c:v>5.1897011428571425E-3</c:v>
                </c:pt>
                <c:pt idx="48">
                  <c:v>5.1841708571428568E-3</c:v>
                </c:pt>
                <c:pt idx="49">
                  <c:v>5.1798031428571421E-3</c:v>
                </c:pt>
                <c:pt idx="50">
                  <c:v>5.1762794285714281E-3</c:v>
                </c:pt>
                <c:pt idx="51">
                  <c:v>5.1733899999999999E-3</c:v>
                </c:pt>
                <c:pt idx="52">
                  <c:v>5.170990857142857E-3</c:v>
                </c:pt>
                <c:pt idx="53">
                  <c:v>5.168983142857143E-3</c:v>
                </c:pt>
                <c:pt idx="54">
                  <c:v>5.1672968571428576E-3</c:v>
                </c:pt>
                <c:pt idx="55">
                  <c:v>5.1658891428571435E-3</c:v>
                </c:pt>
                <c:pt idx="56">
                  <c:v>5.1647442857142862E-3</c:v>
                </c:pt>
                <c:pt idx="57">
                  <c:v>5.1641349999999994E-3</c:v>
                </c:pt>
                <c:pt idx="58">
                  <c:v>5.1636015999999996E-3</c:v>
                </c:pt>
                <c:pt idx="59">
                  <c:v>5.1631419999999999E-3</c:v>
                </c:pt>
              </c:numCache>
            </c:numRef>
          </c:val>
          <c:smooth val="0"/>
          <c:extLst>
            <c:ext xmlns:c16="http://schemas.microsoft.com/office/drawing/2014/chart" uri="{C3380CC4-5D6E-409C-BE32-E72D297353CC}">
              <c16:uniqueId val="{00000003-093C-5D46-B09B-3D95CF106FA4}"/>
            </c:ext>
          </c:extLst>
        </c:ser>
        <c:dLbls>
          <c:showLegendKey val="0"/>
          <c:showVal val="0"/>
          <c:showCatName val="0"/>
          <c:showSerName val="0"/>
          <c:showPercent val="0"/>
          <c:showBubbleSize val="0"/>
        </c:dLbls>
        <c:smooth val="0"/>
        <c:axId val="702579312"/>
        <c:axId val="702581024"/>
      </c:lineChart>
      <c:catAx>
        <c:axId val="7025793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days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581024"/>
        <c:crosses val="autoZero"/>
        <c:auto val="1"/>
        <c:lblAlgn val="ctr"/>
        <c:lblOffset val="100"/>
        <c:noMultiLvlLbl val="0"/>
      </c:catAx>
      <c:valAx>
        <c:axId val="7025810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Vaccination rate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579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Different</a:t>
            </a:r>
            <a:r>
              <a:rPr lang="en-GB" baseline="0"/>
              <a:t> </a:t>
            </a:r>
            <a:r>
              <a:rPr lang="en-GB"/>
              <a:t>Vaccination Strategies with nosie level = 0.1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3"/>
          <c:order val="0"/>
          <c:tx>
            <c:v>Actual Vaccination</c:v>
          </c:tx>
          <c:spPr>
            <a:ln w="28575" cap="rnd">
              <a:solidFill>
                <a:schemeClr val="accent4"/>
              </a:solidFill>
              <a:prstDash val="sysDash"/>
              <a:round/>
            </a:ln>
            <a:effectLst/>
          </c:spPr>
          <c:marker>
            <c:symbol val="none"/>
          </c:marker>
          <c:val>
            <c:numRef>
              <c:f>'opt vacc_sigma0.1'!$E$3:$E$62</c:f>
              <c:numCache>
                <c:formatCode>_(* #,##0.0000_);_(* \(#,##0.0000\);_(* "-"??_);_(@_)</c:formatCode>
                <c:ptCount val="60"/>
                <c:pt idx="0">
                  <c:v>1.2596397116574809E-2</c:v>
                </c:pt>
                <c:pt idx="1">
                  <c:v>1.3190538132291667E-2</c:v>
                </c:pt>
                <c:pt idx="2">
                  <c:v>1.4105238570401144E-2</c:v>
                </c:pt>
                <c:pt idx="3">
                  <c:v>1.5091188888357934E-2</c:v>
                </c:pt>
                <c:pt idx="4">
                  <c:v>1.5831502575174679E-2</c:v>
                </c:pt>
                <c:pt idx="5">
                  <c:v>1.6559195584104503E-2</c:v>
                </c:pt>
                <c:pt idx="6">
                  <c:v>1.7423507423747826E-2</c:v>
                </c:pt>
                <c:pt idx="7">
                  <c:v>1.7916830283920514E-2</c:v>
                </c:pt>
                <c:pt idx="8">
                  <c:v>1.8746478938799601E-2</c:v>
                </c:pt>
                <c:pt idx="9">
                  <c:v>1.9534492665026933E-2</c:v>
                </c:pt>
                <c:pt idx="10">
                  <c:v>2.0085907841458608E-2</c:v>
                </c:pt>
                <c:pt idx="11">
                  <c:v>2.0574636825838793E-2</c:v>
                </c:pt>
                <c:pt idx="12">
                  <c:v>2.1674524322396777E-2</c:v>
                </c:pt>
                <c:pt idx="13">
                  <c:v>2.2735848517223801E-2</c:v>
                </c:pt>
                <c:pt idx="14">
                  <c:v>2.3620099698526163E-2</c:v>
                </c:pt>
                <c:pt idx="15">
                  <c:v>2.4767234629103567E-2</c:v>
                </c:pt>
                <c:pt idx="16">
                  <c:v>2.585014354890915E-2</c:v>
                </c:pt>
                <c:pt idx="17">
                  <c:v>2.6643544590570896E-2</c:v>
                </c:pt>
                <c:pt idx="18">
                  <c:v>2.6811910320691589E-2</c:v>
                </c:pt>
                <c:pt idx="19">
                  <c:v>2.7254024010539338E-2</c:v>
                </c:pt>
                <c:pt idx="20">
                  <c:v>2.7149173242110435E-2</c:v>
                </c:pt>
                <c:pt idx="21">
                  <c:v>2.6844426443447512E-2</c:v>
                </c:pt>
                <c:pt idx="22">
                  <c:v>2.6352637516730192E-2</c:v>
                </c:pt>
                <c:pt idx="23">
                  <c:v>2.5807820536641594E-2</c:v>
                </c:pt>
                <c:pt idx="24">
                  <c:v>2.5170465930911625E-2</c:v>
                </c:pt>
                <c:pt idx="25">
                  <c:v>2.4392045092651877E-2</c:v>
                </c:pt>
                <c:pt idx="26">
                  <c:v>2.3980075851605175E-2</c:v>
                </c:pt>
                <c:pt idx="27">
                  <c:v>2.1123966401377779E-2</c:v>
                </c:pt>
                <c:pt idx="28">
                  <c:v>2.1056156905579753E-2</c:v>
                </c:pt>
                <c:pt idx="29">
                  <c:v>2.0739005194936926E-2</c:v>
                </c:pt>
                <c:pt idx="30">
                  <c:v>2.0314954353718502E-2</c:v>
                </c:pt>
                <c:pt idx="31">
                  <c:v>1.9498182500071567E-2</c:v>
                </c:pt>
                <c:pt idx="32">
                  <c:v>1.9011592699415568E-2</c:v>
                </c:pt>
                <c:pt idx="33">
                  <c:v>1.7947895133066421E-2</c:v>
                </c:pt>
                <c:pt idx="34">
                  <c:v>1.9411450888218683E-2</c:v>
                </c:pt>
                <c:pt idx="35">
                  <c:v>1.8248225417248378E-2</c:v>
                </c:pt>
                <c:pt idx="36">
                  <c:v>1.7298505738597491E-2</c:v>
                </c:pt>
                <c:pt idx="37">
                  <c:v>1.6442357814030452E-2</c:v>
                </c:pt>
                <c:pt idx="38">
                  <c:v>1.575583343985406E-2</c:v>
                </c:pt>
                <c:pt idx="39">
                  <c:v>1.5390570694054943E-2</c:v>
                </c:pt>
                <c:pt idx="40">
                  <c:v>1.4755057759943836E-2</c:v>
                </c:pt>
                <c:pt idx="41">
                  <c:v>1.4131689017264012E-2</c:v>
                </c:pt>
                <c:pt idx="42">
                  <c:v>1.3460634274009193E-2</c:v>
                </c:pt>
                <c:pt idx="43">
                  <c:v>1.2693865955228548E-2</c:v>
                </c:pt>
                <c:pt idx="44">
                  <c:v>1.1594615160168889E-2</c:v>
                </c:pt>
                <c:pt idx="45">
                  <c:v>1.1148706673126453E-2</c:v>
                </c:pt>
                <c:pt idx="46">
                  <c:v>1.0607763987613561E-2</c:v>
                </c:pt>
                <c:pt idx="47">
                  <c:v>1.0765196386433973E-2</c:v>
                </c:pt>
                <c:pt idx="48">
                  <c:v>1.008985510856813E-2</c:v>
                </c:pt>
                <c:pt idx="49">
                  <c:v>9.6770830330055336E-3</c:v>
                </c:pt>
                <c:pt idx="50">
                  <c:v>9.2754409991383339E-3</c:v>
                </c:pt>
                <c:pt idx="51">
                  <c:v>9.1487939291618279E-3</c:v>
                </c:pt>
                <c:pt idx="52">
                  <c:v>8.6375321649997377E-3</c:v>
                </c:pt>
                <c:pt idx="53">
                  <c:v>8.6731908237296738E-3</c:v>
                </c:pt>
                <c:pt idx="54">
                  <c:v>7.4121787652053168E-3</c:v>
                </c:pt>
                <c:pt idx="55">
                  <c:v>6.9675896793038386E-3</c:v>
                </c:pt>
                <c:pt idx="56">
                  <c:v>6.3572619160150671E-3</c:v>
                </c:pt>
                <c:pt idx="57">
                  <c:v>5.6843331643796355E-3</c:v>
                </c:pt>
                <c:pt idx="58">
                  <c:v>4.9889912086147053E-3</c:v>
                </c:pt>
                <c:pt idx="59">
                  <c:v>4.7616186067696879E-3</c:v>
                </c:pt>
              </c:numCache>
            </c:numRef>
          </c:val>
          <c:smooth val="0"/>
          <c:extLst>
            <c:ext xmlns:c16="http://schemas.microsoft.com/office/drawing/2014/chart" uri="{C3380CC4-5D6E-409C-BE32-E72D297353CC}">
              <c16:uniqueId val="{00000004-7EC5-F747-B8CA-611E5F777C35}"/>
            </c:ext>
          </c:extLst>
        </c:ser>
        <c:ser>
          <c:idx val="0"/>
          <c:order val="1"/>
          <c:tx>
            <c:v>No Vaccination</c:v>
          </c:tx>
          <c:spPr>
            <a:ln w="28575" cap="rnd">
              <a:solidFill>
                <a:schemeClr val="accent5">
                  <a:lumMod val="60000"/>
                  <a:lumOff val="40000"/>
                </a:schemeClr>
              </a:solidFill>
              <a:prstDash val="sysDash"/>
              <a:round/>
            </a:ln>
            <a:effectLst/>
          </c:spPr>
          <c:marker>
            <c:symbol val="none"/>
          </c:marker>
          <c:dPt>
            <c:idx val="47"/>
            <c:marker>
              <c:symbol val="none"/>
            </c:marker>
            <c:bubble3D val="0"/>
            <c:extLst>
              <c:ext xmlns:c16="http://schemas.microsoft.com/office/drawing/2014/chart" uri="{C3380CC4-5D6E-409C-BE32-E72D297353CC}">
                <c16:uniqueId val="{00000000-549B-4F41-AECD-4DCA880B803E}"/>
              </c:ext>
            </c:extLst>
          </c:dPt>
          <c:val>
            <c:numRef>
              <c:f>'opt vacc_sigma0.1'!$M$3:$M$62</c:f>
              <c:numCache>
                <c:formatCode>_(* #,##0.000000_);_(* \(#,##0.000000\);_(* "-"??_);_(@_)</c:formatCode>
                <c:ptCount val="6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numCache>
            </c:numRef>
          </c:val>
          <c:smooth val="0"/>
          <c:extLst>
            <c:ext xmlns:c16="http://schemas.microsoft.com/office/drawing/2014/chart" uri="{C3380CC4-5D6E-409C-BE32-E72D297353CC}">
              <c16:uniqueId val="{00000006-7EC5-F747-B8CA-611E5F777C35}"/>
            </c:ext>
          </c:extLst>
        </c:ser>
        <c:ser>
          <c:idx val="1"/>
          <c:order val="2"/>
          <c:tx>
            <c:v>Optimal Vaccination</c:v>
          </c:tx>
          <c:spPr>
            <a:ln w="28575" cap="rnd">
              <a:solidFill>
                <a:schemeClr val="accent2"/>
              </a:solidFill>
              <a:prstDash val="sysDash"/>
              <a:round/>
            </a:ln>
            <a:effectLst/>
          </c:spPr>
          <c:marker>
            <c:symbol val="none"/>
          </c:marker>
          <c:val>
            <c:numRef>
              <c:f>'opt vacc_sigma0.1'!$L$3:$L$62</c:f>
              <c:numCache>
                <c:formatCode>_(* #,##0.0000_);_(* \(#,##0.0000\);_(* "-"??_);_(@_)</c:formatCode>
                <c:ptCount val="60"/>
                <c:pt idx="0">
                  <c:v>2.4310079999999998E-2</c:v>
                </c:pt>
                <c:pt idx="1">
                  <c:v>2.4222336000000001E-2</c:v>
                </c:pt>
                <c:pt idx="2">
                  <c:v>2.4110736666666664E-2</c:v>
                </c:pt>
                <c:pt idx="3">
                  <c:v>2.4006797142857139E-2</c:v>
                </c:pt>
                <c:pt idx="4">
                  <c:v>2.3819631428571433E-2</c:v>
                </c:pt>
                <c:pt idx="5">
                  <c:v>2.362974857142857E-2</c:v>
                </c:pt>
                <c:pt idx="6">
                  <c:v>2.3428194285714282E-2</c:v>
                </c:pt>
                <c:pt idx="7">
                  <c:v>2.322273714285714E-2</c:v>
                </c:pt>
                <c:pt idx="8">
                  <c:v>2.302316285714286E-2</c:v>
                </c:pt>
                <c:pt idx="9">
                  <c:v>2.2857662857142861E-2</c:v>
                </c:pt>
                <c:pt idx="10">
                  <c:v>2.2704105714285716E-2</c:v>
                </c:pt>
                <c:pt idx="11">
                  <c:v>2.2539465714285715E-2</c:v>
                </c:pt>
                <c:pt idx="12">
                  <c:v>2.2395457142857143E-2</c:v>
                </c:pt>
                <c:pt idx="13">
                  <c:v>2.2262137142857141E-2</c:v>
                </c:pt>
                <c:pt idx="14">
                  <c:v>2.2122585714285718E-2</c:v>
                </c:pt>
                <c:pt idx="15">
                  <c:v>2.1985125714285715E-2</c:v>
                </c:pt>
                <c:pt idx="16">
                  <c:v>2.1839762857142859E-2</c:v>
                </c:pt>
                <c:pt idx="17">
                  <c:v>2.1684325714285715E-2</c:v>
                </c:pt>
                <c:pt idx="18">
                  <c:v>2.157512857142857E-2</c:v>
                </c:pt>
                <c:pt idx="19">
                  <c:v>2.1448765714285715E-2</c:v>
                </c:pt>
                <c:pt idx="20">
                  <c:v>2.1279128571428572E-2</c:v>
                </c:pt>
                <c:pt idx="21">
                  <c:v>2.1121274285714284E-2</c:v>
                </c:pt>
                <c:pt idx="22">
                  <c:v>2.0966597142857143E-2</c:v>
                </c:pt>
                <c:pt idx="23">
                  <c:v>2.0810114285714283E-2</c:v>
                </c:pt>
                <c:pt idx="24">
                  <c:v>2.0656054285714286E-2</c:v>
                </c:pt>
                <c:pt idx="25">
                  <c:v>2.0460019999999999E-2</c:v>
                </c:pt>
                <c:pt idx="26">
                  <c:v>2.0231031428571428E-2</c:v>
                </c:pt>
                <c:pt idx="27">
                  <c:v>2.0040571428571428E-2</c:v>
                </c:pt>
                <c:pt idx="28">
                  <c:v>1.9832122857142857E-2</c:v>
                </c:pt>
                <c:pt idx="29">
                  <c:v>1.9596997142857144E-2</c:v>
                </c:pt>
                <c:pt idx="30">
                  <c:v>1.9383905714285717E-2</c:v>
                </c:pt>
                <c:pt idx="31">
                  <c:v>1.9148102857142857E-2</c:v>
                </c:pt>
                <c:pt idx="32">
                  <c:v>1.8927462857142859E-2</c:v>
                </c:pt>
                <c:pt idx="33">
                  <c:v>1.871067142857143E-2</c:v>
                </c:pt>
                <c:pt idx="34">
                  <c:v>1.8495405714285713E-2</c:v>
                </c:pt>
                <c:pt idx="35">
                  <c:v>1.8233797142857142E-2</c:v>
                </c:pt>
                <c:pt idx="36">
                  <c:v>1.7956708571428569E-2</c:v>
                </c:pt>
                <c:pt idx="37">
                  <c:v>1.760080857142857E-2</c:v>
                </c:pt>
                <c:pt idx="38">
                  <c:v>1.7264474285714284E-2</c:v>
                </c:pt>
                <c:pt idx="39">
                  <c:v>1.685251714285714E-2</c:v>
                </c:pt>
                <c:pt idx="40">
                  <c:v>1.6432791428571427E-2</c:v>
                </c:pt>
                <c:pt idx="41">
                  <c:v>1.5957100000000002E-2</c:v>
                </c:pt>
                <c:pt idx="42">
                  <c:v>1.551333142857143E-2</c:v>
                </c:pt>
                <c:pt idx="43">
                  <c:v>1.504026857142857E-2</c:v>
                </c:pt>
                <c:pt idx="44">
                  <c:v>1.4534419999999998E-2</c:v>
                </c:pt>
                <c:pt idx="45">
                  <c:v>1.3959862857142858E-2</c:v>
                </c:pt>
                <c:pt idx="46">
                  <c:v>1.3392514285714288E-2</c:v>
                </c:pt>
                <c:pt idx="47">
                  <c:v>1.2726462857142859E-2</c:v>
                </c:pt>
                <c:pt idx="48">
                  <c:v>1.2065820285714287E-2</c:v>
                </c:pt>
                <c:pt idx="49">
                  <c:v>1.1349717999999998E-2</c:v>
                </c:pt>
                <c:pt idx="50">
                  <c:v>1.0577489714285713E-2</c:v>
                </c:pt>
                <c:pt idx="51">
                  <c:v>9.7796768571428577E-3</c:v>
                </c:pt>
                <c:pt idx="52">
                  <c:v>8.9140988571428572E-3</c:v>
                </c:pt>
                <c:pt idx="53">
                  <c:v>8.0333079999999994E-3</c:v>
                </c:pt>
                <c:pt idx="54">
                  <c:v>7.2806208571428574E-3</c:v>
                </c:pt>
                <c:pt idx="55">
                  <c:v>6.5972025714285702E-3</c:v>
                </c:pt>
                <c:pt idx="56">
                  <c:v>6.0228282857142856E-3</c:v>
                </c:pt>
                <c:pt idx="57">
                  <c:v>5.6721593333333327E-3</c:v>
                </c:pt>
                <c:pt idx="58">
                  <c:v>5.3720411999999993E-3</c:v>
                </c:pt>
                <c:pt idx="59">
                  <c:v>5.2010829999999996E-3</c:v>
                </c:pt>
              </c:numCache>
            </c:numRef>
          </c:val>
          <c:smooth val="0"/>
          <c:extLst>
            <c:ext xmlns:c16="http://schemas.microsoft.com/office/drawing/2014/chart" uri="{C3380CC4-5D6E-409C-BE32-E72D297353CC}">
              <c16:uniqueId val="{00000002-7EC5-F747-B8CA-611E5F777C35}"/>
            </c:ext>
          </c:extLst>
        </c:ser>
        <c:ser>
          <c:idx val="5"/>
          <c:order val="3"/>
          <c:tx>
            <c:v>Constant Vaccination</c:v>
          </c:tx>
          <c:spPr>
            <a:ln w="28575" cap="rnd">
              <a:solidFill>
                <a:schemeClr val="accent6"/>
              </a:solidFill>
              <a:prstDash val="sysDash"/>
              <a:round/>
            </a:ln>
            <a:effectLst/>
          </c:spPr>
          <c:marker>
            <c:symbol val="none"/>
          </c:marker>
          <c:val>
            <c:numRef>
              <c:f>'opt vacc_sigma0.1'!$D$3:$D$62</c:f>
              <c:numCache>
                <c:formatCode>_(* #,##0.0000_);_(* \(#,##0.0000\);_(* "-"??_);_(@_)</c:formatCode>
                <c:ptCount val="60"/>
                <c:pt idx="0">
                  <c:v>1.2596397116574809E-2</c:v>
                </c:pt>
                <c:pt idx="1">
                  <c:v>1.2596397116574809E-2</c:v>
                </c:pt>
                <c:pt idx="2">
                  <c:v>1.2596397116574809E-2</c:v>
                </c:pt>
                <c:pt idx="3">
                  <c:v>1.2596397116574809E-2</c:v>
                </c:pt>
                <c:pt idx="4">
                  <c:v>1.2596397116574809E-2</c:v>
                </c:pt>
                <c:pt idx="5">
                  <c:v>1.2596397116574809E-2</c:v>
                </c:pt>
                <c:pt idx="6">
                  <c:v>1.2596397116574809E-2</c:v>
                </c:pt>
                <c:pt idx="7">
                  <c:v>1.2596397116574809E-2</c:v>
                </c:pt>
                <c:pt idx="8">
                  <c:v>1.2596397116574809E-2</c:v>
                </c:pt>
                <c:pt idx="9">
                  <c:v>1.2596397116574809E-2</c:v>
                </c:pt>
                <c:pt idx="10">
                  <c:v>1.2596397116574809E-2</c:v>
                </c:pt>
                <c:pt idx="11">
                  <c:v>1.2596397116574809E-2</c:v>
                </c:pt>
                <c:pt idx="12">
                  <c:v>1.2596397116574809E-2</c:v>
                </c:pt>
                <c:pt idx="13">
                  <c:v>1.2596397116574809E-2</c:v>
                </c:pt>
                <c:pt idx="14">
                  <c:v>1.2596397116574809E-2</c:v>
                </c:pt>
                <c:pt idx="15">
                  <c:v>1.2596397116574809E-2</c:v>
                </c:pt>
                <c:pt idx="16">
                  <c:v>1.2596397116574809E-2</c:v>
                </c:pt>
                <c:pt idx="17">
                  <c:v>1.2596397116574809E-2</c:v>
                </c:pt>
                <c:pt idx="18">
                  <c:v>1.2596397116574809E-2</c:v>
                </c:pt>
                <c:pt idx="19">
                  <c:v>1.2596397116574809E-2</c:v>
                </c:pt>
                <c:pt idx="20">
                  <c:v>1.2596397116574809E-2</c:v>
                </c:pt>
                <c:pt idx="21">
                  <c:v>1.2596397116574809E-2</c:v>
                </c:pt>
                <c:pt idx="22">
                  <c:v>1.2596397116574809E-2</c:v>
                </c:pt>
                <c:pt idx="23">
                  <c:v>1.2596397116574809E-2</c:v>
                </c:pt>
                <c:pt idx="24">
                  <c:v>1.2596397116574809E-2</c:v>
                </c:pt>
                <c:pt idx="25">
                  <c:v>1.2596397116574809E-2</c:v>
                </c:pt>
                <c:pt idx="26">
                  <c:v>1.2596397116574809E-2</c:v>
                </c:pt>
                <c:pt idx="27">
                  <c:v>1.2596397116574809E-2</c:v>
                </c:pt>
                <c:pt idx="28">
                  <c:v>1.2596397116574809E-2</c:v>
                </c:pt>
                <c:pt idx="29">
                  <c:v>1.2596397116574809E-2</c:v>
                </c:pt>
                <c:pt idx="30">
                  <c:v>1.2596397116574809E-2</c:v>
                </c:pt>
                <c:pt idx="31">
                  <c:v>1.2596397116574809E-2</c:v>
                </c:pt>
                <c:pt idx="32">
                  <c:v>1.2596397116574809E-2</c:v>
                </c:pt>
                <c:pt idx="33">
                  <c:v>1.2596397116574809E-2</c:v>
                </c:pt>
                <c:pt idx="34">
                  <c:v>1.2596397116574809E-2</c:v>
                </c:pt>
                <c:pt idx="35">
                  <c:v>1.2596397116574809E-2</c:v>
                </c:pt>
                <c:pt idx="36">
                  <c:v>1.2596397116574809E-2</c:v>
                </c:pt>
                <c:pt idx="37">
                  <c:v>1.2596397116574809E-2</c:v>
                </c:pt>
                <c:pt idx="38">
                  <c:v>1.2596397116574809E-2</c:v>
                </c:pt>
                <c:pt idx="39">
                  <c:v>1.2596397116574809E-2</c:v>
                </c:pt>
                <c:pt idx="40">
                  <c:v>1.2596397116574809E-2</c:v>
                </c:pt>
                <c:pt idx="41">
                  <c:v>1.2596397116574809E-2</c:v>
                </c:pt>
                <c:pt idx="42">
                  <c:v>1.2596397116574809E-2</c:v>
                </c:pt>
                <c:pt idx="43">
                  <c:v>1.2596397116574809E-2</c:v>
                </c:pt>
                <c:pt idx="44">
                  <c:v>1.2596397116574809E-2</c:v>
                </c:pt>
                <c:pt idx="45">
                  <c:v>1.2596397116574809E-2</c:v>
                </c:pt>
                <c:pt idx="46">
                  <c:v>1.2596397116574809E-2</c:v>
                </c:pt>
                <c:pt idx="47">
                  <c:v>1.2596397116574809E-2</c:v>
                </c:pt>
                <c:pt idx="48">
                  <c:v>1.2596397116574809E-2</c:v>
                </c:pt>
                <c:pt idx="49">
                  <c:v>1.2596397116574809E-2</c:v>
                </c:pt>
                <c:pt idx="50">
                  <c:v>1.2596397116574809E-2</c:v>
                </c:pt>
                <c:pt idx="51">
                  <c:v>1.2596397116574809E-2</c:v>
                </c:pt>
                <c:pt idx="52">
                  <c:v>1.2596397116574809E-2</c:v>
                </c:pt>
                <c:pt idx="53">
                  <c:v>1.2596397116574809E-2</c:v>
                </c:pt>
                <c:pt idx="54">
                  <c:v>1.2596397116574809E-2</c:v>
                </c:pt>
                <c:pt idx="55">
                  <c:v>1.2596397116574809E-2</c:v>
                </c:pt>
                <c:pt idx="56">
                  <c:v>1.2596397116574809E-2</c:v>
                </c:pt>
                <c:pt idx="57">
                  <c:v>1.2596397116574809E-2</c:v>
                </c:pt>
                <c:pt idx="58">
                  <c:v>1.2596397116574809E-2</c:v>
                </c:pt>
                <c:pt idx="59">
                  <c:v>1.2596397116574809E-2</c:v>
                </c:pt>
              </c:numCache>
            </c:numRef>
          </c:val>
          <c:smooth val="0"/>
          <c:extLst>
            <c:ext xmlns:c16="http://schemas.microsoft.com/office/drawing/2014/chart" uri="{C3380CC4-5D6E-409C-BE32-E72D297353CC}">
              <c16:uniqueId val="{00000005-7EC5-F747-B8CA-611E5F777C35}"/>
            </c:ext>
          </c:extLst>
        </c:ser>
        <c:dLbls>
          <c:showLegendKey val="0"/>
          <c:showVal val="0"/>
          <c:showCatName val="0"/>
          <c:showSerName val="0"/>
          <c:showPercent val="0"/>
          <c:showBubbleSize val="0"/>
        </c:dLbls>
        <c:smooth val="0"/>
        <c:axId val="702579312"/>
        <c:axId val="702581024"/>
      </c:lineChart>
      <c:catAx>
        <c:axId val="7025793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days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581024"/>
        <c:crosses val="autoZero"/>
        <c:auto val="1"/>
        <c:lblAlgn val="ctr"/>
        <c:lblOffset val="100"/>
        <c:noMultiLvlLbl val="0"/>
      </c:catAx>
      <c:valAx>
        <c:axId val="7025810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Vaccination rate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579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Optimal vaccination strategies</a:t>
            </a:r>
            <a:r>
              <a:rPr lang="en-GB" baseline="0"/>
              <a:t> for various noise levels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lineChart>
        <c:grouping val="standard"/>
        <c:varyColors val="0"/>
        <c:ser>
          <c:idx val="3"/>
          <c:order val="0"/>
          <c:tx>
            <c:v>Noise level = 0.0002</c:v>
          </c:tx>
          <c:spPr>
            <a:ln w="28575" cap="rnd">
              <a:solidFill>
                <a:schemeClr val="accent5">
                  <a:lumMod val="40000"/>
                  <a:lumOff val="60000"/>
                </a:schemeClr>
              </a:solidFill>
              <a:prstDash val="sysDash"/>
              <a:round/>
            </a:ln>
            <a:effectLst/>
          </c:spPr>
          <c:marker>
            <c:symbol val="none"/>
          </c:marker>
          <c:val>
            <c:numRef>
              <c:f>'opt vacc_sigma0.0002'!$L$3:$L$62</c:f>
              <c:numCache>
                <c:formatCode>_(* #,##0.0000_);_(* \(#,##0.0000\);_(* "-"??_);_(@_)</c:formatCode>
                <c:ptCount val="60"/>
                <c:pt idx="0">
                  <c:v>2.4263340000000001E-2</c:v>
                </c:pt>
                <c:pt idx="1">
                  <c:v>2.4231071999999999E-2</c:v>
                </c:pt>
                <c:pt idx="2">
                  <c:v>2.4201416666666666E-2</c:v>
                </c:pt>
                <c:pt idx="3">
                  <c:v>2.4198814285714281E-2</c:v>
                </c:pt>
                <c:pt idx="4">
                  <c:v>2.4105168571428571E-2</c:v>
                </c:pt>
                <c:pt idx="5">
                  <c:v>2.4103305714285712E-2</c:v>
                </c:pt>
                <c:pt idx="6">
                  <c:v>2.4127619999999999E-2</c:v>
                </c:pt>
                <c:pt idx="7">
                  <c:v>2.4089260000000001E-2</c:v>
                </c:pt>
                <c:pt idx="8">
                  <c:v>2.4123494285714284E-2</c:v>
                </c:pt>
                <c:pt idx="9">
                  <c:v>2.4127711428571428E-2</c:v>
                </c:pt>
                <c:pt idx="10">
                  <c:v>2.4097854285714287E-2</c:v>
                </c:pt>
                <c:pt idx="11">
                  <c:v>2.4033751428571431E-2</c:v>
                </c:pt>
                <c:pt idx="12">
                  <c:v>2.397657142857143E-2</c:v>
                </c:pt>
                <c:pt idx="13">
                  <c:v>2.3940400000000001E-2</c:v>
                </c:pt>
                <c:pt idx="14">
                  <c:v>2.3940691428571432E-2</c:v>
                </c:pt>
                <c:pt idx="15">
                  <c:v>2.3806360000000002E-2</c:v>
                </c:pt>
                <c:pt idx="16">
                  <c:v>2.362734E-2</c:v>
                </c:pt>
                <c:pt idx="17">
                  <c:v>2.3315702857142857E-2</c:v>
                </c:pt>
                <c:pt idx="18">
                  <c:v>2.2918959999999999E-2</c:v>
                </c:pt>
                <c:pt idx="19">
                  <c:v>2.2369371428571431E-2</c:v>
                </c:pt>
                <c:pt idx="20">
                  <c:v>2.1606540000000004E-2</c:v>
                </c:pt>
                <c:pt idx="21">
                  <c:v>2.071784285714286E-2</c:v>
                </c:pt>
                <c:pt idx="22">
                  <c:v>1.9739494285714285E-2</c:v>
                </c:pt>
                <c:pt idx="23">
                  <c:v>1.8680020000000002E-2</c:v>
                </c:pt>
                <c:pt idx="24">
                  <c:v>1.7632565714285713E-2</c:v>
                </c:pt>
                <c:pt idx="25">
                  <c:v>1.6569328571428572E-2</c:v>
                </c:pt>
                <c:pt idx="26">
                  <c:v>1.5529357142857142E-2</c:v>
                </c:pt>
                <c:pt idx="27">
                  <c:v>1.4534294285714287E-2</c:v>
                </c:pt>
                <c:pt idx="28">
                  <c:v>1.354838E-2</c:v>
                </c:pt>
                <c:pt idx="29">
                  <c:v>1.2589003999999999E-2</c:v>
                </c:pt>
                <c:pt idx="30">
                  <c:v>1.1658904857142858E-2</c:v>
                </c:pt>
                <c:pt idx="31">
                  <c:v>1.0776934571428571E-2</c:v>
                </c:pt>
                <c:pt idx="32">
                  <c:v>9.8945337142857144E-3</c:v>
                </c:pt>
                <c:pt idx="33">
                  <c:v>9.0891040000000006E-3</c:v>
                </c:pt>
                <c:pt idx="34">
                  <c:v>8.3587245714285725E-3</c:v>
                </c:pt>
                <c:pt idx="35">
                  <c:v>7.6868245714285721E-3</c:v>
                </c:pt>
                <c:pt idx="36">
                  <c:v>7.1282485714285722E-3</c:v>
                </c:pt>
                <c:pt idx="37">
                  <c:v>6.6786114285714284E-3</c:v>
                </c:pt>
                <c:pt idx="38">
                  <c:v>6.315035142857142E-3</c:v>
                </c:pt>
                <c:pt idx="39">
                  <c:v>6.078369142857142E-3</c:v>
                </c:pt>
                <c:pt idx="40">
                  <c:v>5.8806562857142844E-3</c:v>
                </c:pt>
                <c:pt idx="41">
                  <c:v>5.7098677142857135E-3</c:v>
                </c:pt>
                <c:pt idx="42">
                  <c:v>5.6029654285714289E-3</c:v>
                </c:pt>
                <c:pt idx="43">
                  <c:v>5.5550988571428572E-3</c:v>
                </c:pt>
                <c:pt idx="44">
                  <c:v>5.4941191428571423E-3</c:v>
                </c:pt>
                <c:pt idx="45">
                  <c:v>5.4621494285714287E-3</c:v>
                </c:pt>
                <c:pt idx="46">
                  <c:v>5.4211557142857152E-3</c:v>
                </c:pt>
                <c:pt idx="47">
                  <c:v>5.4057471428571435E-3</c:v>
                </c:pt>
                <c:pt idx="48">
                  <c:v>5.3982180000000006E-3</c:v>
                </c:pt>
                <c:pt idx="49">
                  <c:v>5.4279428571428565E-3</c:v>
                </c:pt>
                <c:pt idx="50">
                  <c:v>5.4000351428571429E-3</c:v>
                </c:pt>
                <c:pt idx="51">
                  <c:v>5.430046E-3</c:v>
                </c:pt>
                <c:pt idx="52">
                  <c:v>5.4237454285714281E-3</c:v>
                </c:pt>
                <c:pt idx="53">
                  <c:v>5.4014388571428564E-3</c:v>
                </c:pt>
                <c:pt idx="54">
                  <c:v>5.4071188571428574E-3</c:v>
                </c:pt>
                <c:pt idx="55">
                  <c:v>5.3867805714285719E-3</c:v>
                </c:pt>
                <c:pt idx="56">
                  <c:v>5.3819928571428579E-3</c:v>
                </c:pt>
                <c:pt idx="57">
                  <c:v>5.3795256666666668E-3</c:v>
                </c:pt>
                <c:pt idx="58">
                  <c:v>5.3477780000000001E-3</c:v>
                </c:pt>
                <c:pt idx="59">
                  <c:v>5.3162620000000004E-3</c:v>
                </c:pt>
              </c:numCache>
            </c:numRef>
          </c:val>
          <c:smooth val="0"/>
          <c:extLst>
            <c:ext xmlns:c16="http://schemas.microsoft.com/office/drawing/2014/chart" uri="{C3380CC4-5D6E-409C-BE32-E72D297353CC}">
              <c16:uniqueId val="{00000000-8CBC-1F4D-9265-4F264AFC5F3E}"/>
            </c:ext>
          </c:extLst>
        </c:ser>
        <c:ser>
          <c:idx val="0"/>
          <c:order val="1"/>
          <c:tx>
            <c:v>Noise level = 0.05</c:v>
          </c:tx>
          <c:spPr>
            <a:ln w="28575" cap="rnd">
              <a:solidFill>
                <a:schemeClr val="accent2"/>
              </a:solidFill>
              <a:prstDash val="sysDash"/>
              <a:round/>
            </a:ln>
            <a:effectLst/>
          </c:spPr>
          <c:marker>
            <c:symbol val="none"/>
          </c:marker>
          <c:val>
            <c:numRef>
              <c:f>'opt vacc_sigma0.05'!$L$3:$L$62</c:f>
              <c:numCache>
                <c:formatCode>_(* #,##0.0000_);_(* \(#,##0.0000\);_(* "-"??_);_(@_)</c:formatCode>
                <c:ptCount val="60"/>
                <c:pt idx="0">
                  <c:v>2.4697525000000001E-2</c:v>
                </c:pt>
                <c:pt idx="1">
                  <c:v>2.4692140000000001E-2</c:v>
                </c:pt>
                <c:pt idx="2">
                  <c:v>2.4683490000000002E-2</c:v>
                </c:pt>
                <c:pt idx="3">
                  <c:v>2.4671508571428573E-2</c:v>
                </c:pt>
                <c:pt idx="4">
                  <c:v>2.4652477142857142E-2</c:v>
                </c:pt>
                <c:pt idx="5">
                  <c:v>2.4624497142857141E-2</c:v>
                </c:pt>
                <c:pt idx="6">
                  <c:v>2.458548857142857E-2</c:v>
                </c:pt>
                <c:pt idx="7">
                  <c:v>2.4537642857142855E-2</c:v>
                </c:pt>
                <c:pt idx="8">
                  <c:v>2.447284857142857E-2</c:v>
                </c:pt>
                <c:pt idx="9">
                  <c:v>2.4392248571428569E-2</c:v>
                </c:pt>
                <c:pt idx="10">
                  <c:v>2.4286188571428568E-2</c:v>
                </c:pt>
                <c:pt idx="11">
                  <c:v>2.4152934285714283E-2</c:v>
                </c:pt>
                <c:pt idx="12">
                  <c:v>2.398437714285714E-2</c:v>
                </c:pt>
                <c:pt idx="13">
                  <c:v>2.3780337142857145E-2</c:v>
                </c:pt>
                <c:pt idx="14">
                  <c:v>2.3522982857142858E-2</c:v>
                </c:pt>
                <c:pt idx="15">
                  <c:v>2.3212939999999998E-2</c:v>
                </c:pt>
                <c:pt idx="16">
                  <c:v>2.2857057142857146E-2</c:v>
                </c:pt>
                <c:pt idx="17">
                  <c:v>2.2447614285714287E-2</c:v>
                </c:pt>
                <c:pt idx="18">
                  <c:v>2.196650857142857E-2</c:v>
                </c:pt>
                <c:pt idx="19">
                  <c:v>2.144163428571429E-2</c:v>
                </c:pt>
                <c:pt idx="20">
                  <c:v>2.0860380000000005E-2</c:v>
                </c:pt>
                <c:pt idx="21">
                  <c:v>2.0251748571428575E-2</c:v>
                </c:pt>
                <c:pt idx="22">
                  <c:v>1.9606808571428571E-2</c:v>
                </c:pt>
                <c:pt idx="23">
                  <c:v>1.8905488571428573E-2</c:v>
                </c:pt>
                <c:pt idx="24">
                  <c:v>1.817807714285714E-2</c:v>
                </c:pt>
                <c:pt idx="25">
                  <c:v>1.7439554285714285E-2</c:v>
                </c:pt>
                <c:pt idx="26">
                  <c:v>1.6663705714285715E-2</c:v>
                </c:pt>
                <c:pt idx="27">
                  <c:v>1.589606857142857E-2</c:v>
                </c:pt>
                <c:pt idx="28">
                  <c:v>1.5104457142857143E-2</c:v>
                </c:pt>
                <c:pt idx="29">
                  <c:v>1.4310700000000001E-2</c:v>
                </c:pt>
                <c:pt idx="30">
                  <c:v>1.3515137142857145E-2</c:v>
                </c:pt>
                <c:pt idx="31">
                  <c:v>1.2711470000000001E-2</c:v>
                </c:pt>
                <c:pt idx="32">
                  <c:v>1.1935461428571431E-2</c:v>
                </c:pt>
                <c:pt idx="33">
                  <c:v>1.118392857142857E-2</c:v>
                </c:pt>
                <c:pt idx="34">
                  <c:v>1.0434189142857143E-2</c:v>
                </c:pt>
                <c:pt idx="35">
                  <c:v>9.7258285714285717E-3</c:v>
                </c:pt>
                <c:pt idx="36">
                  <c:v>9.0517819999999995E-3</c:v>
                </c:pt>
                <c:pt idx="37">
                  <c:v>8.4540980000000019E-3</c:v>
                </c:pt>
                <c:pt idx="38">
                  <c:v>7.9160608571428575E-3</c:v>
                </c:pt>
                <c:pt idx="39">
                  <c:v>7.4292677142857146E-3</c:v>
                </c:pt>
                <c:pt idx="40">
                  <c:v>7.0059228571428562E-3</c:v>
                </c:pt>
                <c:pt idx="41">
                  <c:v>6.6495954285714278E-3</c:v>
                </c:pt>
                <c:pt idx="42">
                  <c:v>6.3445194285714282E-3</c:v>
                </c:pt>
                <c:pt idx="43">
                  <c:v>6.0913565714285712E-3</c:v>
                </c:pt>
                <c:pt idx="44">
                  <c:v>5.8677360000000001E-3</c:v>
                </c:pt>
                <c:pt idx="45">
                  <c:v>5.6902111428571434E-3</c:v>
                </c:pt>
                <c:pt idx="46">
                  <c:v>5.5428274285714294E-3</c:v>
                </c:pt>
                <c:pt idx="47">
                  <c:v>5.4271948571428582E-3</c:v>
                </c:pt>
                <c:pt idx="48">
                  <c:v>5.3362705714285726E-3</c:v>
                </c:pt>
                <c:pt idx="49">
                  <c:v>5.2680117142857143E-3</c:v>
                </c:pt>
                <c:pt idx="50">
                  <c:v>5.2233354285714292E-3</c:v>
                </c:pt>
                <c:pt idx="51">
                  <c:v>5.1966134285714293E-3</c:v>
                </c:pt>
                <c:pt idx="52">
                  <c:v>5.1828611428571441E-3</c:v>
                </c:pt>
                <c:pt idx="53">
                  <c:v>5.1758699999999999E-3</c:v>
                </c:pt>
                <c:pt idx="54">
                  <c:v>5.1720051428571423E-3</c:v>
                </c:pt>
                <c:pt idx="55">
                  <c:v>5.1695977142857145E-3</c:v>
                </c:pt>
                <c:pt idx="56">
                  <c:v>5.1679488571428562E-3</c:v>
                </c:pt>
                <c:pt idx="57">
                  <c:v>5.167163666666667E-3</c:v>
                </c:pt>
                <c:pt idx="58">
                  <c:v>5.1664975999999993E-3</c:v>
                </c:pt>
                <c:pt idx="59">
                  <c:v>5.1660344999999996E-3</c:v>
                </c:pt>
              </c:numCache>
            </c:numRef>
          </c:val>
          <c:smooth val="0"/>
          <c:extLst>
            <c:ext xmlns:c16="http://schemas.microsoft.com/office/drawing/2014/chart" uri="{C3380CC4-5D6E-409C-BE32-E72D297353CC}">
              <c16:uniqueId val="{00000001-8CBC-1F4D-9265-4F264AFC5F3E}"/>
            </c:ext>
          </c:extLst>
        </c:ser>
        <c:ser>
          <c:idx val="1"/>
          <c:order val="2"/>
          <c:tx>
            <c:v>Noise level = 0.1</c:v>
          </c:tx>
          <c:spPr>
            <a:ln w="28575" cap="rnd">
              <a:solidFill>
                <a:schemeClr val="accent4"/>
              </a:solidFill>
              <a:prstDash val="sysDash"/>
              <a:round/>
            </a:ln>
            <a:effectLst/>
          </c:spPr>
          <c:marker>
            <c:symbol val="none"/>
          </c:marker>
          <c:val>
            <c:numRef>
              <c:f>'opt vacc_sigma0.1'!$L$3:$L$62</c:f>
              <c:numCache>
                <c:formatCode>_(* #,##0.0000_);_(* \(#,##0.0000\);_(* "-"??_);_(@_)</c:formatCode>
                <c:ptCount val="60"/>
                <c:pt idx="0">
                  <c:v>2.4310079999999998E-2</c:v>
                </c:pt>
                <c:pt idx="1">
                  <c:v>2.4222336000000001E-2</c:v>
                </c:pt>
                <c:pt idx="2">
                  <c:v>2.4110736666666664E-2</c:v>
                </c:pt>
                <c:pt idx="3">
                  <c:v>2.4006797142857139E-2</c:v>
                </c:pt>
                <c:pt idx="4">
                  <c:v>2.3819631428571433E-2</c:v>
                </c:pt>
                <c:pt idx="5">
                  <c:v>2.362974857142857E-2</c:v>
                </c:pt>
                <c:pt idx="6">
                  <c:v>2.3428194285714282E-2</c:v>
                </c:pt>
                <c:pt idx="7">
                  <c:v>2.322273714285714E-2</c:v>
                </c:pt>
                <c:pt idx="8">
                  <c:v>2.302316285714286E-2</c:v>
                </c:pt>
                <c:pt idx="9">
                  <c:v>2.2857662857142861E-2</c:v>
                </c:pt>
                <c:pt idx="10">
                  <c:v>2.2704105714285716E-2</c:v>
                </c:pt>
                <c:pt idx="11">
                  <c:v>2.2539465714285715E-2</c:v>
                </c:pt>
                <c:pt idx="12">
                  <c:v>2.2395457142857143E-2</c:v>
                </c:pt>
                <c:pt idx="13">
                  <c:v>2.2262137142857141E-2</c:v>
                </c:pt>
                <c:pt idx="14">
                  <c:v>2.2122585714285718E-2</c:v>
                </c:pt>
                <c:pt idx="15">
                  <c:v>2.1985125714285715E-2</c:v>
                </c:pt>
                <c:pt idx="16">
                  <c:v>2.1839762857142859E-2</c:v>
                </c:pt>
                <c:pt idx="17">
                  <c:v>2.1684325714285715E-2</c:v>
                </c:pt>
                <c:pt idx="18">
                  <c:v>2.157512857142857E-2</c:v>
                </c:pt>
                <c:pt idx="19">
                  <c:v>2.1448765714285715E-2</c:v>
                </c:pt>
                <c:pt idx="20">
                  <c:v>2.1279128571428572E-2</c:v>
                </c:pt>
                <c:pt idx="21">
                  <c:v>2.1121274285714284E-2</c:v>
                </c:pt>
                <c:pt idx="22">
                  <c:v>2.0966597142857143E-2</c:v>
                </c:pt>
                <c:pt idx="23">
                  <c:v>2.0810114285714283E-2</c:v>
                </c:pt>
                <c:pt idx="24">
                  <c:v>2.0656054285714286E-2</c:v>
                </c:pt>
                <c:pt idx="25">
                  <c:v>2.0460019999999999E-2</c:v>
                </c:pt>
                <c:pt idx="26">
                  <c:v>2.0231031428571428E-2</c:v>
                </c:pt>
                <c:pt idx="27">
                  <c:v>2.0040571428571428E-2</c:v>
                </c:pt>
                <c:pt idx="28">
                  <c:v>1.9832122857142857E-2</c:v>
                </c:pt>
                <c:pt idx="29">
                  <c:v>1.9596997142857144E-2</c:v>
                </c:pt>
                <c:pt idx="30">
                  <c:v>1.9383905714285717E-2</c:v>
                </c:pt>
                <c:pt idx="31">
                  <c:v>1.9148102857142857E-2</c:v>
                </c:pt>
                <c:pt idx="32">
                  <c:v>1.8927462857142859E-2</c:v>
                </c:pt>
                <c:pt idx="33">
                  <c:v>1.871067142857143E-2</c:v>
                </c:pt>
                <c:pt idx="34">
                  <c:v>1.8495405714285713E-2</c:v>
                </c:pt>
                <c:pt idx="35">
                  <c:v>1.8233797142857142E-2</c:v>
                </c:pt>
                <c:pt idx="36">
                  <c:v>1.7956708571428569E-2</c:v>
                </c:pt>
                <c:pt idx="37">
                  <c:v>1.760080857142857E-2</c:v>
                </c:pt>
                <c:pt idx="38">
                  <c:v>1.7264474285714284E-2</c:v>
                </c:pt>
                <c:pt idx="39">
                  <c:v>1.685251714285714E-2</c:v>
                </c:pt>
                <c:pt idx="40">
                  <c:v>1.6432791428571427E-2</c:v>
                </c:pt>
                <c:pt idx="41">
                  <c:v>1.5957100000000002E-2</c:v>
                </c:pt>
                <c:pt idx="42">
                  <c:v>1.551333142857143E-2</c:v>
                </c:pt>
                <c:pt idx="43">
                  <c:v>1.504026857142857E-2</c:v>
                </c:pt>
                <c:pt idx="44">
                  <c:v>1.4534419999999998E-2</c:v>
                </c:pt>
                <c:pt idx="45">
                  <c:v>1.3959862857142858E-2</c:v>
                </c:pt>
                <c:pt idx="46">
                  <c:v>1.3392514285714288E-2</c:v>
                </c:pt>
                <c:pt idx="47">
                  <c:v>1.2726462857142859E-2</c:v>
                </c:pt>
                <c:pt idx="48">
                  <c:v>1.2065820285714287E-2</c:v>
                </c:pt>
                <c:pt idx="49">
                  <c:v>1.1349717999999998E-2</c:v>
                </c:pt>
                <c:pt idx="50">
                  <c:v>1.0577489714285713E-2</c:v>
                </c:pt>
                <c:pt idx="51">
                  <c:v>9.7796768571428577E-3</c:v>
                </c:pt>
                <c:pt idx="52">
                  <c:v>8.9140988571428572E-3</c:v>
                </c:pt>
                <c:pt idx="53">
                  <c:v>8.0333079999999994E-3</c:v>
                </c:pt>
                <c:pt idx="54">
                  <c:v>7.2806208571428574E-3</c:v>
                </c:pt>
                <c:pt idx="55">
                  <c:v>6.5972025714285702E-3</c:v>
                </c:pt>
                <c:pt idx="56">
                  <c:v>6.0228282857142856E-3</c:v>
                </c:pt>
                <c:pt idx="57">
                  <c:v>5.6721593333333327E-3</c:v>
                </c:pt>
                <c:pt idx="58">
                  <c:v>5.3720411999999993E-3</c:v>
                </c:pt>
                <c:pt idx="59">
                  <c:v>5.2010829999999996E-3</c:v>
                </c:pt>
              </c:numCache>
            </c:numRef>
          </c:val>
          <c:smooth val="0"/>
          <c:extLst>
            <c:ext xmlns:c16="http://schemas.microsoft.com/office/drawing/2014/chart" uri="{C3380CC4-5D6E-409C-BE32-E72D297353CC}">
              <c16:uniqueId val="{00000002-8CBC-1F4D-9265-4F264AFC5F3E}"/>
            </c:ext>
          </c:extLst>
        </c:ser>
        <c:ser>
          <c:idx val="2"/>
          <c:order val="3"/>
          <c:tx>
            <c:v>Noise level = 0.2</c:v>
          </c:tx>
          <c:spPr>
            <a:ln w="28575" cap="rnd">
              <a:solidFill>
                <a:schemeClr val="accent6"/>
              </a:solidFill>
              <a:prstDash val="sysDash"/>
              <a:round/>
            </a:ln>
            <a:effectLst/>
          </c:spPr>
          <c:marker>
            <c:symbol val="none"/>
          </c:marker>
          <c:val>
            <c:numRef>
              <c:f>'opt vacc_sigma0.2'!$L$3:$L$62</c:f>
              <c:numCache>
                <c:formatCode>_(* #,##0.0000_);_(* \(#,##0.0000\);_(* "-"??_);_(@_)</c:formatCode>
                <c:ptCount val="60"/>
                <c:pt idx="0">
                  <c:v>2.2993059999999999E-2</c:v>
                </c:pt>
                <c:pt idx="1">
                  <c:v>2.2690179999999997E-2</c:v>
                </c:pt>
                <c:pt idx="2">
                  <c:v>2.2457269999999998E-2</c:v>
                </c:pt>
                <c:pt idx="3">
                  <c:v>2.2266185714285711E-2</c:v>
                </c:pt>
                <c:pt idx="4">
                  <c:v>2.1772137142857143E-2</c:v>
                </c:pt>
                <c:pt idx="5">
                  <c:v>2.1433322857142858E-2</c:v>
                </c:pt>
                <c:pt idx="6">
                  <c:v>2.1200505714285715E-2</c:v>
                </c:pt>
                <c:pt idx="7">
                  <c:v>2.1002185714285714E-2</c:v>
                </c:pt>
                <c:pt idx="8">
                  <c:v>2.087521142857143E-2</c:v>
                </c:pt>
                <c:pt idx="9">
                  <c:v>2.0779022857142858E-2</c:v>
                </c:pt>
                <c:pt idx="10">
                  <c:v>2.0696642857142854E-2</c:v>
                </c:pt>
                <c:pt idx="11">
                  <c:v>2.0679202857142857E-2</c:v>
                </c:pt>
                <c:pt idx="12">
                  <c:v>2.0618999999999998E-2</c:v>
                </c:pt>
                <c:pt idx="13">
                  <c:v>2.0571182857142857E-2</c:v>
                </c:pt>
                <c:pt idx="14">
                  <c:v>2.0535420000000002E-2</c:v>
                </c:pt>
                <c:pt idx="15">
                  <c:v>2.0481702857142858E-2</c:v>
                </c:pt>
                <c:pt idx="16">
                  <c:v>2.0407597142857142E-2</c:v>
                </c:pt>
                <c:pt idx="17">
                  <c:v>2.0374745714285714E-2</c:v>
                </c:pt>
                <c:pt idx="18">
                  <c:v>2.0303528571428569E-2</c:v>
                </c:pt>
                <c:pt idx="19">
                  <c:v>2.0313362857142858E-2</c:v>
                </c:pt>
                <c:pt idx="20">
                  <c:v>2.0242800000000002E-2</c:v>
                </c:pt>
                <c:pt idx="21">
                  <c:v>2.0187437142857145E-2</c:v>
                </c:pt>
                <c:pt idx="22">
                  <c:v>2.0135077142857141E-2</c:v>
                </c:pt>
                <c:pt idx="23">
                  <c:v>2.0134294285714286E-2</c:v>
                </c:pt>
                <c:pt idx="24">
                  <c:v>2.0099051428571432E-2</c:v>
                </c:pt>
                <c:pt idx="25">
                  <c:v>2.0068397142857141E-2</c:v>
                </c:pt>
                <c:pt idx="26">
                  <c:v>1.9995260000000004E-2</c:v>
                </c:pt>
                <c:pt idx="27">
                  <c:v>1.9962971428571428E-2</c:v>
                </c:pt>
                <c:pt idx="28">
                  <c:v>1.9924317142857143E-2</c:v>
                </c:pt>
                <c:pt idx="29">
                  <c:v>1.9919705714285713E-2</c:v>
                </c:pt>
                <c:pt idx="30">
                  <c:v>1.9872614285714289E-2</c:v>
                </c:pt>
                <c:pt idx="31">
                  <c:v>1.9896148571428574E-2</c:v>
                </c:pt>
                <c:pt idx="32">
                  <c:v>1.9831817142857144E-2</c:v>
                </c:pt>
                <c:pt idx="33">
                  <c:v>1.9845934285714288E-2</c:v>
                </c:pt>
                <c:pt idx="34">
                  <c:v>1.9871834285714287E-2</c:v>
                </c:pt>
                <c:pt idx="35">
                  <c:v>1.9837314285714287E-2</c:v>
                </c:pt>
                <c:pt idx="36">
                  <c:v>1.9842568571428573E-2</c:v>
                </c:pt>
                <c:pt idx="37">
                  <c:v>1.9830397142857142E-2</c:v>
                </c:pt>
                <c:pt idx="38">
                  <c:v>1.9724097142857142E-2</c:v>
                </c:pt>
                <c:pt idx="39">
                  <c:v>1.9694062857142858E-2</c:v>
                </c:pt>
                <c:pt idx="40">
                  <c:v>1.9631908571428571E-2</c:v>
                </c:pt>
                <c:pt idx="41">
                  <c:v>1.9551019999999999E-2</c:v>
                </c:pt>
                <c:pt idx="42">
                  <c:v>1.949019714285714E-2</c:v>
                </c:pt>
                <c:pt idx="43">
                  <c:v>1.9384922857142856E-2</c:v>
                </c:pt>
                <c:pt idx="44">
                  <c:v>1.926355714285714E-2</c:v>
                </c:pt>
                <c:pt idx="45">
                  <c:v>1.9168379999999995E-2</c:v>
                </c:pt>
                <c:pt idx="46">
                  <c:v>1.9048674285714284E-2</c:v>
                </c:pt>
                <c:pt idx="47">
                  <c:v>1.8829719999999994E-2</c:v>
                </c:pt>
                <c:pt idx="48">
                  <c:v>1.8568019999999998E-2</c:v>
                </c:pt>
                <c:pt idx="49">
                  <c:v>1.8261151428571428E-2</c:v>
                </c:pt>
                <c:pt idx="50">
                  <c:v>1.7858777142857142E-2</c:v>
                </c:pt>
                <c:pt idx="51">
                  <c:v>1.7323262857142856E-2</c:v>
                </c:pt>
                <c:pt idx="52">
                  <c:v>1.6591451428571425E-2</c:v>
                </c:pt>
                <c:pt idx="53">
                  <c:v>1.5482305714285714E-2</c:v>
                </c:pt>
                <c:pt idx="54">
                  <c:v>1.3899859428571429E-2</c:v>
                </c:pt>
                <c:pt idx="55">
                  <c:v>1.222333942857143E-2</c:v>
                </c:pt>
                <c:pt idx="56">
                  <c:v>1.0526798857142859E-2</c:v>
                </c:pt>
                <c:pt idx="57">
                  <c:v>9.5648886666666651E-3</c:v>
                </c:pt>
                <c:pt idx="58">
                  <c:v>8.4614304000000008E-3</c:v>
                </c:pt>
                <c:pt idx="59">
                  <c:v>7.1522679999999998E-3</c:v>
                </c:pt>
              </c:numCache>
            </c:numRef>
          </c:val>
          <c:smooth val="0"/>
          <c:extLst>
            <c:ext xmlns:c16="http://schemas.microsoft.com/office/drawing/2014/chart" uri="{C3380CC4-5D6E-409C-BE32-E72D297353CC}">
              <c16:uniqueId val="{00000003-8CBC-1F4D-9265-4F264AFC5F3E}"/>
            </c:ext>
          </c:extLst>
        </c:ser>
        <c:dLbls>
          <c:showLegendKey val="0"/>
          <c:showVal val="0"/>
          <c:showCatName val="0"/>
          <c:showSerName val="0"/>
          <c:showPercent val="0"/>
          <c:showBubbleSize val="0"/>
        </c:dLbls>
        <c:smooth val="0"/>
        <c:axId val="702579312"/>
        <c:axId val="702581024"/>
      </c:lineChart>
      <c:catAx>
        <c:axId val="7025793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days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581024"/>
        <c:crosses val="autoZero"/>
        <c:auto val="1"/>
        <c:lblAlgn val="ctr"/>
        <c:lblOffset val="100"/>
        <c:noMultiLvlLbl val="0"/>
      </c:catAx>
      <c:valAx>
        <c:axId val="7025810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Vaccination rate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579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GB"/>
              <a:t>Different Vaccination Strategies with Standard Noise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lineChart>
        <c:grouping val="standard"/>
        <c:varyColors val="0"/>
        <c:ser>
          <c:idx val="3"/>
          <c:order val="0"/>
          <c:tx>
            <c:v>Actual Vaccination</c:v>
          </c:tx>
          <c:spPr>
            <a:ln w="31750" cap="rnd">
              <a:solidFill>
                <a:schemeClr val="accent4"/>
              </a:solidFill>
              <a:round/>
            </a:ln>
            <a:effectLst/>
          </c:spPr>
          <c:marker>
            <c:symbol val="none"/>
          </c:marker>
          <c:val>
            <c:numRef>
              <c:f>'opt vacc_sigma0.1'!$E$3:$E$62</c:f>
              <c:numCache>
                <c:formatCode>_(* #,##0.0000_);_(* \(#,##0.0000\);_(* "-"??_);_(@_)</c:formatCode>
                <c:ptCount val="60"/>
                <c:pt idx="0">
                  <c:v>1.2596397116574809E-2</c:v>
                </c:pt>
                <c:pt idx="1">
                  <c:v>1.3190538132291667E-2</c:v>
                </c:pt>
                <c:pt idx="2">
                  <c:v>1.4105238570401144E-2</c:v>
                </c:pt>
                <c:pt idx="3">
                  <c:v>1.5091188888357934E-2</c:v>
                </c:pt>
                <c:pt idx="4">
                  <c:v>1.5831502575174679E-2</c:v>
                </c:pt>
                <c:pt idx="5">
                  <c:v>1.6559195584104503E-2</c:v>
                </c:pt>
                <c:pt idx="6">
                  <c:v>1.7423507423747826E-2</c:v>
                </c:pt>
                <c:pt idx="7">
                  <c:v>1.7916830283920514E-2</c:v>
                </c:pt>
                <c:pt idx="8">
                  <c:v>1.8746478938799601E-2</c:v>
                </c:pt>
                <c:pt idx="9">
                  <c:v>1.9534492665026933E-2</c:v>
                </c:pt>
                <c:pt idx="10">
                  <c:v>2.0085907841458608E-2</c:v>
                </c:pt>
                <c:pt idx="11">
                  <c:v>2.0574636825838793E-2</c:v>
                </c:pt>
                <c:pt idx="12">
                  <c:v>2.1674524322396777E-2</c:v>
                </c:pt>
                <c:pt idx="13">
                  <c:v>2.2735848517223801E-2</c:v>
                </c:pt>
                <c:pt idx="14">
                  <c:v>2.3620099698526163E-2</c:v>
                </c:pt>
                <c:pt idx="15">
                  <c:v>2.4767234629103567E-2</c:v>
                </c:pt>
                <c:pt idx="16">
                  <c:v>2.585014354890915E-2</c:v>
                </c:pt>
                <c:pt idx="17">
                  <c:v>2.6643544590570896E-2</c:v>
                </c:pt>
                <c:pt idx="18">
                  <c:v>2.6811910320691589E-2</c:v>
                </c:pt>
                <c:pt idx="19">
                  <c:v>2.7254024010539338E-2</c:v>
                </c:pt>
                <c:pt idx="20">
                  <c:v>2.7149173242110435E-2</c:v>
                </c:pt>
                <c:pt idx="21">
                  <c:v>2.6844426443447512E-2</c:v>
                </c:pt>
                <c:pt idx="22">
                  <c:v>2.6352637516730192E-2</c:v>
                </c:pt>
                <c:pt idx="23">
                  <c:v>2.5807820536641594E-2</c:v>
                </c:pt>
                <c:pt idx="24">
                  <c:v>2.5170465930911625E-2</c:v>
                </c:pt>
                <c:pt idx="25">
                  <c:v>2.4392045092651877E-2</c:v>
                </c:pt>
                <c:pt idx="26">
                  <c:v>2.3980075851605175E-2</c:v>
                </c:pt>
                <c:pt idx="27">
                  <c:v>2.1123966401377779E-2</c:v>
                </c:pt>
                <c:pt idx="28">
                  <c:v>2.1056156905579753E-2</c:v>
                </c:pt>
                <c:pt idx="29">
                  <c:v>2.0739005194936926E-2</c:v>
                </c:pt>
                <c:pt idx="30">
                  <c:v>2.0314954353718502E-2</c:v>
                </c:pt>
                <c:pt idx="31">
                  <c:v>1.9498182500071567E-2</c:v>
                </c:pt>
                <c:pt idx="32">
                  <c:v>1.9011592699415568E-2</c:v>
                </c:pt>
                <c:pt idx="33">
                  <c:v>1.7947895133066421E-2</c:v>
                </c:pt>
                <c:pt idx="34">
                  <c:v>1.9411450888218683E-2</c:v>
                </c:pt>
                <c:pt idx="35">
                  <c:v>1.8248225417248378E-2</c:v>
                </c:pt>
                <c:pt idx="36">
                  <c:v>1.7298505738597491E-2</c:v>
                </c:pt>
                <c:pt idx="37">
                  <c:v>1.6442357814030452E-2</c:v>
                </c:pt>
                <c:pt idx="38">
                  <c:v>1.575583343985406E-2</c:v>
                </c:pt>
                <c:pt idx="39">
                  <c:v>1.5390570694054943E-2</c:v>
                </c:pt>
                <c:pt idx="40">
                  <c:v>1.4755057759943836E-2</c:v>
                </c:pt>
                <c:pt idx="41">
                  <c:v>1.4131689017264012E-2</c:v>
                </c:pt>
                <c:pt idx="42">
                  <c:v>1.3460634274009193E-2</c:v>
                </c:pt>
                <c:pt idx="43">
                  <c:v>1.2693865955228548E-2</c:v>
                </c:pt>
                <c:pt idx="44">
                  <c:v>1.1594615160168889E-2</c:v>
                </c:pt>
                <c:pt idx="45">
                  <c:v>1.1148706673126453E-2</c:v>
                </c:pt>
                <c:pt idx="46">
                  <c:v>1.0607763987613561E-2</c:v>
                </c:pt>
                <c:pt idx="47">
                  <c:v>1.0765196386433973E-2</c:v>
                </c:pt>
                <c:pt idx="48">
                  <c:v>1.008985510856813E-2</c:v>
                </c:pt>
                <c:pt idx="49">
                  <c:v>9.6770830330055336E-3</c:v>
                </c:pt>
                <c:pt idx="50">
                  <c:v>9.2754409991383339E-3</c:v>
                </c:pt>
                <c:pt idx="51">
                  <c:v>9.1487939291618279E-3</c:v>
                </c:pt>
                <c:pt idx="52">
                  <c:v>8.6375321649997377E-3</c:v>
                </c:pt>
                <c:pt idx="53">
                  <c:v>8.6731908237296738E-3</c:v>
                </c:pt>
                <c:pt idx="54">
                  <c:v>7.4121787652053168E-3</c:v>
                </c:pt>
                <c:pt idx="55">
                  <c:v>6.9675896793038386E-3</c:v>
                </c:pt>
                <c:pt idx="56">
                  <c:v>6.3572619160150671E-3</c:v>
                </c:pt>
                <c:pt idx="57">
                  <c:v>5.6843331643796355E-3</c:v>
                </c:pt>
                <c:pt idx="58">
                  <c:v>4.9889912086147053E-3</c:v>
                </c:pt>
                <c:pt idx="59">
                  <c:v>4.7616186067696879E-3</c:v>
                </c:pt>
              </c:numCache>
            </c:numRef>
          </c:val>
          <c:smooth val="0"/>
          <c:extLst>
            <c:ext xmlns:c16="http://schemas.microsoft.com/office/drawing/2014/chart" uri="{C3380CC4-5D6E-409C-BE32-E72D297353CC}">
              <c16:uniqueId val="{00000000-6A90-214C-BF37-E1C02EFABCFD}"/>
            </c:ext>
          </c:extLst>
        </c:ser>
        <c:ser>
          <c:idx val="0"/>
          <c:order val="1"/>
          <c:tx>
            <c:v>No Vaccination</c:v>
          </c:tx>
          <c:spPr>
            <a:ln w="31750" cap="rnd">
              <a:solidFill>
                <a:schemeClr val="accent1"/>
              </a:solidFill>
              <a:round/>
            </a:ln>
            <a:effectLst/>
          </c:spPr>
          <c:marker>
            <c:symbol val="none"/>
          </c:marker>
          <c:dPt>
            <c:idx val="47"/>
            <c:marker>
              <c:symbol val="none"/>
            </c:marker>
            <c:bubble3D val="0"/>
            <c:extLst>
              <c:ext xmlns:c16="http://schemas.microsoft.com/office/drawing/2014/chart" uri="{C3380CC4-5D6E-409C-BE32-E72D297353CC}">
                <c16:uniqueId val="{00000001-6A90-214C-BF37-E1C02EFABCFD}"/>
              </c:ext>
            </c:extLst>
          </c:dPt>
          <c:val>
            <c:numRef>
              <c:f>'opt vacc_sigma0.1'!$M$3:$M$62</c:f>
              <c:numCache>
                <c:formatCode>_(* #,##0.000000_);_(* \(#,##0.000000\);_(* "-"??_);_(@_)</c:formatCode>
                <c:ptCount val="6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numCache>
            </c:numRef>
          </c:val>
          <c:smooth val="0"/>
          <c:extLst>
            <c:ext xmlns:c16="http://schemas.microsoft.com/office/drawing/2014/chart" uri="{C3380CC4-5D6E-409C-BE32-E72D297353CC}">
              <c16:uniqueId val="{00000002-6A90-214C-BF37-E1C02EFABCFD}"/>
            </c:ext>
          </c:extLst>
        </c:ser>
        <c:ser>
          <c:idx val="1"/>
          <c:order val="2"/>
          <c:tx>
            <c:v>Optimal Vaccination</c:v>
          </c:tx>
          <c:spPr>
            <a:ln w="31750" cap="rnd">
              <a:solidFill>
                <a:schemeClr val="accent2"/>
              </a:solidFill>
              <a:round/>
            </a:ln>
            <a:effectLst/>
          </c:spPr>
          <c:marker>
            <c:symbol val="none"/>
          </c:marker>
          <c:val>
            <c:numRef>
              <c:f>'opt vacc_sigma0.1'!$L$3:$L$62</c:f>
              <c:numCache>
                <c:formatCode>_(* #,##0.0000_);_(* \(#,##0.0000\);_(* "-"??_);_(@_)</c:formatCode>
                <c:ptCount val="60"/>
                <c:pt idx="0">
                  <c:v>2.4310079999999998E-2</c:v>
                </c:pt>
                <c:pt idx="1">
                  <c:v>2.4222336000000001E-2</c:v>
                </c:pt>
                <c:pt idx="2">
                  <c:v>2.4110736666666664E-2</c:v>
                </c:pt>
                <c:pt idx="3">
                  <c:v>2.4006797142857139E-2</c:v>
                </c:pt>
                <c:pt idx="4">
                  <c:v>2.3819631428571433E-2</c:v>
                </c:pt>
                <c:pt idx="5">
                  <c:v>2.362974857142857E-2</c:v>
                </c:pt>
                <c:pt idx="6">
                  <c:v>2.3428194285714282E-2</c:v>
                </c:pt>
                <c:pt idx="7">
                  <c:v>2.322273714285714E-2</c:v>
                </c:pt>
                <c:pt idx="8">
                  <c:v>2.302316285714286E-2</c:v>
                </c:pt>
                <c:pt idx="9">
                  <c:v>2.2857662857142861E-2</c:v>
                </c:pt>
                <c:pt idx="10">
                  <c:v>2.2704105714285716E-2</c:v>
                </c:pt>
                <c:pt idx="11">
                  <c:v>2.2539465714285715E-2</c:v>
                </c:pt>
                <c:pt idx="12">
                  <c:v>2.2395457142857143E-2</c:v>
                </c:pt>
                <c:pt idx="13">
                  <c:v>2.2262137142857141E-2</c:v>
                </c:pt>
                <c:pt idx="14">
                  <c:v>2.2122585714285718E-2</c:v>
                </c:pt>
                <c:pt idx="15">
                  <c:v>2.1985125714285715E-2</c:v>
                </c:pt>
                <c:pt idx="16">
                  <c:v>2.1839762857142859E-2</c:v>
                </c:pt>
                <c:pt idx="17">
                  <c:v>2.1684325714285715E-2</c:v>
                </c:pt>
                <c:pt idx="18">
                  <c:v>2.157512857142857E-2</c:v>
                </c:pt>
                <c:pt idx="19">
                  <c:v>2.1448765714285715E-2</c:v>
                </c:pt>
                <c:pt idx="20">
                  <c:v>2.1279128571428572E-2</c:v>
                </c:pt>
                <c:pt idx="21">
                  <c:v>2.1121274285714284E-2</c:v>
                </c:pt>
                <c:pt idx="22">
                  <c:v>2.0966597142857143E-2</c:v>
                </c:pt>
                <c:pt idx="23">
                  <c:v>2.0810114285714283E-2</c:v>
                </c:pt>
                <c:pt idx="24">
                  <c:v>2.0656054285714286E-2</c:v>
                </c:pt>
                <c:pt idx="25">
                  <c:v>2.0460019999999999E-2</c:v>
                </c:pt>
                <c:pt idx="26">
                  <c:v>2.0231031428571428E-2</c:v>
                </c:pt>
                <c:pt idx="27">
                  <c:v>2.0040571428571428E-2</c:v>
                </c:pt>
                <c:pt idx="28">
                  <c:v>1.9832122857142857E-2</c:v>
                </c:pt>
                <c:pt idx="29">
                  <c:v>1.9596997142857144E-2</c:v>
                </c:pt>
                <c:pt idx="30">
                  <c:v>1.9383905714285717E-2</c:v>
                </c:pt>
                <c:pt idx="31">
                  <c:v>1.9148102857142857E-2</c:v>
                </c:pt>
                <c:pt idx="32">
                  <c:v>1.8927462857142859E-2</c:v>
                </c:pt>
                <c:pt idx="33">
                  <c:v>1.871067142857143E-2</c:v>
                </c:pt>
                <c:pt idx="34">
                  <c:v>1.8495405714285713E-2</c:v>
                </c:pt>
                <c:pt idx="35">
                  <c:v>1.8233797142857142E-2</c:v>
                </c:pt>
                <c:pt idx="36">
                  <c:v>1.7956708571428569E-2</c:v>
                </c:pt>
                <c:pt idx="37">
                  <c:v>1.760080857142857E-2</c:v>
                </c:pt>
                <c:pt idx="38">
                  <c:v>1.7264474285714284E-2</c:v>
                </c:pt>
                <c:pt idx="39">
                  <c:v>1.685251714285714E-2</c:v>
                </c:pt>
                <c:pt idx="40">
                  <c:v>1.6432791428571427E-2</c:v>
                </c:pt>
                <c:pt idx="41">
                  <c:v>1.5957100000000002E-2</c:v>
                </c:pt>
                <c:pt idx="42">
                  <c:v>1.551333142857143E-2</c:v>
                </c:pt>
                <c:pt idx="43">
                  <c:v>1.504026857142857E-2</c:v>
                </c:pt>
                <c:pt idx="44">
                  <c:v>1.4534419999999998E-2</c:v>
                </c:pt>
                <c:pt idx="45">
                  <c:v>1.3959862857142858E-2</c:v>
                </c:pt>
                <c:pt idx="46">
                  <c:v>1.3392514285714288E-2</c:v>
                </c:pt>
                <c:pt idx="47">
                  <c:v>1.2726462857142859E-2</c:v>
                </c:pt>
                <c:pt idx="48">
                  <c:v>1.2065820285714287E-2</c:v>
                </c:pt>
                <c:pt idx="49">
                  <c:v>1.1349717999999998E-2</c:v>
                </c:pt>
                <c:pt idx="50">
                  <c:v>1.0577489714285713E-2</c:v>
                </c:pt>
                <c:pt idx="51">
                  <c:v>9.7796768571428577E-3</c:v>
                </c:pt>
                <c:pt idx="52">
                  <c:v>8.9140988571428572E-3</c:v>
                </c:pt>
                <c:pt idx="53">
                  <c:v>8.0333079999999994E-3</c:v>
                </c:pt>
                <c:pt idx="54">
                  <c:v>7.2806208571428574E-3</c:v>
                </c:pt>
                <c:pt idx="55">
                  <c:v>6.5972025714285702E-3</c:v>
                </c:pt>
                <c:pt idx="56">
                  <c:v>6.0228282857142856E-3</c:v>
                </c:pt>
                <c:pt idx="57">
                  <c:v>5.6721593333333327E-3</c:v>
                </c:pt>
                <c:pt idx="58">
                  <c:v>5.3720411999999993E-3</c:v>
                </c:pt>
                <c:pt idx="59">
                  <c:v>5.2010829999999996E-3</c:v>
                </c:pt>
              </c:numCache>
            </c:numRef>
          </c:val>
          <c:smooth val="0"/>
          <c:extLst>
            <c:ext xmlns:c16="http://schemas.microsoft.com/office/drawing/2014/chart" uri="{C3380CC4-5D6E-409C-BE32-E72D297353CC}">
              <c16:uniqueId val="{00000003-6A90-214C-BF37-E1C02EFABCFD}"/>
            </c:ext>
          </c:extLst>
        </c:ser>
        <c:ser>
          <c:idx val="5"/>
          <c:order val="3"/>
          <c:tx>
            <c:v>Constant Vaccination</c:v>
          </c:tx>
          <c:spPr>
            <a:ln w="31750" cap="rnd">
              <a:solidFill>
                <a:schemeClr val="accent6"/>
              </a:solidFill>
              <a:round/>
            </a:ln>
            <a:effectLst/>
          </c:spPr>
          <c:marker>
            <c:symbol val="none"/>
          </c:marker>
          <c:val>
            <c:numRef>
              <c:f>'opt vacc_sigma0.1'!$D$3:$D$62</c:f>
              <c:numCache>
                <c:formatCode>_(* #,##0.0000_);_(* \(#,##0.0000\);_(* "-"??_);_(@_)</c:formatCode>
                <c:ptCount val="60"/>
                <c:pt idx="0">
                  <c:v>1.2596397116574809E-2</c:v>
                </c:pt>
                <c:pt idx="1">
                  <c:v>1.2596397116574809E-2</c:v>
                </c:pt>
                <c:pt idx="2">
                  <c:v>1.2596397116574809E-2</c:v>
                </c:pt>
                <c:pt idx="3">
                  <c:v>1.2596397116574809E-2</c:v>
                </c:pt>
                <c:pt idx="4">
                  <c:v>1.2596397116574809E-2</c:v>
                </c:pt>
                <c:pt idx="5">
                  <c:v>1.2596397116574809E-2</c:v>
                </c:pt>
                <c:pt idx="6">
                  <c:v>1.2596397116574809E-2</c:v>
                </c:pt>
                <c:pt idx="7">
                  <c:v>1.2596397116574809E-2</c:v>
                </c:pt>
                <c:pt idx="8">
                  <c:v>1.2596397116574809E-2</c:v>
                </c:pt>
                <c:pt idx="9">
                  <c:v>1.2596397116574809E-2</c:v>
                </c:pt>
                <c:pt idx="10">
                  <c:v>1.2596397116574809E-2</c:v>
                </c:pt>
                <c:pt idx="11">
                  <c:v>1.2596397116574809E-2</c:v>
                </c:pt>
                <c:pt idx="12">
                  <c:v>1.2596397116574809E-2</c:v>
                </c:pt>
                <c:pt idx="13">
                  <c:v>1.2596397116574809E-2</c:v>
                </c:pt>
                <c:pt idx="14">
                  <c:v>1.2596397116574809E-2</c:v>
                </c:pt>
                <c:pt idx="15">
                  <c:v>1.2596397116574809E-2</c:v>
                </c:pt>
                <c:pt idx="16">
                  <c:v>1.2596397116574809E-2</c:v>
                </c:pt>
                <c:pt idx="17">
                  <c:v>1.2596397116574809E-2</c:v>
                </c:pt>
                <c:pt idx="18">
                  <c:v>1.2596397116574809E-2</c:v>
                </c:pt>
                <c:pt idx="19">
                  <c:v>1.2596397116574809E-2</c:v>
                </c:pt>
                <c:pt idx="20">
                  <c:v>1.2596397116574809E-2</c:v>
                </c:pt>
                <c:pt idx="21">
                  <c:v>1.2596397116574809E-2</c:v>
                </c:pt>
                <c:pt idx="22">
                  <c:v>1.2596397116574809E-2</c:v>
                </c:pt>
                <c:pt idx="23">
                  <c:v>1.2596397116574809E-2</c:v>
                </c:pt>
                <c:pt idx="24">
                  <c:v>1.2596397116574809E-2</c:v>
                </c:pt>
                <c:pt idx="25">
                  <c:v>1.2596397116574809E-2</c:v>
                </c:pt>
                <c:pt idx="26">
                  <c:v>1.2596397116574809E-2</c:v>
                </c:pt>
                <c:pt idx="27">
                  <c:v>1.2596397116574809E-2</c:v>
                </c:pt>
                <c:pt idx="28">
                  <c:v>1.2596397116574809E-2</c:v>
                </c:pt>
                <c:pt idx="29">
                  <c:v>1.2596397116574809E-2</c:v>
                </c:pt>
                <c:pt idx="30">
                  <c:v>1.2596397116574809E-2</c:v>
                </c:pt>
                <c:pt idx="31">
                  <c:v>1.2596397116574809E-2</c:v>
                </c:pt>
                <c:pt idx="32">
                  <c:v>1.2596397116574809E-2</c:v>
                </c:pt>
                <c:pt idx="33">
                  <c:v>1.2596397116574809E-2</c:v>
                </c:pt>
                <c:pt idx="34">
                  <c:v>1.2596397116574809E-2</c:v>
                </c:pt>
                <c:pt idx="35">
                  <c:v>1.2596397116574809E-2</c:v>
                </c:pt>
                <c:pt idx="36">
                  <c:v>1.2596397116574809E-2</c:v>
                </c:pt>
                <c:pt idx="37">
                  <c:v>1.2596397116574809E-2</c:v>
                </c:pt>
                <c:pt idx="38">
                  <c:v>1.2596397116574809E-2</c:v>
                </c:pt>
                <c:pt idx="39">
                  <c:v>1.2596397116574809E-2</c:v>
                </c:pt>
                <c:pt idx="40">
                  <c:v>1.2596397116574809E-2</c:v>
                </c:pt>
                <c:pt idx="41">
                  <c:v>1.2596397116574809E-2</c:v>
                </c:pt>
                <c:pt idx="42">
                  <c:v>1.2596397116574809E-2</c:v>
                </c:pt>
                <c:pt idx="43">
                  <c:v>1.2596397116574809E-2</c:v>
                </c:pt>
                <c:pt idx="44">
                  <c:v>1.2596397116574809E-2</c:v>
                </c:pt>
                <c:pt idx="45">
                  <c:v>1.2596397116574809E-2</c:v>
                </c:pt>
                <c:pt idx="46">
                  <c:v>1.2596397116574809E-2</c:v>
                </c:pt>
                <c:pt idx="47">
                  <c:v>1.2596397116574809E-2</c:v>
                </c:pt>
                <c:pt idx="48">
                  <c:v>1.2596397116574809E-2</c:v>
                </c:pt>
                <c:pt idx="49">
                  <c:v>1.2596397116574809E-2</c:v>
                </c:pt>
                <c:pt idx="50">
                  <c:v>1.2596397116574809E-2</c:v>
                </c:pt>
                <c:pt idx="51">
                  <c:v>1.2596397116574809E-2</c:v>
                </c:pt>
                <c:pt idx="52">
                  <c:v>1.2596397116574809E-2</c:v>
                </c:pt>
                <c:pt idx="53">
                  <c:v>1.2596397116574809E-2</c:v>
                </c:pt>
                <c:pt idx="54">
                  <c:v>1.2596397116574809E-2</c:v>
                </c:pt>
                <c:pt idx="55">
                  <c:v>1.2596397116574809E-2</c:v>
                </c:pt>
                <c:pt idx="56">
                  <c:v>1.2596397116574809E-2</c:v>
                </c:pt>
                <c:pt idx="57">
                  <c:v>1.2596397116574809E-2</c:v>
                </c:pt>
                <c:pt idx="58">
                  <c:v>1.2596397116574809E-2</c:v>
                </c:pt>
                <c:pt idx="59">
                  <c:v>1.2596397116574809E-2</c:v>
                </c:pt>
              </c:numCache>
            </c:numRef>
          </c:val>
          <c:smooth val="0"/>
          <c:extLst>
            <c:ext xmlns:c16="http://schemas.microsoft.com/office/drawing/2014/chart" uri="{C3380CC4-5D6E-409C-BE32-E72D297353CC}">
              <c16:uniqueId val="{00000004-6A90-214C-BF37-E1C02EFABCFD}"/>
            </c:ext>
          </c:extLst>
        </c:ser>
        <c:dLbls>
          <c:showLegendKey val="0"/>
          <c:showVal val="0"/>
          <c:showCatName val="0"/>
          <c:showSerName val="0"/>
          <c:showPercent val="0"/>
          <c:showBubbleSize val="0"/>
        </c:dLbls>
        <c:smooth val="0"/>
        <c:axId val="702579312"/>
        <c:axId val="702581024"/>
      </c:lineChart>
      <c:catAx>
        <c:axId val="70257931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a:t>days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02581024"/>
        <c:crosses val="autoZero"/>
        <c:auto val="1"/>
        <c:lblAlgn val="ctr"/>
        <c:lblOffset val="100"/>
        <c:tickLblSkip val="2"/>
        <c:tickMarkSkip val="2"/>
        <c:noMultiLvlLbl val="0"/>
      </c:catAx>
      <c:valAx>
        <c:axId val="702581024"/>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a:t>Vaccination Rate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_(* #,##0.0000_);_(* \(#,##0.0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025793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GB"/>
              <a:t>Optimal vaccination rates for various noise levels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lineChart>
        <c:grouping val="standard"/>
        <c:varyColors val="0"/>
        <c:ser>
          <c:idx val="3"/>
          <c:order val="0"/>
          <c:tx>
            <c:v>Noise level = 0.0002</c:v>
          </c:tx>
          <c:spPr>
            <a:ln w="31750" cap="rnd">
              <a:solidFill>
                <a:schemeClr val="accent4"/>
              </a:solidFill>
              <a:round/>
            </a:ln>
            <a:effectLst/>
          </c:spPr>
          <c:marker>
            <c:symbol val="none"/>
          </c:marker>
          <c:val>
            <c:numRef>
              <c:f>'opt vacc_sigma0.0002'!$L$3:$L$62</c:f>
              <c:numCache>
                <c:formatCode>_(* #,##0.0000_);_(* \(#,##0.0000\);_(* "-"??_);_(@_)</c:formatCode>
                <c:ptCount val="60"/>
                <c:pt idx="0">
                  <c:v>2.4263340000000001E-2</c:v>
                </c:pt>
                <c:pt idx="1">
                  <c:v>2.4231071999999999E-2</c:v>
                </c:pt>
                <c:pt idx="2">
                  <c:v>2.4201416666666666E-2</c:v>
                </c:pt>
                <c:pt idx="3">
                  <c:v>2.4198814285714281E-2</c:v>
                </c:pt>
                <c:pt idx="4">
                  <c:v>2.4105168571428571E-2</c:v>
                </c:pt>
                <c:pt idx="5">
                  <c:v>2.4103305714285712E-2</c:v>
                </c:pt>
                <c:pt idx="6">
                  <c:v>2.4127619999999999E-2</c:v>
                </c:pt>
                <c:pt idx="7">
                  <c:v>2.4089260000000001E-2</c:v>
                </c:pt>
                <c:pt idx="8">
                  <c:v>2.4123494285714284E-2</c:v>
                </c:pt>
                <c:pt idx="9">
                  <c:v>2.4127711428571428E-2</c:v>
                </c:pt>
                <c:pt idx="10">
                  <c:v>2.4097854285714287E-2</c:v>
                </c:pt>
                <c:pt idx="11">
                  <c:v>2.4033751428571431E-2</c:v>
                </c:pt>
                <c:pt idx="12">
                  <c:v>2.397657142857143E-2</c:v>
                </c:pt>
                <c:pt idx="13">
                  <c:v>2.3940400000000001E-2</c:v>
                </c:pt>
                <c:pt idx="14">
                  <c:v>2.3940691428571432E-2</c:v>
                </c:pt>
                <c:pt idx="15">
                  <c:v>2.3806360000000002E-2</c:v>
                </c:pt>
                <c:pt idx="16">
                  <c:v>2.362734E-2</c:v>
                </c:pt>
                <c:pt idx="17">
                  <c:v>2.3315702857142857E-2</c:v>
                </c:pt>
                <c:pt idx="18">
                  <c:v>2.2918959999999999E-2</c:v>
                </c:pt>
                <c:pt idx="19">
                  <c:v>2.2369371428571431E-2</c:v>
                </c:pt>
                <c:pt idx="20">
                  <c:v>2.1606540000000004E-2</c:v>
                </c:pt>
                <c:pt idx="21">
                  <c:v>2.071784285714286E-2</c:v>
                </c:pt>
                <c:pt idx="22">
                  <c:v>1.9739494285714285E-2</c:v>
                </c:pt>
                <c:pt idx="23">
                  <c:v>1.8680020000000002E-2</c:v>
                </c:pt>
                <c:pt idx="24">
                  <c:v>1.7632565714285713E-2</c:v>
                </c:pt>
                <c:pt idx="25">
                  <c:v>1.6569328571428572E-2</c:v>
                </c:pt>
                <c:pt idx="26">
                  <c:v>1.5529357142857142E-2</c:v>
                </c:pt>
                <c:pt idx="27">
                  <c:v>1.4534294285714287E-2</c:v>
                </c:pt>
                <c:pt idx="28">
                  <c:v>1.354838E-2</c:v>
                </c:pt>
                <c:pt idx="29">
                  <c:v>1.2589003999999999E-2</c:v>
                </c:pt>
                <c:pt idx="30">
                  <c:v>1.1658904857142858E-2</c:v>
                </c:pt>
                <c:pt idx="31">
                  <c:v>1.0776934571428571E-2</c:v>
                </c:pt>
                <c:pt idx="32">
                  <c:v>9.8945337142857144E-3</c:v>
                </c:pt>
                <c:pt idx="33">
                  <c:v>9.0891040000000006E-3</c:v>
                </c:pt>
                <c:pt idx="34">
                  <c:v>8.3587245714285725E-3</c:v>
                </c:pt>
                <c:pt idx="35">
                  <c:v>7.6868245714285721E-3</c:v>
                </c:pt>
                <c:pt idx="36">
                  <c:v>7.1282485714285722E-3</c:v>
                </c:pt>
                <c:pt idx="37">
                  <c:v>6.6786114285714284E-3</c:v>
                </c:pt>
                <c:pt idx="38">
                  <c:v>6.315035142857142E-3</c:v>
                </c:pt>
                <c:pt idx="39">
                  <c:v>6.078369142857142E-3</c:v>
                </c:pt>
                <c:pt idx="40">
                  <c:v>5.8806562857142844E-3</c:v>
                </c:pt>
                <c:pt idx="41">
                  <c:v>5.7098677142857135E-3</c:v>
                </c:pt>
                <c:pt idx="42">
                  <c:v>5.6029654285714289E-3</c:v>
                </c:pt>
                <c:pt idx="43">
                  <c:v>5.5550988571428572E-3</c:v>
                </c:pt>
                <c:pt idx="44">
                  <c:v>5.4941191428571423E-3</c:v>
                </c:pt>
                <c:pt idx="45">
                  <c:v>5.4621494285714287E-3</c:v>
                </c:pt>
                <c:pt idx="46">
                  <c:v>5.4211557142857152E-3</c:v>
                </c:pt>
                <c:pt idx="47">
                  <c:v>5.4057471428571435E-3</c:v>
                </c:pt>
                <c:pt idx="48">
                  <c:v>5.3982180000000006E-3</c:v>
                </c:pt>
                <c:pt idx="49">
                  <c:v>5.4279428571428565E-3</c:v>
                </c:pt>
                <c:pt idx="50">
                  <c:v>5.4000351428571429E-3</c:v>
                </c:pt>
                <c:pt idx="51">
                  <c:v>5.430046E-3</c:v>
                </c:pt>
                <c:pt idx="52">
                  <c:v>5.4237454285714281E-3</c:v>
                </c:pt>
                <c:pt idx="53">
                  <c:v>5.4014388571428564E-3</c:v>
                </c:pt>
                <c:pt idx="54">
                  <c:v>5.4071188571428574E-3</c:v>
                </c:pt>
                <c:pt idx="55">
                  <c:v>5.3867805714285719E-3</c:v>
                </c:pt>
                <c:pt idx="56">
                  <c:v>5.3819928571428579E-3</c:v>
                </c:pt>
                <c:pt idx="57">
                  <c:v>5.3795256666666668E-3</c:v>
                </c:pt>
                <c:pt idx="58">
                  <c:v>5.3477780000000001E-3</c:v>
                </c:pt>
                <c:pt idx="59">
                  <c:v>5.3162620000000004E-3</c:v>
                </c:pt>
              </c:numCache>
            </c:numRef>
          </c:val>
          <c:smooth val="0"/>
          <c:extLst>
            <c:ext xmlns:c16="http://schemas.microsoft.com/office/drawing/2014/chart" uri="{C3380CC4-5D6E-409C-BE32-E72D297353CC}">
              <c16:uniqueId val="{00000000-AB90-A044-BE8C-9A60D432C9F0}"/>
            </c:ext>
          </c:extLst>
        </c:ser>
        <c:ser>
          <c:idx val="0"/>
          <c:order val="1"/>
          <c:tx>
            <c:v>Noise level = 0.05</c:v>
          </c:tx>
          <c:spPr>
            <a:ln w="31750" cap="rnd">
              <a:solidFill>
                <a:schemeClr val="accent1"/>
              </a:solidFill>
              <a:round/>
            </a:ln>
            <a:effectLst/>
          </c:spPr>
          <c:marker>
            <c:symbol val="none"/>
          </c:marker>
          <c:val>
            <c:numRef>
              <c:f>'opt vacc_sigma0.05'!$L$3:$L$62</c:f>
              <c:numCache>
                <c:formatCode>_(* #,##0.0000_);_(* \(#,##0.0000\);_(* "-"??_);_(@_)</c:formatCode>
                <c:ptCount val="60"/>
                <c:pt idx="0">
                  <c:v>2.4697525000000001E-2</c:v>
                </c:pt>
                <c:pt idx="1">
                  <c:v>2.4692140000000001E-2</c:v>
                </c:pt>
                <c:pt idx="2">
                  <c:v>2.4683490000000002E-2</c:v>
                </c:pt>
                <c:pt idx="3">
                  <c:v>2.4671508571428573E-2</c:v>
                </c:pt>
                <c:pt idx="4">
                  <c:v>2.4652477142857142E-2</c:v>
                </c:pt>
                <c:pt idx="5">
                  <c:v>2.4624497142857141E-2</c:v>
                </c:pt>
                <c:pt idx="6">
                  <c:v>2.458548857142857E-2</c:v>
                </c:pt>
                <c:pt idx="7">
                  <c:v>2.4537642857142855E-2</c:v>
                </c:pt>
                <c:pt idx="8">
                  <c:v>2.447284857142857E-2</c:v>
                </c:pt>
                <c:pt idx="9">
                  <c:v>2.4392248571428569E-2</c:v>
                </c:pt>
                <c:pt idx="10">
                  <c:v>2.4286188571428568E-2</c:v>
                </c:pt>
                <c:pt idx="11">
                  <c:v>2.4152934285714283E-2</c:v>
                </c:pt>
                <c:pt idx="12">
                  <c:v>2.398437714285714E-2</c:v>
                </c:pt>
                <c:pt idx="13">
                  <c:v>2.3780337142857145E-2</c:v>
                </c:pt>
                <c:pt idx="14">
                  <c:v>2.3522982857142858E-2</c:v>
                </c:pt>
                <c:pt idx="15">
                  <c:v>2.3212939999999998E-2</c:v>
                </c:pt>
                <c:pt idx="16">
                  <c:v>2.2857057142857146E-2</c:v>
                </c:pt>
                <c:pt idx="17">
                  <c:v>2.2447614285714287E-2</c:v>
                </c:pt>
                <c:pt idx="18">
                  <c:v>2.196650857142857E-2</c:v>
                </c:pt>
                <c:pt idx="19">
                  <c:v>2.144163428571429E-2</c:v>
                </c:pt>
                <c:pt idx="20">
                  <c:v>2.0860380000000005E-2</c:v>
                </c:pt>
                <c:pt idx="21">
                  <c:v>2.0251748571428575E-2</c:v>
                </c:pt>
                <c:pt idx="22">
                  <c:v>1.9606808571428571E-2</c:v>
                </c:pt>
                <c:pt idx="23">
                  <c:v>1.8905488571428573E-2</c:v>
                </c:pt>
                <c:pt idx="24">
                  <c:v>1.817807714285714E-2</c:v>
                </c:pt>
                <c:pt idx="25">
                  <c:v>1.7439554285714285E-2</c:v>
                </c:pt>
                <c:pt idx="26">
                  <c:v>1.6663705714285715E-2</c:v>
                </c:pt>
                <c:pt idx="27">
                  <c:v>1.589606857142857E-2</c:v>
                </c:pt>
                <c:pt idx="28">
                  <c:v>1.5104457142857143E-2</c:v>
                </c:pt>
                <c:pt idx="29">
                  <c:v>1.4310700000000001E-2</c:v>
                </c:pt>
                <c:pt idx="30">
                  <c:v>1.3515137142857145E-2</c:v>
                </c:pt>
                <c:pt idx="31">
                  <c:v>1.2711470000000001E-2</c:v>
                </c:pt>
                <c:pt idx="32">
                  <c:v>1.1935461428571431E-2</c:v>
                </c:pt>
                <c:pt idx="33">
                  <c:v>1.118392857142857E-2</c:v>
                </c:pt>
                <c:pt idx="34">
                  <c:v>1.0434189142857143E-2</c:v>
                </c:pt>
                <c:pt idx="35">
                  <c:v>9.7258285714285717E-3</c:v>
                </c:pt>
                <c:pt idx="36">
                  <c:v>9.0517819999999995E-3</c:v>
                </c:pt>
                <c:pt idx="37">
                  <c:v>8.4540980000000019E-3</c:v>
                </c:pt>
                <c:pt idx="38">
                  <c:v>7.9160608571428575E-3</c:v>
                </c:pt>
                <c:pt idx="39">
                  <c:v>7.4292677142857146E-3</c:v>
                </c:pt>
                <c:pt idx="40">
                  <c:v>7.0059228571428562E-3</c:v>
                </c:pt>
                <c:pt idx="41">
                  <c:v>6.6495954285714278E-3</c:v>
                </c:pt>
                <c:pt idx="42">
                  <c:v>6.3445194285714282E-3</c:v>
                </c:pt>
                <c:pt idx="43">
                  <c:v>6.0913565714285712E-3</c:v>
                </c:pt>
                <c:pt idx="44">
                  <c:v>5.8677360000000001E-3</c:v>
                </c:pt>
                <c:pt idx="45">
                  <c:v>5.6902111428571434E-3</c:v>
                </c:pt>
                <c:pt idx="46">
                  <c:v>5.5428274285714294E-3</c:v>
                </c:pt>
                <c:pt idx="47">
                  <c:v>5.4271948571428582E-3</c:v>
                </c:pt>
                <c:pt idx="48">
                  <c:v>5.3362705714285726E-3</c:v>
                </c:pt>
                <c:pt idx="49">
                  <c:v>5.2680117142857143E-3</c:v>
                </c:pt>
                <c:pt idx="50">
                  <c:v>5.2233354285714292E-3</c:v>
                </c:pt>
                <c:pt idx="51">
                  <c:v>5.1966134285714293E-3</c:v>
                </c:pt>
                <c:pt idx="52">
                  <c:v>5.1828611428571441E-3</c:v>
                </c:pt>
                <c:pt idx="53">
                  <c:v>5.1758699999999999E-3</c:v>
                </c:pt>
                <c:pt idx="54">
                  <c:v>5.1720051428571423E-3</c:v>
                </c:pt>
                <c:pt idx="55">
                  <c:v>5.1695977142857145E-3</c:v>
                </c:pt>
                <c:pt idx="56">
                  <c:v>5.1679488571428562E-3</c:v>
                </c:pt>
                <c:pt idx="57">
                  <c:v>5.167163666666667E-3</c:v>
                </c:pt>
                <c:pt idx="58">
                  <c:v>5.1664975999999993E-3</c:v>
                </c:pt>
                <c:pt idx="59">
                  <c:v>5.1660344999999996E-3</c:v>
                </c:pt>
              </c:numCache>
            </c:numRef>
          </c:val>
          <c:smooth val="0"/>
          <c:extLst>
            <c:ext xmlns:c16="http://schemas.microsoft.com/office/drawing/2014/chart" uri="{C3380CC4-5D6E-409C-BE32-E72D297353CC}">
              <c16:uniqueId val="{00000001-AB90-A044-BE8C-9A60D432C9F0}"/>
            </c:ext>
          </c:extLst>
        </c:ser>
        <c:ser>
          <c:idx val="1"/>
          <c:order val="2"/>
          <c:tx>
            <c:v>Noise level = 0.1</c:v>
          </c:tx>
          <c:spPr>
            <a:ln w="31750" cap="rnd">
              <a:solidFill>
                <a:schemeClr val="accent2"/>
              </a:solidFill>
              <a:round/>
            </a:ln>
            <a:effectLst/>
          </c:spPr>
          <c:marker>
            <c:symbol val="none"/>
          </c:marker>
          <c:val>
            <c:numRef>
              <c:f>'opt vacc_sigma0.1'!$L$3:$L$62</c:f>
              <c:numCache>
                <c:formatCode>_(* #,##0.0000_);_(* \(#,##0.0000\);_(* "-"??_);_(@_)</c:formatCode>
                <c:ptCount val="60"/>
                <c:pt idx="0">
                  <c:v>2.4310079999999998E-2</c:v>
                </c:pt>
                <c:pt idx="1">
                  <c:v>2.4222336000000001E-2</c:v>
                </c:pt>
                <c:pt idx="2">
                  <c:v>2.4110736666666664E-2</c:v>
                </c:pt>
                <c:pt idx="3">
                  <c:v>2.4006797142857139E-2</c:v>
                </c:pt>
                <c:pt idx="4">
                  <c:v>2.3819631428571433E-2</c:v>
                </c:pt>
                <c:pt idx="5">
                  <c:v>2.362974857142857E-2</c:v>
                </c:pt>
                <c:pt idx="6">
                  <c:v>2.3428194285714282E-2</c:v>
                </c:pt>
                <c:pt idx="7">
                  <c:v>2.322273714285714E-2</c:v>
                </c:pt>
                <c:pt idx="8">
                  <c:v>2.302316285714286E-2</c:v>
                </c:pt>
                <c:pt idx="9">
                  <c:v>2.2857662857142861E-2</c:v>
                </c:pt>
                <c:pt idx="10">
                  <c:v>2.2704105714285716E-2</c:v>
                </c:pt>
                <c:pt idx="11">
                  <c:v>2.2539465714285715E-2</c:v>
                </c:pt>
                <c:pt idx="12">
                  <c:v>2.2395457142857143E-2</c:v>
                </c:pt>
                <c:pt idx="13">
                  <c:v>2.2262137142857141E-2</c:v>
                </c:pt>
                <c:pt idx="14">
                  <c:v>2.2122585714285718E-2</c:v>
                </c:pt>
                <c:pt idx="15">
                  <c:v>2.1985125714285715E-2</c:v>
                </c:pt>
                <c:pt idx="16">
                  <c:v>2.1839762857142859E-2</c:v>
                </c:pt>
                <c:pt idx="17">
                  <c:v>2.1684325714285715E-2</c:v>
                </c:pt>
                <c:pt idx="18">
                  <c:v>2.157512857142857E-2</c:v>
                </c:pt>
                <c:pt idx="19">
                  <c:v>2.1448765714285715E-2</c:v>
                </c:pt>
                <c:pt idx="20">
                  <c:v>2.1279128571428572E-2</c:v>
                </c:pt>
                <c:pt idx="21">
                  <c:v>2.1121274285714284E-2</c:v>
                </c:pt>
                <c:pt idx="22">
                  <c:v>2.0966597142857143E-2</c:v>
                </c:pt>
                <c:pt idx="23">
                  <c:v>2.0810114285714283E-2</c:v>
                </c:pt>
                <c:pt idx="24">
                  <c:v>2.0656054285714286E-2</c:v>
                </c:pt>
                <c:pt idx="25">
                  <c:v>2.0460019999999999E-2</c:v>
                </c:pt>
                <c:pt idx="26">
                  <c:v>2.0231031428571428E-2</c:v>
                </c:pt>
                <c:pt idx="27">
                  <c:v>2.0040571428571428E-2</c:v>
                </c:pt>
                <c:pt idx="28">
                  <c:v>1.9832122857142857E-2</c:v>
                </c:pt>
                <c:pt idx="29">
                  <c:v>1.9596997142857144E-2</c:v>
                </c:pt>
                <c:pt idx="30">
                  <c:v>1.9383905714285717E-2</c:v>
                </c:pt>
                <c:pt idx="31">
                  <c:v>1.9148102857142857E-2</c:v>
                </c:pt>
                <c:pt idx="32">
                  <c:v>1.8927462857142859E-2</c:v>
                </c:pt>
                <c:pt idx="33">
                  <c:v>1.871067142857143E-2</c:v>
                </c:pt>
                <c:pt idx="34">
                  <c:v>1.8495405714285713E-2</c:v>
                </c:pt>
                <c:pt idx="35">
                  <c:v>1.8233797142857142E-2</c:v>
                </c:pt>
                <c:pt idx="36">
                  <c:v>1.7956708571428569E-2</c:v>
                </c:pt>
                <c:pt idx="37">
                  <c:v>1.760080857142857E-2</c:v>
                </c:pt>
                <c:pt idx="38">
                  <c:v>1.7264474285714284E-2</c:v>
                </c:pt>
                <c:pt idx="39">
                  <c:v>1.685251714285714E-2</c:v>
                </c:pt>
                <c:pt idx="40">
                  <c:v>1.6432791428571427E-2</c:v>
                </c:pt>
                <c:pt idx="41">
                  <c:v>1.5957100000000002E-2</c:v>
                </c:pt>
                <c:pt idx="42">
                  <c:v>1.551333142857143E-2</c:v>
                </c:pt>
                <c:pt idx="43">
                  <c:v>1.504026857142857E-2</c:v>
                </c:pt>
                <c:pt idx="44">
                  <c:v>1.4534419999999998E-2</c:v>
                </c:pt>
                <c:pt idx="45">
                  <c:v>1.3959862857142858E-2</c:v>
                </c:pt>
                <c:pt idx="46">
                  <c:v>1.3392514285714288E-2</c:v>
                </c:pt>
                <c:pt idx="47">
                  <c:v>1.2726462857142859E-2</c:v>
                </c:pt>
                <c:pt idx="48">
                  <c:v>1.2065820285714287E-2</c:v>
                </c:pt>
                <c:pt idx="49">
                  <c:v>1.1349717999999998E-2</c:v>
                </c:pt>
                <c:pt idx="50">
                  <c:v>1.0577489714285713E-2</c:v>
                </c:pt>
                <c:pt idx="51">
                  <c:v>9.7796768571428577E-3</c:v>
                </c:pt>
                <c:pt idx="52">
                  <c:v>8.9140988571428572E-3</c:v>
                </c:pt>
                <c:pt idx="53">
                  <c:v>8.0333079999999994E-3</c:v>
                </c:pt>
                <c:pt idx="54">
                  <c:v>7.2806208571428574E-3</c:v>
                </c:pt>
                <c:pt idx="55">
                  <c:v>6.5972025714285702E-3</c:v>
                </c:pt>
                <c:pt idx="56">
                  <c:v>6.0228282857142856E-3</c:v>
                </c:pt>
                <c:pt idx="57">
                  <c:v>5.6721593333333327E-3</c:v>
                </c:pt>
                <c:pt idx="58">
                  <c:v>5.3720411999999993E-3</c:v>
                </c:pt>
                <c:pt idx="59">
                  <c:v>5.2010829999999996E-3</c:v>
                </c:pt>
              </c:numCache>
            </c:numRef>
          </c:val>
          <c:smooth val="0"/>
          <c:extLst>
            <c:ext xmlns:c16="http://schemas.microsoft.com/office/drawing/2014/chart" uri="{C3380CC4-5D6E-409C-BE32-E72D297353CC}">
              <c16:uniqueId val="{00000002-AB90-A044-BE8C-9A60D432C9F0}"/>
            </c:ext>
          </c:extLst>
        </c:ser>
        <c:ser>
          <c:idx val="2"/>
          <c:order val="3"/>
          <c:tx>
            <c:v>Noise level = 0.2</c:v>
          </c:tx>
          <c:spPr>
            <a:ln w="31750" cap="rnd">
              <a:solidFill>
                <a:schemeClr val="accent3"/>
              </a:solidFill>
              <a:round/>
            </a:ln>
            <a:effectLst/>
          </c:spPr>
          <c:marker>
            <c:symbol val="none"/>
          </c:marker>
          <c:val>
            <c:numRef>
              <c:f>'opt vacc_sigma0.2'!$L$3:$L$62</c:f>
              <c:numCache>
                <c:formatCode>_(* #,##0.0000_);_(* \(#,##0.0000\);_(* "-"??_);_(@_)</c:formatCode>
                <c:ptCount val="60"/>
                <c:pt idx="0">
                  <c:v>2.2993059999999999E-2</c:v>
                </c:pt>
                <c:pt idx="1">
                  <c:v>2.2690179999999997E-2</c:v>
                </c:pt>
                <c:pt idx="2">
                  <c:v>2.2457269999999998E-2</c:v>
                </c:pt>
                <c:pt idx="3">
                  <c:v>2.2266185714285711E-2</c:v>
                </c:pt>
                <c:pt idx="4">
                  <c:v>2.1772137142857143E-2</c:v>
                </c:pt>
                <c:pt idx="5">
                  <c:v>2.1433322857142858E-2</c:v>
                </c:pt>
                <c:pt idx="6">
                  <c:v>2.1200505714285715E-2</c:v>
                </c:pt>
                <c:pt idx="7">
                  <c:v>2.1002185714285714E-2</c:v>
                </c:pt>
                <c:pt idx="8">
                  <c:v>2.087521142857143E-2</c:v>
                </c:pt>
                <c:pt idx="9">
                  <c:v>2.0779022857142858E-2</c:v>
                </c:pt>
                <c:pt idx="10">
                  <c:v>2.0696642857142854E-2</c:v>
                </c:pt>
                <c:pt idx="11">
                  <c:v>2.0679202857142857E-2</c:v>
                </c:pt>
                <c:pt idx="12">
                  <c:v>2.0618999999999998E-2</c:v>
                </c:pt>
                <c:pt idx="13">
                  <c:v>2.0571182857142857E-2</c:v>
                </c:pt>
                <c:pt idx="14">
                  <c:v>2.0535420000000002E-2</c:v>
                </c:pt>
                <c:pt idx="15">
                  <c:v>2.0481702857142858E-2</c:v>
                </c:pt>
                <c:pt idx="16">
                  <c:v>2.0407597142857142E-2</c:v>
                </c:pt>
                <c:pt idx="17">
                  <c:v>2.0374745714285714E-2</c:v>
                </c:pt>
                <c:pt idx="18">
                  <c:v>2.0303528571428569E-2</c:v>
                </c:pt>
                <c:pt idx="19">
                  <c:v>2.0313362857142858E-2</c:v>
                </c:pt>
                <c:pt idx="20">
                  <c:v>2.0242800000000002E-2</c:v>
                </c:pt>
                <c:pt idx="21">
                  <c:v>2.0187437142857145E-2</c:v>
                </c:pt>
                <c:pt idx="22">
                  <c:v>2.0135077142857141E-2</c:v>
                </c:pt>
                <c:pt idx="23">
                  <c:v>2.0134294285714286E-2</c:v>
                </c:pt>
                <c:pt idx="24">
                  <c:v>2.0099051428571432E-2</c:v>
                </c:pt>
                <c:pt idx="25">
                  <c:v>2.0068397142857141E-2</c:v>
                </c:pt>
                <c:pt idx="26">
                  <c:v>1.9995260000000004E-2</c:v>
                </c:pt>
                <c:pt idx="27">
                  <c:v>1.9962971428571428E-2</c:v>
                </c:pt>
                <c:pt idx="28">
                  <c:v>1.9924317142857143E-2</c:v>
                </c:pt>
                <c:pt idx="29">
                  <c:v>1.9919705714285713E-2</c:v>
                </c:pt>
                <c:pt idx="30">
                  <c:v>1.9872614285714289E-2</c:v>
                </c:pt>
                <c:pt idx="31">
                  <c:v>1.9896148571428574E-2</c:v>
                </c:pt>
                <c:pt idx="32">
                  <c:v>1.9831817142857144E-2</c:v>
                </c:pt>
                <c:pt idx="33">
                  <c:v>1.9845934285714288E-2</c:v>
                </c:pt>
                <c:pt idx="34">
                  <c:v>1.9871834285714287E-2</c:v>
                </c:pt>
                <c:pt idx="35">
                  <c:v>1.9837314285714287E-2</c:v>
                </c:pt>
                <c:pt idx="36">
                  <c:v>1.9842568571428573E-2</c:v>
                </c:pt>
                <c:pt idx="37">
                  <c:v>1.9830397142857142E-2</c:v>
                </c:pt>
                <c:pt idx="38">
                  <c:v>1.9724097142857142E-2</c:v>
                </c:pt>
                <c:pt idx="39">
                  <c:v>1.9694062857142858E-2</c:v>
                </c:pt>
                <c:pt idx="40">
                  <c:v>1.9631908571428571E-2</c:v>
                </c:pt>
                <c:pt idx="41">
                  <c:v>1.9551019999999999E-2</c:v>
                </c:pt>
                <c:pt idx="42">
                  <c:v>1.949019714285714E-2</c:v>
                </c:pt>
                <c:pt idx="43">
                  <c:v>1.9384922857142856E-2</c:v>
                </c:pt>
                <c:pt idx="44">
                  <c:v>1.926355714285714E-2</c:v>
                </c:pt>
                <c:pt idx="45">
                  <c:v>1.9168379999999995E-2</c:v>
                </c:pt>
                <c:pt idx="46">
                  <c:v>1.9048674285714284E-2</c:v>
                </c:pt>
                <c:pt idx="47">
                  <c:v>1.8829719999999994E-2</c:v>
                </c:pt>
                <c:pt idx="48">
                  <c:v>1.8568019999999998E-2</c:v>
                </c:pt>
                <c:pt idx="49">
                  <c:v>1.8261151428571428E-2</c:v>
                </c:pt>
                <c:pt idx="50">
                  <c:v>1.7858777142857142E-2</c:v>
                </c:pt>
                <c:pt idx="51">
                  <c:v>1.7323262857142856E-2</c:v>
                </c:pt>
                <c:pt idx="52">
                  <c:v>1.6591451428571425E-2</c:v>
                </c:pt>
                <c:pt idx="53">
                  <c:v>1.5482305714285714E-2</c:v>
                </c:pt>
                <c:pt idx="54">
                  <c:v>1.3899859428571429E-2</c:v>
                </c:pt>
                <c:pt idx="55">
                  <c:v>1.222333942857143E-2</c:v>
                </c:pt>
                <c:pt idx="56">
                  <c:v>1.0526798857142859E-2</c:v>
                </c:pt>
                <c:pt idx="57">
                  <c:v>9.5648886666666651E-3</c:v>
                </c:pt>
                <c:pt idx="58">
                  <c:v>8.4614304000000008E-3</c:v>
                </c:pt>
                <c:pt idx="59">
                  <c:v>7.1522679999999998E-3</c:v>
                </c:pt>
              </c:numCache>
            </c:numRef>
          </c:val>
          <c:smooth val="0"/>
          <c:extLst>
            <c:ext xmlns:c16="http://schemas.microsoft.com/office/drawing/2014/chart" uri="{C3380CC4-5D6E-409C-BE32-E72D297353CC}">
              <c16:uniqueId val="{00000003-AB90-A044-BE8C-9A60D432C9F0}"/>
            </c:ext>
          </c:extLst>
        </c:ser>
        <c:dLbls>
          <c:showLegendKey val="0"/>
          <c:showVal val="0"/>
          <c:showCatName val="0"/>
          <c:showSerName val="0"/>
          <c:showPercent val="0"/>
          <c:showBubbleSize val="0"/>
        </c:dLbls>
        <c:smooth val="0"/>
        <c:axId val="702579312"/>
        <c:axId val="702581024"/>
      </c:lineChart>
      <c:catAx>
        <c:axId val="70257931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a:t>days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02581024"/>
        <c:crosses val="autoZero"/>
        <c:auto val="1"/>
        <c:lblAlgn val="ctr"/>
        <c:lblOffset val="100"/>
        <c:tickLblSkip val="2"/>
        <c:noMultiLvlLbl val="0"/>
      </c:catAx>
      <c:valAx>
        <c:axId val="702581024"/>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a:t>Vaccination rate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_(* #,##0.0000_);_(* \(#,##0.0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025793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Optimal vaccination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'opt vacc_sigma0.1'!$F$3:$F$62</c:f>
              <c:numCache>
                <c:formatCode>0.00E+00</c:formatCode>
                <c:ptCount val="60"/>
                <c:pt idx="0">
                  <c:v>2.45031E-2</c:v>
                </c:pt>
                <c:pt idx="1">
                  <c:v>2.44224E-2</c:v>
                </c:pt>
                <c:pt idx="2">
                  <c:v>2.43032E-2</c:v>
                </c:pt>
                <c:pt idx="3">
                  <c:v>2.4128500000000001E-2</c:v>
                </c:pt>
                <c:pt idx="4">
                  <c:v>2.3990000000000001E-2</c:v>
                </c:pt>
                <c:pt idx="5">
                  <c:v>2.39124E-2</c:v>
                </c:pt>
                <c:pt idx="6">
                  <c:v>2.3561599999999999E-2</c:v>
                </c:pt>
                <c:pt idx="7">
                  <c:v>2.3195299999999999E-2</c:v>
                </c:pt>
                <c:pt idx="8">
                  <c:v>2.3080400000000001E-2</c:v>
                </c:pt>
                <c:pt idx="9">
                  <c:v>2.2797000000000001E-2</c:v>
                </c:pt>
                <c:pt idx="10">
                  <c:v>2.2539799999999999E-2</c:v>
                </c:pt>
                <c:pt idx="11">
                  <c:v>2.2336100000000001E-2</c:v>
                </c:pt>
                <c:pt idx="12">
                  <c:v>2.2157300000000001E-2</c:v>
                </c:pt>
                <c:pt idx="13">
                  <c:v>2.2614100000000002E-2</c:v>
                </c:pt>
                <c:pt idx="14">
                  <c:v>2.2101800000000001E-2</c:v>
                </c:pt>
                <c:pt idx="15">
                  <c:v>2.23381E-2</c:v>
                </c:pt>
                <c:pt idx="16">
                  <c:v>2.2091400000000001E-2</c:v>
                </c:pt>
                <c:pt idx="17">
                  <c:v>2.1889100000000002E-2</c:v>
                </c:pt>
                <c:pt idx="18">
                  <c:v>2.15341E-2</c:v>
                </c:pt>
                <c:pt idx="19">
                  <c:v>2.1412799999999999E-2</c:v>
                </c:pt>
                <c:pt idx="20">
                  <c:v>2.1269400000000001E-2</c:v>
                </c:pt>
                <c:pt idx="21">
                  <c:v>2.1582400000000002E-2</c:v>
                </c:pt>
                <c:pt idx="22">
                  <c:v>2.1435699999999999E-2</c:v>
                </c:pt>
                <c:pt idx="23">
                  <c:v>2.0958500000000001E-2</c:v>
                </c:pt>
                <c:pt idx="24">
                  <c:v>2.0586699999999999E-2</c:v>
                </c:pt>
                <c:pt idx="25">
                  <c:v>2.05679E-2</c:v>
                </c:pt>
                <c:pt idx="26">
                  <c:v>2.03968E-2</c:v>
                </c:pt>
                <c:pt idx="27">
                  <c:v>2.03167E-2</c:v>
                </c:pt>
                <c:pt idx="28">
                  <c:v>1.97092E-2</c:v>
                </c:pt>
                <c:pt idx="29">
                  <c:v>1.9217000000000001E-2</c:v>
                </c:pt>
                <c:pt idx="30">
                  <c:v>1.9248500000000002E-2</c:v>
                </c:pt>
                <c:pt idx="31">
                  <c:v>1.90799E-2</c:v>
                </c:pt>
                <c:pt idx="32">
                  <c:v>1.86243E-2</c:v>
                </c:pt>
                <c:pt idx="33">
                  <c:v>1.8404400000000001E-2</c:v>
                </c:pt>
                <c:pt idx="34">
                  <c:v>1.8058500000000002E-2</c:v>
                </c:pt>
                <c:pt idx="35">
                  <c:v>1.8217899999999999E-2</c:v>
                </c:pt>
                <c:pt idx="36">
                  <c:v>1.7819100000000001E-2</c:v>
                </c:pt>
                <c:pt idx="37">
                  <c:v>1.7590999999999999E-2</c:v>
                </c:pt>
                <c:pt idx="38">
                  <c:v>1.6867400000000001E-2</c:v>
                </c:pt>
                <c:pt idx="39">
                  <c:v>1.60397E-2</c:v>
                </c:pt>
                <c:pt idx="40">
                  <c:v>1.57687E-2</c:v>
                </c:pt>
                <c:pt idx="41">
                  <c:v>1.5537799999999999E-2</c:v>
                </c:pt>
                <c:pt idx="42">
                  <c:v>1.4999999999999999E-2</c:v>
                </c:pt>
                <c:pt idx="43">
                  <c:v>1.4477200000000001E-2</c:v>
                </c:pt>
                <c:pt idx="44">
                  <c:v>1.38908E-2</c:v>
                </c:pt>
                <c:pt idx="45">
                  <c:v>1.3739599999999999E-2</c:v>
                </c:pt>
                <c:pt idx="46">
                  <c:v>1.34912E-2</c:v>
                </c:pt>
                <c:pt idx="47">
                  <c:v>1.32438E-2</c:v>
                </c:pt>
                <c:pt idx="48">
                  <c:v>1.2562800000000001E-2</c:v>
                </c:pt>
                <c:pt idx="49">
                  <c:v>1.17806E-2</c:v>
                </c:pt>
                <c:pt idx="50">
                  <c:v>1.1125400000000001E-2</c:v>
                </c:pt>
                <c:pt idx="51">
                  <c:v>1.07207E-2</c:v>
                </c:pt>
                <c:pt idx="52">
                  <c:v>9.6493199999999994E-3</c:v>
                </c:pt>
                <c:pt idx="53">
                  <c:v>8.7549499999999992E-3</c:v>
                </c:pt>
                <c:pt idx="54">
                  <c:v>7.2429299999999999E-3</c:v>
                </c:pt>
                <c:pt idx="55">
                  <c:v>6.1117999999999997E-3</c:v>
                </c:pt>
                <c:pt idx="56">
                  <c:v>5.3522200000000004E-3</c:v>
                </c:pt>
                <c:pt idx="57">
                  <c:v>5.1832400000000004E-3</c:v>
                </c:pt>
                <c:pt idx="58">
                  <c:v>5.1659000000000002E-3</c:v>
                </c:pt>
                <c:pt idx="59">
                  <c:v>5.1664299999999996E-3</c:v>
                </c:pt>
              </c:numCache>
            </c:numRef>
          </c:val>
          <c:smooth val="0"/>
          <c:extLst>
            <c:ext xmlns:c16="http://schemas.microsoft.com/office/drawing/2014/chart" uri="{C3380CC4-5D6E-409C-BE32-E72D297353CC}">
              <c16:uniqueId val="{00000000-EF19-994C-8149-9763A8965322}"/>
            </c:ext>
          </c:extLst>
        </c:ser>
        <c:ser>
          <c:idx val="1"/>
          <c:order val="1"/>
          <c:spPr>
            <a:ln w="28575" cap="rnd">
              <a:solidFill>
                <a:schemeClr val="accent2"/>
              </a:solidFill>
              <a:round/>
            </a:ln>
            <a:effectLst/>
          </c:spPr>
          <c:marker>
            <c:symbol val="none"/>
          </c:marker>
          <c:val>
            <c:numRef>
              <c:f>'opt vacc_sigma0.1'!$G$3:$G$62</c:f>
              <c:numCache>
                <c:formatCode>0.00E+00</c:formatCode>
                <c:ptCount val="60"/>
                <c:pt idx="0">
                  <c:v>2.44278E-2</c:v>
                </c:pt>
                <c:pt idx="1">
                  <c:v>2.4376499999999999E-2</c:v>
                </c:pt>
                <c:pt idx="2">
                  <c:v>2.4231300000000001E-2</c:v>
                </c:pt>
                <c:pt idx="3">
                  <c:v>2.41053E-2</c:v>
                </c:pt>
                <c:pt idx="4">
                  <c:v>2.3761500000000001E-2</c:v>
                </c:pt>
                <c:pt idx="5">
                  <c:v>2.3483E-2</c:v>
                </c:pt>
                <c:pt idx="6">
                  <c:v>2.3455799999999999E-2</c:v>
                </c:pt>
                <c:pt idx="7">
                  <c:v>2.3148100000000001E-2</c:v>
                </c:pt>
                <c:pt idx="8">
                  <c:v>2.2986099999999999E-2</c:v>
                </c:pt>
                <c:pt idx="9">
                  <c:v>2.26103E-2</c:v>
                </c:pt>
                <c:pt idx="10">
                  <c:v>2.2577799999999999E-2</c:v>
                </c:pt>
                <c:pt idx="11">
                  <c:v>2.2573800000000002E-2</c:v>
                </c:pt>
                <c:pt idx="12">
                  <c:v>2.2285800000000001E-2</c:v>
                </c:pt>
                <c:pt idx="13">
                  <c:v>2.2292900000000001E-2</c:v>
                </c:pt>
                <c:pt idx="14">
                  <c:v>2.1930700000000001E-2</c:v>
                </c:pt>
                <c:pt idx="15">
                  <c:v>2.20728E-2</c:v>
                </c:pt>
                <c:pt idx="16">
                  <c:v>2.1715499999999999E-2</c:v>
                </c:pt>
                <c:pt idx="17">
                  <c:v>2.1658500000000001E-2</c:v>
                </c:pt>
                <c:pt idx="18">
                  <c:v>2.1704899999999999E-2</c:v>
                </c:pt>
                <c:pt idx="19">
                  <c:v>2.1724400000000001E-2</c:v>
                </c:pt>
                <c:pt idx="20">
                  <c:v>2.15108E-2</c:v>
                </c:pt>
                <c:pt idx="21">
                  <c:v>2.0925300000000001E-2</c:v>
                </c:pt>
                <c:pt idx="22">
                  <c:v>2.0968000000000001E-2</c:v>
                </c:pt>
                <c:pt idx="23">
                  <c:v>2.06999E-2</c:v>
                </c:pt>
                <c:pt idx="24">
                  <c:v>2.0594000000000001E-2</c:v>
                </c:pt>
                <c:pt idx="25">
                  <c:v>2.0197300000000001E-2</c:v>
                </c:pt>
                <c:pt idx="26">
                  <c:v>2.0055400000000001E-2</c:v>
                </c:pt>
                <c:pt idx="27">
                  <c:v>2.00672E-2</c:v>
                </c:pt>
                <c:pt idx="28">
                  <c:v>2.0057499999999999E-2</c:v>
                </c:pt>
                <c:pt idx="29">
                  <c:v>1.9500400000000001E-2</c:v>
                </c:pt>
                <c:pt idx="30">
                  <c:v>1.9119899999999999E-2</c:v>
                </c:pt>
                <c:pt idx="31">
                  <c:v>1.8930099999999998E-2</c:v>
                </c:pt>
                <c:pt idx="32">
                  <c:v>1.8374100000000001E-2</c:v>
                </c:pt>
                <c:pt idx="33">
                  <c:v>1.88503E-2</c:v>
                </c:pt>
                <c:pt idx="34">
                  <c:v>1.8510800000000001E-2</c:v>
                </c:pt>
                <c:pt idx="35">
                  <c:v>1.8053E-2</c:v>
                </c:pt>
                <c:pt idx="36">
                  <c:v>1.7738899999999998E-2</c:v>
                </c:pt>
                <c:pt idx="37">
                  <c:v>1.7754200000000001E-2</c:v>
                </c:pt>
                <c:pt idx="38">
                  <c:v>1.7625499999999999E-2</c:v>
                </c:pt>
                <c:pt idx="39">
                  <c:v>1.7159000000000001E-2</c:v>
                </c:pt>
                <c:pt idx="40">
                  <c:v>1.6319E-2</c:v>
                </c:pt>
                <c:pt idx="41">
                  <c:v>1.6330899999999999E-2</c:v>
                </c:pt>
                <c:pt idx="42">
                  <c:v>1.5300100000000001E-2</c:v>
                </c:pt>
                <c:pt idx="43">
                  <c:v>1.51194E-2</c:v>
                </c:pt>
                <c:pt idx="44">
                  <c:v>1.48884E-2</c:v>
                </c:pt>
                <c:pt idx="45">
                  <c:v>1.4057999999999999E-2</c:v>
                </c:pt>
                <c:pt idx="46">
                  <c:v>1.37085E-2</c:v>
                </c:pt>
                <c:pt idx="47">
                  <c:v>1.2373200000000001E-2</c:v>
                </c:pt>
                <c:pt idx="48">
                  <c:v>1.17754E-2</c:v>
                </c:pt>
                <c:pt idx="49">
                  <c:v>1.11746E-2</c:v>
                </c:pt>
                <c:pt idx="50">
                  <c:v>1.03474E-2</c:v>
                </c:pt>
                <c:pt idx="51">
                  <c:v>9.8229900000000002E-3</c:v>
                </c:pt>
                <c:pt idx="52">
                  <c:v>9.5212100000000004E-3</c:v>
                </c:pt>
                <c:pt idx="53">
                  <c:v>8.4505899999999991E-3</c:v>
                </c:pt>
                <c:pt idx="54">
                  <c:v>7.4216300000000002E-3</c:v>
                </c:pt>
                <c:pt idx="55">
                  <c:v>6.0620200000000004E-3</c:v>
                </c:pt>
                <c:pt idx="56">
                  <c:v>5.2836899999999997E-3</c:v>
                </c:pt>
                <c:pt idx="57">
                  <c:v>5.1626299999999996E-3</c:v>
                </c:pt>
                <c:pt idx="58">
                  <c:v>5.1497899999999996E-3</c:v>
                </c:pt>
                <c:pt idx="59">
                  <c:v>5.1508099999999996E-3</c:v>
                </c:pt>
              </c:numCache>
            </c:numRef>
          </c:val>
          <c:smooth val="0"/>
          <c:extLst>
            <c:ext xmlns:c16="http://schemas.microsoft.com/office/drawing/2014/chart" uri="{C3380CC4-5D6E-409C-BE32-E72D297353CC}">
              <c16:uniqueId val="{00000001-EF19-994C-8149-9763A8965322}"/>
            </c:ext>
          </c:extLst>
        </c:ser>
        <c:ser>
          <c:idx val="2"/>
          <c:order val="2"/>
          <c:spPr>
            <a:ln w="28575" cap="rnd">
              <a:solidFill>
                <a:schemeClr val="accent3"/>
              </a:solidFill>
              <a:round/>
            </a:ln>
            <a:effectLst/>
          </c:spPr>
          <c:marker>
            <c:symbol val="none"/>
          </c:marker>
          <c:val>
            <c:numRef>
              <c:f>'opt vacc_sigma0.1'!$H$3:$H$62</c:f>
              <c:numCache>
                <c:formatCode>0.00E+00</c:formatCode>
                <c:ptCount val="60"/>
                <c:pt idx="0">
                  <c:v>2.4483499999999998E-2</c:v>
                </c:pt>
                <c:pt idx="1">
                  <c:v>2.43693E-2</c:v>
                </c:pt>
                <c:pt idx="2">
                  <c:v>2.4268399999999999E-2</c:v>
                </c:pt>
                <c:pt idx="3">
                  <c:v>2.4069199999999999E-2</c:v>
                </c:pt>
                <c:pt idx="4">
                  <c:v>2.39481E-2</c:v>
                </c:pt>
                <c:pt idx="5">
                  <c:v>2.3427900000000002E-2</c:v>
                </c:pt>
                <c:pt idx="6">
                  <c:v>2.3410899999999998E-2</c:v>
                </c:pt>
                <c:pt idx="7">
                  <c:v>2.3310000000000001E-2</c:v>
                </c:pt>
                <c:pt idx="8">
                  <c:v>2.3385099999999999E-2</c:v>
                </c:pt>
                <c:pt idx="9">
                  <c:v>2.32388E-2</c:v>
                </c:pt>
                <c:pt idx="10">
                  <c:v>2.29953E-2</c:v>
                </c:pt>
                <c:pt idx="11">
                  <c:v>2.2726E-2</c:v>
                </c:pt>
                <c:pt idx="12">
                  <c:v>2.2578899999999999E-2</c:v>
                </c:pt>
                <c:pt idx="13">
                  <c:v>2.2557899999999999E-2</c:v>
                </c:pt>
                <c:pt idx="14">
                  <c:v>2.2144500000000001E-2</c:v>
                </c:pt>
                <c:pt idx="15">
                  <c:v>2.2429899999999999E-2</c:v>
                </c:pt>
                <c:pt idx="16">
                  <c:v>2.2202199999999998E-2</c:v>
                </c:pt>
                <c:pt idx="17">
                  <c:v>2.21353E-2</c:v>
                </c:pt>
                <c:pt idx="18">
                  <c:v>2.1711399999999999E-2</c:v>
                </c:pt>
                <c:pt idx="19">
                  <c:v>2.1425699999999999E-2</c:v>
                </c:pt>
                <c:pt idx="20">
                  <c:v>2.1794399999999998E-2</c:v>
                </c:pt>
                <c:pt idx="21">
                  <c:v>2.14688E-2</c:v>
                </c:pt>
                <c:pt idx="22">
                  <c:v>2.11434E-2</c:v>
                </c:pt>
                <c:pt idx="23">
                  <c:v>2.0411100000000001E-2</c:v>
                </c:pt>
                <c:pt idx="24">
                  <c:v>2.0423299999999998E-2</c:v>
                </c:pt>
                <c:pt idx="25">
                  <c:v>2.0458500000000001E-2</c:v>
                </c:pt>
                <c:pt idx="26">
                  <c:v>2.0375000000000001E-2</c:v>
                </c:pt>
                <c:pt idx="27">
                  <c:v>1.97669E-2</c:v>
                </c:pt>
                <c:pt idx="28">
                  <c:v>1.9266399999999999E-2</c:v>
                </c:pt>
                <c:pt idx="29">
                  <c:v>1.9348600000000001E-2</c:v>
                </c:pt>
                <c:pt idx="30">
                  <c:v>1.8825600000000001E-2</c:v>
                </c:pt>
                <c:pt idx="31">
                  <c:v>1.8615099999999999E-2</c:v>
                </c:pt>
                <c:pt idx="32">
                  <c:v>1.8182500000000001E-2</c:v>
                </c:pt>
                <c:pt idx="33">
                  <c:v>1.8325000000000001E-2</c:v>
                </c:pt>
                <c:pt idx="34">
                  <c:v>1.8279E-2</c:v>
                </c:pt>
                <c:pt idx="35">
                  <c:v>1.7823100000000001E-2</c:v>
                </c:pt>
                <c:pt idx="36">
                  <c:v>1.7921900000000001E-2</c:v>
                </c:pt>
                <c:pt idx="37">
                  <c:v>1.76159E-2</c:v>
                </c:pt>
                <c:pt idx="38">
                  <c:v>1.7209800000000001E-2</c:v>
                </c:pt>
                <c:pt idx="39">
                  <c:v>1.6845300000000001E-2</c:v>
                </c:pt>
                <c:pt idx="40">
                  <c:v>1.63616E-2</c:v>
                </c:pt>
                <c:pt idx="41">
                  <c:v>1.6736500000000001E-2</c:v>
                </c:pt>
                <c:pt idx="42">
                  <c:v>1.53854E-2</c:v>
                </c:pt>
                <c:pt idx="43">
                  <c:v>1.5136699999999999E-2</c:v>
                </c:pt>
                <c:pt idx="44">
                  <c:v>1.44542E-2</c:v>
                </c:pt>
                <c:pt idx="45">
                  <c:v>1.4201099999999999E-2</c:v>
                </c:pt>
                <c:pt idx="46">
                  <c:v>1.36083E-2</c:v>
                </c:pt>
                <c:pt idx="47">
                  <c:v>1.2703799999999999E-2</c:v>
                </c:pt>
                <c:pt idx="48">
                  <c:v>1.1628299999999999E-2</c:v>
                </c:pt>
                <c:pt idx="49">
                  <c:v>1.12374E-2</c:v>
                </c:pt>
                <c:pt idx="50">
                  <c:v>9.8046999999999995E-3</c:v>
                </c:pt>
                <c:pt idx="51">
                  <c:v>9.4385000000000007E-3</c:v>
                </c:pt>
                <c:pt idx="52">
                  <c:v>8.6610599999999999E-3</c:v>
                </c:pt>
                <c:pt idx="53">
                  <c:v>7.7818999999999996E-3</c:v>
                </c:pt>
                <c:pt idx="54">
                  <c:v>7.03756E-3</c:v>
                </c:pt>
                <c:pt idx="55">
                  <c:v>5.9606399999999997E-3</c:v>
                </c:pt>
                <c:pt idx="56">
                  <c:v>5.3050800000000002E-3</c:v>
                </c:pt>
                <c:pt idx="57">
                  <c:v>5.1817E-3</c:v>
                </c:pt>
                <c:pt idx="58">
                  <c:v>5.1610500000000004E-3</c:v>
                </c:pt>
                <c:pt idx="59">
                  <c:v>5.1647100000000003E-3</c:v>
                </c:pt>
              </c:numCache>
            </c:numRef>
          </c:val>
          <c:smooth val="0"/>
          <c:extLst>
            <c:ext xmlns:c16="http://schemas.microsoft.com/office/drawing/2014/chart" uri="{C3380CC4-5D6E-409C-BE32-E72D297353CC}">
              <c16:uniqueId val="{00000002-EF19-994C-8149-9763A8965322}"/>
            </c:ext>
          </c:extLst>
        </c:ser>
        <c:ser>
          <c:idx val="3"/>
          <c:order val="3"/>
          <c:spPr>
            <a:ln w="28575" cap="rnd">
              <a:solidFill>
                <a:schemeClr val="accent4"/>
              </a:solidFill>
              <a:round/>
            </a:ln>
            <a:effectLst/>
          </c:spPr>
          <c:marker>
            <c:symbol val="none"/>
          </c:marker>
          <c:val>
            <c:numRef>
              <c:f>'opt vacc_sigma0.1'!$I$3:$I$62</c:f>
              <c:numCache>
                <c:formatCode>0.00E+00</c:formatCode>
                <c:ptCount val="60"/>
                <c:pt idx="0">
                  <c:v>2.4488599999999999E-2</c:v>
                </c:pt>
                <c:pt idx="1">
                  <c:v>2.4377699999999999E-2</c:v>
                </c:pt>
                <c:pt idx="2">
                  <c:v>2.4270699999999999E-2</c:v>
                </c:pt>
                <c:pt idx="3">
                  <c:v>2.4107E-2</c:v>
                </c:pt>
                <c:pt idx="4">
                  <c:v>2.3971599999999999E-2</c:v>
                </c:pt>
                <c:pt idx="5">
                  <c:v>2.3380100000000001E-2</c:v>
                </c:pt>
                <c:pt idx="6">
                  <c:v>2.3186700000000001E-2</c:v>
                </c:pt>
                <c:pt idx="7">
                  <c:v>2.3103200000000001E-2</c:v>
                </c:pt>
                <c:pt idx="8">
                  <c:v>2.29123E-2</c:v>
                </c:pt>
                <c:pt idx="9">
                  <c:v>2.2947499999999999E-2</c:v>
                </c:pt>
                <c:pt idx="10">
                  <c:v>2.2618599999999999E-2</c:v>
                </c:pt>
                <c:pt idx="11">
                  <c:v>2.24946E-2</c:v>
                </c:pt>
                <c:pt idx="12">
                  <c:v>2.2673599999999999E-2</c:v>
                </c:pt>
                <c:pt idx="13">
                  <c:v>2.2348199999999999E-2</c:v>
                </c:pt>
                <c:pt idx="14">
                  <c:v>2.20238E-2</c:v>
                </c:pt>
                <c:pt idx="15">
                  <c:v>2.1830499999999999E-2</c:v>
                </c:pt>
                <c:pt idx="16">
                  <c:v>2.2058899999999999E-2</c:v>
                </c:pt>
                <c:pt idx="17">
                  <c:v>2.1409600000000001E-2</c:v>
                </c:pt>
                <c:pt idx="18">
                  <c:v>2.13454E-2</c:v>
                </c:pt>
                <c:pt idx="19">
                  <c:v>2.1098200000000001E-2</c:v>
                </c:pt>
                <c:pt idx="20">
                  <c:v>2.0603699999999999E-2</c:v>
                </c:pt>
                <c:pt idx="21">
                  <c:v>2.0754499999999999E-2</c:v>
                </c:pt>
                <c:pt idx="22">
                  <c:v>2.0882700000000001E-2</c:v>
                </c:pt>
                <c:pt idx="23">
                  <c:v>2.07612E-2</c:v>
                </c:pt>
                <c:pt idx="24">
                  <c:v>2.05586E-2</c:v>
                </c:pt>
                <c:pt idx="25">
                  <c:v>2.0454699999999999E-2</c:v>
                </c:pt>
                <c:pt idx="26">
                  <c:v>2.02642E-2</c:v>
                </c:pt>
                <c:pt idx="27">
                  <c:v>2.0429300000000001E-2</c:v>
                </c:pt>
                <c:pt idx="28">
                  <c:v>2.0698100000000001E-2</c:v>
                </c:pt>
                <c:pt idx="29">
                  <c:v>2.0265399999999999E-2</c:v>
                </c:pt>
                <c:pt idx="30">
                  <c:v>1.9683300000000001E-2</c:v>
                </c:pt>
                <c:pt idx="31">
                  <c:v>1.92272E-2</c:v>
                </c:pt>
                <c:pt idx="32">
                  <c:v>1.9091299999999999E-2</c:v>
                </c:pt>
                <c:pt idx="33">
                  <c:v>1.8705099999999999E-2</c:v>
                </c:pt>
                <c:pt idx="34">
                  <c:v>1.85712E-2</c:v>
                </c:pt>
                <c:pt idx="35">
                  <c:v>1.8501699999999999E-2</c:v>
                </c:pt>
                <c:pt idx="36">
                  <c:v>1.80407E-2</c:v>
                </c:pt>
                <c:pt idx="37">
                  <c:v>1.7988500000000001E-2</c:v>
                </c:pt>
                <c:pt idx="38">
                  <c:v>1.7497200000000001E-2</c:v>
                </c:pt>
                <c:pt idx="39">
                  <c:v>1.6872000000000002E-2</c:v>
                </c:pt>
                <c:pt idx="40">
                  <c:v>1.6514999999999998E-2</c:v>
                </c:pt>
                <c:pt idx="41">
                  <c:v>1.6246900000000002E-2</c:v>
                </c:pt>
                <c:pt idx="42">
                  <c:v>1.61526E-2</c:v>
                </c:pt>
                <c:pt idx="43">
                  <c:v>1.5808099999999999E-2</c:v>
                </c:pt>
                <c:pt idx="44">
                  <c:v>1.50689E-2</c:v>
                </c:pt>
                <c:pt idx="45">
                  <c:v>1.4296100000000001E-2</c:v>
                </c:pt>
                <c:pt idx="46">
                  <c:v>1.3256199999999999E-2</c:v>
                </c:pt>
                <c:pt idx="47">
                  <c:v>1.28871E-2</c:v>
                </c:pt>
                <c:pt idx="48">
                  <c:v>1.23494E-2</c:v>
                </c:pt>
                <c:pt idx="49">
                  <c:v>1.21029E-2</c:v>
                </c:pt>
                <c:pt idx="50">
                  <c:v>1.0817200000000001E-2</c:v>
                </c:pt>
                <c:pt idx="51">
                  <c:v>1.00515E-2</c:v>
                </c:pt>
                <c:pt idx="52">
                  <c:v>8.9746900000000004E-3</c:v>
                </c:pt>
                <c:pt idx="53">
                  <c:v>7.8141800000000004E-3</c:v>
                </c:pt>
                <c:pt idx="54">
                  <c:v>6.8724299999999997E-3</c:v>
                </c:pt>
                <c:pt idx="55">
                  <c:v>5.9567999999999999E-3</c:v>
                </c:pt>
                <c:pt idx="56">
                  <c:v>5.3223599999999999E-3</c:v>
                </c:pt>
                <c:pt idx="57">
                  <c:v>5.1722499999999998E-3</c:v>
                </c:pt>
                <c:pt idx="58">
                  <c:v>5.1557699999999996E-3</c:v>
                </c:pt>
                <c:pt idx="59">
                  <c:v>5.1566800000000003E-3</c:v>
                </c:pt>
              </c:numCache>
            </c:numRef>
          </c:val>
          <c:smooth val="0"/>
          <c:extLst>
            <c:ext xmlns:c16="http://schemas.microsoft.com/office/drawing/2014/chart" uri="{C3380CC4-5D6E-409C-BE32-E72D297353CC}">
              <c16:uniqueId val="{00000003-EF19-994C-8149-9763A8965322}"/>
            </c:ext>
          </c:extLst>
        </c:ser>
        <c:ser>
          <c:idx val="4"/>
          <c:order val="4"/>
          <c:spPr>
            <a:ln w="28575" cap="rnd">
              <a:solidFill>
                <a:schemeClr val="accent5"/>
              </a:solidFill>
              <a:round/>
            </a:ln>
            <a:effectLst/>
          </c:spPr>
          <c:marker>
            <c:symbol val="none"/>
          </c:marker>
          <c:val>
            <c:numRef>
              <c:f>'opt vacc_sigma0.1'!$J$3:$J$62</c:f>
              <c:numCache>
                <c:formatCode>0.00E+00</c:formatCode>
                <c:ptCount val="60"/>
                <c:pt idx="0">
                  <c:v>2.44832E-2</c:v>
                </c:pt>
                <c:pt idx="1">
                  <c:v>2.43827E-2</c:v>
                </c:pt>
                <c:pt idx="2">
                  <c:v>2.4265399999999999E-2</c:v>
                </c:pt>
                <c:pt idx="3">
                  <c:v>2.4137800000000001E-2</c:v>
                </c:pt>
                <c:pt idx="4">
                  <c:v>2.3685600000000001E-2</c:v>
                </c:pt>
                <c:pt idx="5">
                  <c:v>2.3560299999999999E-2</c:v>
                </c:pt>
                <c:pt idx="6">
                  <c:v>2.33008E-2</c:v>
                </c:pt>
                <c:pt idx="7">
                  <c:v>2.30788E-2</c:v>
                </c:pt>
                <c:pt idx="8">
                  <c:v>2.29188E-2</c:v>
                </c:pt>
                <c:pt idx="9">
                  <c:v>2.2690999999999999E-2</c:v>
                </c:pt>
                <c:pt idx="10">
                  <c:v>2.2625300000000001E-2</c:v>
                </c:pt>
                <c:pt idx="11">
                  <c:v>2.2241199999999999E-2</c:v>
                </c:pt>
                <c:pt idx="12">
                  <c:v>2.22756E-2</c:v>
                </c:pt>
                <c:pt idx="13">
                  <c:v>2.17282E-2</c:v>
                </c:pt>
                <c:pt idx="14">
                  <c:v>2.1872200000000001E-2</c:v>
                </c:pt>
                <c:pt idx="15">
                  <c:v>2.1571099999999999E-2</c:v>
                </c:pt>
                <c:pt idx="16">
                  <c:v>2.1550400000000001E-2</c:v>
                </c:pt>
                <c:pt idx="17">
                  <c:v>2.138E-2</c:v>
                </c:pt>
                <c:pt idx="18">
                  <c:v>2.12648E-2</c:v>
                </c:pt>
                <c:pt idx="19">
                  <c:v>2.1222399999999999E-2</c:v>
                </c:pt>
                <c:pt idx="20">
                  <c:v>2.0922699999999999E-2</c:v>
                </c:pt>
                <c:pt idx="21">
                  <c:v>2.15201E-2</c:v>
                </c:pt>
                <c:pt idx="22">
                  <c:v>2.13899E-2</c:v>
                </c:pt>
                <c:pt idx="23">
                  <c:v>2.0850400000000002E-2</c:v>
                </c:pt>
                <c:pt idx="24">
                  <c:v>2.0785000000000001E-2</c:v>
                </c:pt>
                <c:pt idx="25">
                  <c:v>2.0468500000000001E-2</c:v>
                </c:pt>
                <c:pt idx="26">
                  <c:v>2.0315199999999999E-2</c:v>
                </c:pt>
                <c:pt idx="27">
                  <c:v>2.0128799999999999E-2</c:v>
                </c:pt>
                <c:pt idx="28">
                  <c:v>1.9658700000000001E-2</c:v>
                </c:pt>
                <c:pt idx="29">
                  <c:v>1.94737E-2</c:v>
                </c:pt>
                <c:pt idx="30">
                  <c:v>2.0137700000000001E-2</c:v>
                </c:pt>
                <c:pt idx="31">
                  <c:v>1.9799600000000001E-2</c:v>
                </c:pt>
                <c:pt idx="32">
                  <c:v>1.9645300000000001E-2</c:v>
                </c:pt>
                <c:pt idx="33">
                  <c:v>1.96636E-2</c:v>
                </c:pt>
                <c:pt idx="34">
                  <c:v>1.9036299999999999E-2</c:v>
                </c:pt>
                <c:pt idx="35">
                  <c:v>1.90718E-2</c:v>
                </c:pt>
                <c:pt idx="36">
                  <c:v>1.86968E-2</c:v>
                </c:pt>
                <c:pt idx="37">
                  <c:v>1.8531099999999998E-2</c:v>
                </c:pt>
                <c:pt idx="38">
                  <c:v>1.7295700000000001E-2</c:v>
                </c:pt>
                <c:pt idx="39">
                  <c:v>1.73034E-2</c:v>
                </c:pt>
                <c:pt idx="40">
                  <c:v>1.65276E-2</c:v>
                </c:pt>
                <c:pt idx="41">
                  <c:v>1.5831999999999999E-2</c:v>
                </c:pt>
                <c:pt idx="42">
                  <c:v>1.54109E-2</c:v>
                </c:pt>
                <c:pt idx="43">
                  <c:v>1.49856E-2</c:v>
                </c:pt>
                <c:pt idx="44">
                  <c:v>1.4529200000000001E-2</c:v>
                </c:pt>
                <c:pt idx="45">
                  <c:v>1.46689E-2</c:v>
                </c:pt>
                <c:pt idx="46">
                  <c:v>1.3598000000000001E-2</c:v>
                </c:pt>
                <c:pt idx="47">
                  <c:v>1.25793E-2</c:v>
                </c:pt>
                <c:pt idx="48">
                  <c:v>1.2258700000000001E-2</c:v>
                </c:pt>
                <c:pt idx="49">
                  <c:v>1.10963E-2</c:v>
                </c:pt>
                <c:pt idx="50">
                  <c:v>1.0120499999999999E-2</c:v>
                </c:pt>
                <c:pt idx="51">
                  <c:v>9.6753199999999994E-3</c:v>
                </c:pt>
                <c:pt idx="52">
                  <c:v>9.0938400000000006E-3</c:v>
                </c:pt>
                <c:pt idx="53">
                  <c:v>7.8325900000000004E-3</c:v>
                </c:pt>
                <c:pt idx="54">
                  <c:v>7.2892E-3</c:v>
                </c:pt>
                <c:pt idx="55">
                  <c:v>6.1881100000000001E-3</c:v>
                </c:pt>
                <c:pt idx="56">
                  <c:v>5.3007699999999998E-3</c:v>
                </c:pt>
                <c:pt idx="57">
                  <c:v>5.17133E-3</c:v>
                </c:pt>
                <c:pt idx="58">
                  <c:v>5.1568600000000001E-3</c:v>
                </c:pt>
                <c:pt idx="59">
                  <c:v>5.1583899999999997E-3</c:v>
                </c:pt>
              </c:numCache>
            </c:numRef>
          </c:val>
          <c:smooth val="0"/>
          <c:extLst>
            <c:ext xmlns:c16="http://schemas.microsoft.com/office/drawing/2014/chart" uri="{C3380CC4-5D6E-409C-BE32-E72D297353CC}">
              <c16:uniqueId val="{00000004-EF19-994C-8149-9763A8965322}"/>
            </c:ext>
          </c:extLst>
        </c:ser>
        <c:dLbls>
          <c:showLegendKey val="0"/>
          <c:showVal val="0"/>
          <c:showCatName val="0"/>
          <c:showSerName val="0"/>
          <c:showPercent val="0"/>
          <c:showBubbleSize val="0"/>
        </c:dLbls>
        <c:smooth val="0"/>
        <c:axId val="702579312"/>
        <c:axId val="702581024"/>
      </c:lineChart>
      <c:catAx>
        <c:axId val="7025793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days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581024"/>
        <c:crosses val="autoZero"/>
        <c:auto val="1"/>
        <c:lblAlgn val="ctr"/>
        <c:lblOffset val="100"/>
        <c:noMultiLvlLbl val="0"/>
      </c:catAx>
      <c:valAx>
        <c:axId val="7025810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Vaccination rate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5793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Value funtion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loss_sigma0.1!$I$3:$I$53</c:f>
              <c:numCache>
                <c:formatCode>_(* #,##0.00_);_(* \(#,##0.00\);_(* "-"??_);_(@_)</c:formatCode>
                <c:ptCount val="51"/>
                <c:pt idx="0">
                  <c:v>174.44560000000001</c:v>
                </c:pt>
                <c:pt idx="1">
                  <c:v>169.81084000000001</c:v>
                </c:pt>
                <c:pt idx="2">
                  <c:v>168.56691999999998</c:v>
                </c:pt>
                <c:pt idx="3">
                  <c:v>167.76641999999998</c:v>
                </c:pt>
                <c:pt idx="4">
                  <c:v>166.93267999999998</c:v>
                </c:pt>
                <c:pt idx="5">
                  <c:v>166.58440000000002</c:v>
                </c:pt>
                <c:pt idx="6">
                  <c:v>166.64522000000002</c:v>
                </c:pt>
                <c:pt idx="7">
                  <c:v>166.21925999999999</c:v>
                </c:pt>
                <c:pt idx="8">
                  <c:v>165.81206</c:v>
                </c:pt>
                <c:pt idx="9">
                  <c:v>165.44648000000001</c:v>
                </c:pt>
                <c:pt idx="10">
                  <c:v>165.6327</c:v>
                </c:pt>
                <c:pt idx="11">
                  <c:v>165.52051999999998</c:v>
                </c:pt>
                <c:pt idx="12">
                  <c:v>165.49634</c:v>
                </c:pt>
                <c:pt idx="13">
                  <c:v>165.32559999999998</c:v>
                </c:pt>
                <c:pt idx="14">
                  <c:v>165.38806</c:v>
                </c:pt>
                <c:pt idx="15">
                  <c:v>165.62699999999998</c:v>
                </c:pt>
                <c:pt idx="16">
                  <c:v>165.55070000000001</c:v>
                </c:pt>
                <c:pt idx="17">
                  <c:v>165.36514000000003</c:v>
                </c:pt>
                <c:pt idx="18">
                  <c:v>165.29888</c:v>
                </c:pt>
                <c:pt idx="19">
                  <c:v>165.47784000000001</c:v>
                </c:pt>
                <c:pt idx="20">
                  <c:v>165.29072000000002</c:v>
                </c:pt>
                <c:pt idx="21">
                  <c:v>165.04849999999999</c:v>
                </c:pt>
                <c:pt idx="22">
                  <c:v>165.10926000000001</c:v>
                </c:pt>
                <c:pt idx="23">
                  <c:v>165.03162</c:v>
                </c:pt>
                <c:pt idx="24">
                  <c:v>165.34456</c:v>
                </c:pt>
                <c:pt idx="25">
                  <c:v>165.15565999999998</c:v>
                </c:pt>
                <c:pt idx="26">
                  <c:v>165.14294000000001</c:v>
                </c:pt>
                <c:pt idx="27">
                  <c:v>165.13571999999999</c:v>
                </c:pt>
                <c:pt idx="28">
                  <c:v>165.11868000000001</c:v>
                </c:pt>
                <c:pt idx="29">
                  <c:v>165.13122000000001</c:v>
                </c:pt>
                <c:pt idx="30">
                  <c:v>165.14751999999999</c:v>
                </c:pt>
                <c:pt idx="31">
                  <c:v>165.11149999999998</c:v>
                </c:pt>
                <c:pt idx="32">
                  <c:v>165.09688</c:v>
                </c:pt>
                <c:pt idx="33">
                  <c:v>165.11060000000001</c:v>
                </c:pt>
                <c:pt idx="34">
                  <c:v>165.14410000000001</c:v>
                </c:pt>
                <c:pt idx="35">
                  <c:v>165.12284</c:v>
                </c:pt>
                <c:pt idx="36">
                  <c:v>165.13432</c:v>
                </c:pt>
                <c:pt idx="37">
                  <c:v>165.12469999999999</c:v>
                </c:pt>
                <c:pt idx="38">
                  <c:v>165.12449999999998</c:v>
                </c:pt>
                <c:pt idx="39">
                  <c:v>165.13364000000001</c:v>
                </c:pt>
                <c:pt idx="40">
                  <c:v>165.16037999999998</c:v>
                </c:pt>
                <c:pt idx="41">
                  <c:v>165.16036</c:v>
                </c:pt>
                <c:pt idx="42">
                  <c:v>165.15974</c:v>
                </c:pt>
                <c:pt idx="43">
                  <c:v>165.16037999999998</c:v>
                </c:pt>
                <c:pt idx="44">
                  <c:v>165.15990000000002</c:v>
                </c:pt>
                <c:pt idx="45">
                  <c:v>165.16001999999997</c:v>
                </c:pt>
                <c:pt idx="46">
                  <c:v>165.15938</c:v>
                </c:pt>
                <c:pt idx="47">
                  <c:v>165.15902</c:v>
                </c:pt>
                <c:pt idx="48">
                  <c:v>165.15899999999999</c:v>
                </c:pt>
                <c:pt idx="49">
                  <c:v>165.15878000000001</c:v>
                </c:pt>
                <c:pt idx="50">
                  <c:v>165.15835999999999</c:v>
                </c:pt>
              </c:numCache>
            </c:numRef>
          </c:val>
          <c:smooth val="1"/>
          <c:extLst>
            <c:ext xmlns:c16="http://schemas.microsoft.com/office/drawing/2014/chart" uri="{C3380CC4-5D6E-409C-BE32-E72D297353CC}">
              <c16:uniqueId val="{00000000-FDF1-904E-B70C-2EFD59B9F325}"/>
            </c:ext>
          </c:extLst>
        </c:ser>
        <c:dLbls>
          <c:showLegendKey val="0"/>
          <c:showVal val="0"/>
          <c:showCatName val="0"/>
          <c:showSerName val="0"/>
          <c:showPercent val="0"/>
          <c:showBubbleSize val="0"/>
        </c:dLbls>
        <c:smooth val="0"/>
        <c:axId val="457904527"/>
        <c:axId val="457906239"/>
      </c:lineChart>
      <c:catAx>
        <c:axId val="4579045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time steps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7906239"/>
        <c:crosses val="autoZero"/>
        <c:auto val="1"/>
        <c:lblAlgn val="ctr"/>
        <c:lblOffset val="100"/>
        <c:noMultiLvlLbl val="0"/>
      </c:catAx>
      <c:valAx>
        <c:axId val="4579062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Value function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7904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Optimal vaccination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'opt vacc_sigma0.05'!$F$3:$F$62</c:f>
              <c:numCache>
                <c:formatCode>0.00E+00</c:formatCode>
                <c:ptCount val="60"/>
                <c:pt idx="0">
                  <c:v>2.47146E-2</c:v>
                </c:pt>
                <c:pt idx="1">
                  <c:v>2.4754000000000002E-2</c:v>
                </c:pt>
                <c:pt idx="2">
                  <c:v>2.4741200000000001E-2</c:v>
                </c:pt>
                <c:pt idx="3">
                  <c:v>2.4723599999999998E-2</c:v>
                </c:pt>
                <c:pt idx="4">
                  <c:v>2.4718500000000001E-2</c:v>
                </c:pt>
                <c:pt idx="5">
                  <c:v>2.4685700000000001E-2</c:v>
                </c:pt>
                <c:pt idx="6">
                  <c:v>2.4646700000000001E-2</c:v>
                </c:pt>
                <c:pt idx="7">
                  <c:v>2.4594100000000001E-2</c:v>
                </c:pt>
                <c:pt idx="8">
                  <c:v>2.4549499999999998E-2</c:v>
                </c:pt>
                <c:pt idx="9">
                  <c:v>2.4489500000000001E-2</c:v>
                </c:pt>
                <c:pt idx="10">
                  <c:v>2.4436800000000002E-2</c:v>
                </c:pt>
                <c:pt idx="11">
                  <c:v>2.43617E-2</c:v>
                </c:pt>
                <c:pt idx="12">
                  <c:v>2.42414E-2</c:v>
                </c:pt>
                <c:pt idx="13">
                  <c:v>2.41129E-2</c:v>
                </c:pt>
                <c:pt idx="14">
                  <c:v>2.3892400000000001E-2</c:v>
                </c:pt>
                <c:pt idx="15">
                  <c:v>2.3623499999999999E-2</c:v>
                </c:pt>
                <c:pt idx="16">
                  <c:v>2.32944E-2</c:v>
                </c:pt>
                <c:pt idx="17">
                  <c:v>2.2758E-2</c:v>
                </c:pt>
                <c:pt idx="18">
                  <c:v>2.2286899999999998E-2</c:v>
                </c:pt>
                <c:pt idx="19">
                  <c:v>2.17743E-2</c:v>
                </c:pt>
                <c:pt idx="20">
                  <c:v>2.10178E-2</c:v>
                </c:pt>
                <c:pt idx="21">
                  <c:v>2.0280400000000001E-2</c:v>
                </c:pt>
                <c:pt idx="22">
                  <c:v>1.9639299999999998E-2</c:v>
                </c:pt>
                <c:pt idx="23">
                  <c:v>1.8830699999999999E-2</c:v>
                </c:pt>
                <c:pt idx="24">
                  <c:v>1.82826E-2</c:v>
                </c:pt>
                <c:pt idx="25">
                  <c:v>1.7491900000000001E-2</c:v>
                </c:pt>
                <c:pt idx="26">
                  <c:v>1.6588200000000001E-2</c:v>
                </c:pt>
                <c:pt idx="27">
                  <c:v>1.5983299999999999E-2</c:v>
                </c:pt>
                <c:pt idx="28">
                  <c:v>1.52873E-2</c:v>
                </c:pt>
                <c:pt idx="29">
                  <c:v>1.45005E-2</c:v>
                </c:pt>
                <c:pt idx="30">
                  <c:v>1.3951699999999999E-2</c:v>
                </c:pt>
                <c:pt idx="31">
                  <c:v>1.2985399999999999E-2</c:v>
                </c:pt>
                <c:pt idx="32">
                  <c:v>1.22427E-2</c:v>
                </c:pt>
                <c:pt idx="33">
                  <c:v>1.12052E-2</c:v>
                </c:pt>
                <c:pt idx="34">
                  <c:v>1.05337E-2</c:v>
                </c:pt>
                <c:pt idx="35">
                  <c:v>1.00427E-2</c:v>
                </c:pt>
                <c:pt idx="36">
                  <c:v>9.05247E-3</c:v>
                </c:pt>
                <c:pt idx="37">
                  <c:v>8.4082400000000009E-3</c:v>
                </c:pt>
                <c:pt idx="38">
                  <c:v>7.9193300000000005E-3</c:v>
                </c:pt>
                <c:pt idx="39">
                  <c:v>7.2941899999999999E-3</c:v>
                </c:pt>
                <c:pt idx="40">
                  <c:v>6.8069699999999999E-3</c:v>
                </c:pt>
                <c:pt idx="41">
                  <c:v>6.4337200000000004E-3</c:v>
                </c:pt>
                <c:pt idx="42">
                  <c:v>6.1528099999999999E-3</c:v>
                </c:pt>
                <c:pt idx="43">
                  <c:v>5.9193199999999996E-3</c:v>
                </c:pt>
                <c:pt idx="44">
                  <c:v>5.7135399999999996E-3</c:v>
                </c:pt>
                <c:pt idx="45">
                  <c:v>5.5767600000000001E-3</c:v>
                </c:pt>
                <c:pt idx="46">
                  <c:v>5.4484900000000003E-3</c:v>
                </c:pt>
                <c:pt idx="47">
                  <c:v>5.3401200000000003E-3</c:v>
                </c:pt>
                <c:pt idx="48">
                  <c:v>5.2797900000000004E-3</c:v>
                </c:pt>
                <c:pt idx="49">
                  <c:v>5.2308199999999997E-3</c:v>
                </c:pt>
                <c:pt idx="50">
                  <c:v>5.2120400000000002E-3</c:v>
                </c:pt>
                <c:pt idx="51">
                  <c:v>5.1997099999999997E-3</c:v>
                </c:pt>
                <c:pt idx="52">
                  <c:v>5.1932000000000002E-3</c:v>
                </c:pt>
                <c:pt idx="53">
                  <c:v>5.18696E-3</c:v>
                </c:pt>
                <c:pt idx="54">
                  <c:v>5.1847400000000002E-3</c:v>
                </c:pt>
                <c:pt idx="55">
                  <c:v>5.1814399999999998E-3</c:v>
                </c:pt>
                <c:pt idx="56">
                  <c:v>5.1770200000000001E-3</c:v>
                </c:pt>
                <c:pt idx="57">
                  <c:v>5.1798800000000004E-3</c:v>
                </c:pt>
                <c:pt idx="58">
                  <c:v>5.1764899999999997E-3</c:v>
                </c:pt>
                <c:pt idx="59">
                  <c:v>5.1804299999999998E-3</c:v>
                </c:pt>
              </c:numCache>
            </c:numRef>
          </c:val>
          <c:smooth val="0"/>
          <c:extLst>
            <c:ext xmlns:c16="http://schemas.microsoft.com/office/drawing/2014/chart" uri="{C3380CC4-5D6E-409C-BE32-E72D297353CC}">
              <c16:uniqueId val="{00000000-204E-8749-ACED-D2948C6921BC}"/>
            </c:ext>
          </c:extLst>
        </c:ser>
        <c:ser>
          <c:idx val="1"/>
          <c:order val="1"/>
          <c:spPr>
            <a:ln w="28575" cap="rnd">
              <a:solidFill>
                <a:schemeClr val="accent2"/>
              </a:solidFill>
              <a:round/>
            </a:ln>
            <a:effectLst/>
          </c:spPr>
          <c:marker>
            <c:symbol val="none"/>
          </c:marker>
          <c:val>
            <c:numRef>
              <c:f>'opt vacc_sigma0.05'!$G$3:$G$62</c:f>
              <c:numCache>
                <c:formatCode>0.00E+00</c:formatCode>
                <c:ptCount val="60"/>
                <c:pt idx="0">
                  <c:v>2.4745400000000001E-2</c:v>
                </c:pt>
                <c:pt idx="1">
                  <c:v>2.4766400000000001E-2</c:v>
                </c:pt>
                <c:pt idx="2">
                  <c:v>2.4765599999999999E-2</c:v>
                </c:pt>
                <c:pt idx="3">
                  <c:v>2.4752E-2</c:v>
                </c:pt>
                <c:pt idx="4">
                  <c:v>2.4736299999999999E-2</c:v>
                </c:pt>
                <c:pt idx="5">
                  <c:v>2.4711E-2</c:v>
                </c:pt>
                <c:pt idx="6">
                  <c:v>2.4660999999999999E-2</c:v>
                </c:pt>
                <c:pt idx="7">
                  <c:v>2.4637699999999998E-2</c:v>
                </c:pt>
                <c:pt idx="8">
                  <c:v>2.45907E-2</c:v>
                </c:pt>
                <c:pt idx="9">
                  <c:v>2.45055E-2</c:v>
                </c:pt>
                <c:pt idx="10">
                  <c:v>2.4406500000000001E-2</c:v>
                </c:pt>
                <c:pt idx="11">
                  <c:v>2.42408E-2</c:v>
                </c:pt>
                <c:pt idx="12">
                  <c:v>2.4174000000000001E-2</c:v>
                </c:pt>
                <c:pt idx="13">
                  <c:v>2.3838999999999999E-2</c:v>
                </c:pt>
                <c:pt idx="14">
                  <c:v>2.3708400000000001E-2</c:v>
                </c:pt>
                <c:pt idx="15">
                  <c:v>2.3375400000000001E-2</c:v>
                </c:pt>
                <c:pt idx="16">
                  <c:v>2.3164199999999999E-2</c:v>
                </c:pt>
                <c:pt idx="17">
                  <c:v>2.2669000000000002E-2</c:v>
                </c:pt>
                <c:pt idx="18">
                  <c:v>2.21622E-2</c:v>
                </c:pt>
                <c:pt idx="19">
                  <c:v>2.1694700000000001E-2</c:v>
                </c:pt>
                <c:pt idx="20">
                  <c:v>2.1108700000000001E-2</c:v>
                </c:pt>
                <c:pt idx="21">
                  <c:v>2.0315699999999999E-2</c:v>
                </c:pt>
                <c:pt idx="22">
                  <c:v>1.9781900000000002E-2</c:v>
                </c:pt>
                <c:pt idx="23">
                  <c:v>1.9201300000000001E-2</c:v>
                </c:pt>
                <c:pt idx="24">
                  <c:v>1.84409E-2</c:v>
                </c:pt>
                <c:pt idx="25">
                  <c:v>1.7646499999999999E-2</c:v>
                </c:pt>
                <c:pt idx="26">
                  <c:v>1.67893E-2</c:v>
                </c:pt>
                <c:pt idx="27">
                  <c:v>1.60888E-2</c:v>
                </c:pt>
                <c:pt idx="28">
                  <c:v>1.5359599999999999E-2</c:v>
                </c:pt>
                <c:pt idx="29">
                  <c:v>1.4436900000000001E-2</c:v>
                </c:pt>
                <c:pt idx="30">
                  <c:v>1.38265E-2</c:v>
                </c:pt>
                <c:pt idx="31">
                  <c:v>1.3225900000000001E-2</c:v>
                </c:pt>
                <c:pt idx="32">
                  <c:v>1.2298999999999999E-2</c:v>
                </c:pt>
                <c:pt idx="33">
                  <c:v>1.12183E-2</c:v>
                </c:pt>
                <c:pt idx="34">
                  <c:v>1.03179E-2</c:v>
                </c:pt>
                <c:pt idx="35">
                  <c:v>9.7425500000000009E-3</c:v>
                </c:pt>
                <c:pt idx="36">
                  <c:v>9.1175900000000001E-3</c:v>
                </c:pt>
                <c:pt idx="37">
                  <c:v>8.4131899999999992E-3</c:v>
                </c:pt>
                <c:pt idx="38">
                  <c:v>7.8393500000000001E-3</c:v>
                </c:pt>
                <c:pt idx="39">
                  <c:v>7.3184499999999998E-3</c:v>
                </c:pt>
                <c:pt idx="40">
                  <c:v>6.9647099999999998E-3</c:v>
                </c:pt>
                <c:pt idx="41">
                  <c:v>6.6093100000000002E-3</c:v>
                </c:pt>
                <c:pt idx="42">
                  <c:v>6.3326299999999997E-3</c:v>
                </c:pt>
                <c:pt idx="43">
                  <c:v>6.0450900000000004E-3</c:v>
                </c:pt>
                <c:pt idx="44">
                  <c:v>5.8421699999999998E-3</c:v>
                </c:pt>
                <c:pt idx="45">
                  <c:v>5.6942900000000003E-3</c:v>
                </c:pt>
                <c:pt idx="46">
                  <c:v>5.5551200000000002E-3</c:v>
                </c:pt>
                <c:pt idx="47">
                  <c:v>5.4299400000000003E-3</c:v>
                </c:pt>
                <c:pt idx="48">
                  <c:v>5.3252899999999999E-3</c:v>
                </c:pt>
                <c:pt idx="49">
                  <c:v>5.2688300000000004E-3</c:v>
                </c:pt>
                <c:pt idx="50">
                  <c:v>5.2430699999999998E-3</c:v>
                </c:pt>
                <c:pt idx="51">
                  <c:v>5.22668E-3</c:v>
                </c:pt>
                <c:pt idx="52">
                  <c:v>5.2225700000000002E-3</c:v>
                </c:pt>
                <c:pt idx="53">
                  <c:v>5.2144799999999996E-3</c:v>
                </c:pt>
                <c:pt idx="54">
                  <c:v>5.21091E-3</c:v>
                </c:pt>
                <c:pt idx="55">
                  <c:v>5.2083199999999998E-3</c:v>
                </c:pt>
                <c:pt idx="56">
                  <c:v>5.2051099999999998E-3</c:v>
                </c:pt>
                <c:pt idx="57">
                  <c:v>5.2051500000000004E-3</c:v>
                </c:pt>
                <c:pt idx="58">
                  <c:v>5.2041400000000003E-3</c:v>
                </c:pt>
                <c:pt idx="59">
                  <c:v>5.2022099999999996E-3</c:v>
                </c:pt>
              </c:numCache>
            </c:numRef>
          </c:val>
          <c:smooth val="0"/>
          <c:extLst>
            <c:ext xmlns:c16="http://schemas.microsoft.com/office/drawing/2014/chart" uri="{C3380CC4-5D6E-409C-BE32-E72D297353CC}">
              <c16:uniqueId val="{00000001-204E-8749-ACED-D2948C6921BC}"/>
            </c:ext>
          </c:extLst>
        </c:ser>
        <c:ser>
          <c:idx val="2"/>
          <c:order val="2"/>
          <c:spPr>
            <a:ln w="28575" cap="rnd">
              <a:solidFill>
                <a:schemeClr val="accent3"/>
              </a:solidFill>
              <a:round/>
            </a:ln>
            <a:effectLst/>
          </c:spPr>
          <c:marker>
            <c:symbol val="none"/>
          </c:marker>
          <c:val>
            <c:numRef>
              <c:f>'opt vacc_sigma0.05'!$H$3:$H$62</c:f>
              <c:numCache>
                <c:formatCode>0.00E+00</c:formatCode>
                <c:ptCount val="60"/>
                <c:pt idx="0">
                  <c:v>2.4643200000000001E-2</c:v>
                </c:pt>
                <c:pt idx="1">
                  <c:v>2.46533E-2</c:v>
                </c:pt>
                <c:pt idx="2">
                  <c:v>2.4647700000000002E-2</c:v>
                </c:pt>
                <c:pt idx="3">
                  <c:v>2.4625000000000001E-2</c:v>
                </c:pt>
                <c:pt idx="4">
                  <c:v>2.4606900000000001E-2</c:v>
                </c:pt>
                <c:pt idx="5">
                  <c:v>2.4571099999999998E-2</c:v>
                </c:pt>
                <c:pt idx="6">
                  <c:v>2.4539499999999999E-2</c:v>
                </c:pt>
                <c:pt idx="7">
                  <c:v>2.45001E-2</c:v>
                </c:pt>
                <c:pt idx="8">
                  <c:v>2.4431499999999998E-2</c:v>
                </c:pt>
                <c:pt idx="9">
                  <c:v>2.43384E-2</c:v>
                </c:pt>
                <c:pt idx="10">
                  <c:v>2.4280599999999999E-2</c:v>
                </c:pt>
                <c:pt idx="11">
                  <c:v>2.4098399999999999E-2</c:v>
                </c:pt>
                <c:pt idx="12">
                  <c:v>2.3918700000000001E-2</c:v>
                </c:pt>
                <c:pt idx="13">
                  <c:v>2.3681500000000001E-2</c:v>
                </c:pt>
                <c:pt idx="14">
                  <c:v>2.3375099999999999E-2</c:v>
                </c:pt>
                <c:pt idx="15">
                  <c:v>2.3172100000000001E-2</c:v>
                </c:pt>
                <c:pt idx="16">
                  <c:v>2.2799300000000002E-2</c:v>
                </c:pt>
                <c:pt idx="17">
                  <c:v>2.2338799999999999E-2</c:v>
                </c:pt>
                <c:pt idx="18">
                  <c:v>2.1853600000000001E-2</c:v>
                </c:pt>
                <c:pt idx="19">
                  <c:v>2.1542499999999999E-2</c:v>
                </c:pt>
                <c:pt idx="20">
                  <c:v>2.10318E-2</c:v>
                </c:pt>
                <c:pt idx="21">
                  <c:v>2.0300800000000001E-2</c:v>
                </c:pt>
                <c:pt idx="22">
                  <c:v>1.9704599999999999E-2</c:v>
                </c:pt>
                <c:pt idx="23">
                  <c:v>1.8955E-2</c:v>
                </c:pt>
                <c:pt idx="24">
                  <c:v>1.82744E-2</c:v>
                </c:pt>
                <c:pt idx="25">
                  <c:v>1.7519199999999999E-2</c:v>
                </c:pt>
                <c:pt idx="26">
                  <c:v>1.6774600000000001E-2</c:v>
                </c:pt>
                <c:pt idx="27">
                  <c:v>1.5935000000000001E-2</c:v>
                </c:pt>
                <c:pt idx="28">
                  <c:v>1.50837E-2</c:v>
                </c:pt>
                <c:pt idx="29">
                  <c:v>1.4185E-2</c:v>
                </c:pt>
                <c:pt idx="30">
                  <c:v>1.3222599999999999E-2</c:v>
                </c:pt>
                <c:pt idx="31">
                  <c:v>1.2386899999999999E-2</c:v>
                </c:pt>
                <c:pt idx="32">
                  <c:v>1.1638300000000001E-2</c:v>
                </c:pt>
                <c:pt idx="33">
                  <c:v>1.08209E-2</c:v>
                </c:pt>
                <c:pt idx="34">
                  <c:v>1.00657E-2</c:v>
                </c:pt>
                <c:pt idx="35">
                  <c:v>9.2792900000000008E-3</c:v>
                </c:pt>
                <c:pt idx="36">
                  <c:v>8.8202000000000003E-3</c:v>
                </c:pt>
                <c:pt idx="37">
                  <c:v>8.3719099999999998E-3</c:v>
                </c:pt>
                <c:pt idx="38">
                  <c:v>7.7723999999999996E-3</c:v>
                </c:pt>
                <c:pt idx="39">
                  <c:v>7.3060699999999996E-3</c:v>
                </c:pt>
                <c:pt idx="40">
                  <c:v>6.9269400000000004E-3</c:v>
                </c:pt>
                <c:pt idx="41">
                  <c:v>6.5491200000000003E-3</c:v>
                </c:pt>
                <c:pt idx="42">
                  <c:v>6.3235599999999998E-3</c:v>
                </c:pt>
                <c:pt idx="43">
                  <c:v>6.0750099999999996E-3</c:v>
                </c:pt>
                <c:pt idx="44">
                  <c:v>5.8805699999999999E-3</c:v>
                </c:pt>
                <c:pt idx="45">
                  <c:v>5.7209899999999996E-3</c:v>
                </c:pt>
                <c:pt idx="46">
                  <c:v>5.4853899999999997E-3</c:v>
                </c:pt>
                <c:pt idx="47">
                  <c:v>5.3455000000000004E-3</c:v>
                </c:pt>
                <c:pt idx="48">
                  <c:v>5.2163299999999999E-3</c:v>
                </c:pt>
                <c:pt idx="49">
                  <c:v>5.1727300000000004E-3</c:v>
                </c:pt>
                <c:pt idx="50">
                  <c:v>5.1527099999999996E-3</c:v>
                </c:pt>
                <c:pt idx="51">
                  <c:v>5.1430399999999998E-3</c:v>
                </c:pt>
                <c:pt idx="52">
                  <c:v>5.1389599999999997E-3</c:v>
                </c:pt>
                <c:pt idx="53">
                  <c:v>5.1365300000000003E-3</c:v>
                </c:pt>
                <c:pt idx="54">
                  <c:v>5.1360199999999998E-3</c:v>
                </c:pt>
                <c:pt idx="55">
                  <c:v>5.1350099999999997E-3</c:v>
                </c:pt>
                <c:pt idx="56">
                  <c:v>5.1344700000000004E-3</c:v>
                </c:pt>
                <c:pt idx="57">
                  <c:v>5.1340500000000002E-3</c:v>
                </c:pt>
                <c:pt idx="58">
                  <c:v>5.1340700000000001E-3</c:v>
                </c:pt>
                <c:pt idx="59">
                  <c:v>5.1341299999999998E-3</c:v>
                </c:pt>
              </c:numCache>
            </c:numRef>
          </c:val>
          <c:smooth val="0"/>
          <c:extLst>
            <c:ext xmlns:c16="http://schemas.microsoft.com/office/drawing/2014/chart" uri="{C3380CC4-5D6E-409C-BE32-E72D297353CC}">
              <c16:uniqueId val="{00000002-204E-8749-ACED-D2948C6921BC}"/>
            </c:ext>
          </c:extLst>
        </c:ser>
        <c:ser>
          <c:idx val="3"/>
          <c:order val="3"/>
          <c:spPr>
            <a:ln w="28575" cap="rnd">
              <a:solidFill>
                <a:schemeClr val="accent4"/>
              </a:solidFill>
              <a:round/>
            </a:ln>
            <a:effectLst/>
          </c:spPr>
          <c:marker>
            <c:symbol val="none"/>
          </c:marker>
          <c:val>
            <c:numRef>
              <c:f>'opt vacc_sigma0.05'!$I$3:$I$62</c:f>
              <c:numCache>
                <c:formatCode>0.00E+00</c:formatCode>
                <c:ptCount val="60"/>
                <c:pt idx="0">
                  <c:v>2.4682599999999999E-2</c:v>
                </c:pt>
                <c:pt idx="1">
                  <c:v>2.46964E-2</c:v>
                </c:pt>
                <c:pt idx="2">
                  <c:v>2.4690799999999999E-2</c:v>
                </c:pt>
                <c:pt idx="3">
                  <c:v>2.4668699999999998E-2</c:v>
                </c:pt>
                <c:pt idx="4">
                  <c:v>2.46421E-2</c:v>
                </c:pt>
                <c:pt idx="5">
                  <c:v>2.4607799999999999E-2</c:v>
                </c:pt>
                <c:pt idx="6">
                  <c:v>2.45726E-2</c:v>
                </c:pt>
                <c:pt idx="7">
                  <c:v>2.4523400000000001E-2</c:v>
                </c:pt>
                <c:pt idx="8">
                  <c:v>2.4512300000000001E-2</c:v>
                </c:pt>
                <c:pt idx="9">
                  <c:v>2.4425200000000001E-2</c:v>
                </c:pt>
                <c:pt idx="10">
                  <c:v>2.4322900000000001E-2</c:v>
                </c:pt>
                <c:pt idx="11">
                  <c:v>2.4169800000000002E-2</c:v>
                </c:pt>
                <c:pt idx="12">
                  <c:v>2.3952399999999999E-2</c:v>
                </c:pt>
                <c:pt idx="13">
                  <c:v>2.3798199999999999E-2</c:v>
                </c:pt>
                <c:pt idx="14">
                  <c:v>2.3628400000000001E-2</c:v>
                </c:pt>
                <c:pt idx="15">
                  <c:v>2.3290700000000001E-2</c:v>
                </c:pt>
                <c:pt idx="16">
                  <c:v>2.2919700000000001E-2</c:v>
                </c:pt>
                <c:pt idx="17">
                  <c:v>2.2543400000000002E-2</c:v>
                </c:pt>
                <c:pt idx="18">
                  <c:v>2.1978000000000001E-2</c:v>
                </c:pt>
                <c:pt idx="19">
                  <c:v>2.1403700000000001E-2</c:v>
                </c:pt>
                <c:pt idx="20">
                  <c:v>2.0769099999999999E-2</c:v>
                </c:pt>
                <c:pt idx="21">
                  <c:v>2.0110099999999999E-2</c:v>
                </c:pt>
                <c:pt idx="22">
                  <c:v>1.9445E-2</c:v>
                </c:pt>
                <c:pt idx="23">
                  <c:v>1.86762E-2</c:v>
                </c:pt>
                <c:pt idx="24">
                  <c:v>1.80418E-2</c:v>
                </c:pt>
                <c:pt idx="25">
                  <c:v>1.73683E-2</c:v>
                </c:pt>
                <c:pt idx="26">
                  <c:v>1.6513099999999999E-2</c:v>
                </c:pt>
                <c:pt idx="27">
                  <c:v>1.5774699999999999E-2</c:v>
                </c:pt>
                <c:pt idx="28">
                  <c:v>1.48621E-2</c:v>
                </c:pt>
                <c:pt idx="29">
                  <c:v>1.39775E-2</c:v>
                </c:pt>
                <c:pt idx="30">
                  <c:v>1.33934E-2</c:v>
                </c:pt>
                <c:pt idx="31">
                  <c:v>1.25346E-2</c:v>
                </c:pt>
                <c:pt idx="32">
                  <c:v>1.15893E-2</c:v>
                </c:pt>
                <c:pt idx="33">
                  <c:v>1.09961E-2</c:v>
                </c:pt>
                <c:pt idx="34">
                  <c:v>9.9188499999999999E-3</c:v>
                </c:pt>
                <c:pt idx="35">
                  <c:v>9.3150000000000004E-3</c:v>
                </c:pt>
                <c:pt idx="36">
                  <c:v>8.6834000000000008E-3</c:v>
                </c:pt>
                <c:pt idx="37">
                  <c:v>8.0135399999999996E-3</c:v>
                </c:pt>
                <c:pt idx="38">
                  <c:v>7.6241399999999997E-3</c:v>
                </c:pt>
                <c:pt idx="39">
                  <c:v>7.1529999999999996E-3</c:v>
                </c:pt>
                <c:pt idx="40">
                  <c:v>6.9171500000000004E-3</c:v>
                </c:pt>
                <c:pt idx="41">
                  <c:v>6.6217200000000002E-3</c:v>
                </c:pt>
                <c:pt idx="42">
                  <c:v>6.3651999999999997E-3</c:v>
                </c:pt>
                <c:pt idx="43">
                  <c:v>6.1465199999999999E-3</c:v>
                </c:pt>
                <c:pt idx="44">
                  <c:v>5.9794999999999996E-3</c:v>
                </c:pt>
                <c:pt idx="45">
                  <c:v>5.7436700000000002E-3</c:v>
                </c:pt>
                <c:pt idx="46">
                  <c:v>5.5416399999999996E-3</c:v>
                </c:pt>
                <c:pt idx="47">
                  <c:v>5.3596700000000004E-3</c:v>
                </c:pt>
                <c:pt idx="48">
                  <c:v>5.2553699999999997E-3</c:v>
                </c:pt>
                <c:pt idx="49">
                  <c:v>5.2014699999999997E-3</c:v>
                </c:pt>
                <c:pt idx="50">
                  <c:v>5.1782299999999998E-3</c:v>
                </c:pt>
                <c:pt idx="51">
                  <c:v>5.1698500000000001E-3</c:v>
                </c:pt>
                <c:pt idx="52">
                  <c:v>5.1634000000000003E-3</c:v>
                </c:pt>
                <c:pt idx="53">
                  <c:v>5.15995E-3</c:v>
                </c:pt>
                <c:pt idx="54">
                  <c:v>5.1579299999999998E-3</c:v>
                </c:pt>
                <c:pt idx="55">
                  <c:v>5.1561100000000002E-3</c:v>
                </c:pt>
                <c:pt idx="56">
                  <c:v>5.1550800000000003E-3</c:v>
                </c:pt>
                <c:pt idx="57">
                  <c:v>5.1542000000000003E-3</c:v>
                </c:pt>
                <c:pt idx="58">
                  <c:v>5.1538900000000004E-3</c:v>
                </c:pt>
                <c:pt idx="59">
                  <c:v>5.1538699999999996E-3</c:v>
                </c:pt>
              </c:numCache>
            </c:numRef>
          </c:val>
          <c:smooth val="0"/>
          <c:extLst>
            <c:ext xmlns:c16="http://schemas.microsoft.com/office/drawing/2014/chart" uri="{C3380CC4-5D6E-409C-BE32-E72D297353CC}">
              <c16:uniqueId val="{00000003-204E-8749-ACED-D2948C6921BC}"/>
            </c:ext>
          </c:extLst>
        </c:ser>
        <c:ser>
          <c:idx val="4"/>
          <c:order val="4"/>
          <c:spPr>
            <a:ln w="28575" cap="rnd">
              <a:solidFill>
                <a:schemeClr val="accent5"/>
              </a:solidFill>
              <a:round/>
            </a:ln>
            <a:effectLst/>
          </c:spPr>
          <c:marker>
            <c:symbol val="none"/>
          </c:marker>
          <c:val>
            <c:numRef>
              <c:f>'opt vacc_sigma0.05'!$J$3:$J$62</c:f>
              <c:numCache>
                <c:formatCode>0.00E+00</c:formatCode>
                <c:ptCount val="60"/>
                <c:pt idx="0">
                  <c:v>2.4663899999999999E-2</c:v>
                </c:pt>
                <c:pt idx="1">
                  <c:v>2.46695E-2</c:v>
                </c:pt>
                <c:pt idx="2">
                  <c:v>2.4679E-2</c:v>
                </c:pt>
                <c:pt idx="3">
                  <c:v>2.4667600000000001E-2</c:v>
                </c:pt>
                <c:pt idx="4">
                  <c:v>2.46492E-2</c:v>
                </c:pt>
                <c:pt idx="5">
                  <c:v>2.4625600000000001E-2</c:v>
                </c:pt>
                <c:pt idx="6">
                  <c:v>2.4578300000000001E-2</c:v>
                </c:pt>
                <c:pt idx="7">
                  <c:v>2.4528299999999999E-2</c:v>
                </c:pt>
                <c:pt idx="8">
                  <c:v>2.4476299999999999E-2</c:v>
                </c:pt>
                <c:pt idx="9">
                  <c:v>2.4400399999999999E-2</c:v>
                </c:pt>
                <c:pt idx="10">
                  <c:v>2.43155E-2</c:v>
                </c:pt>
                <c:pt idx="11">
                  <c:v>2.42145E-2</c:v>
                </c:pt>
                <c:pt idx="12">
                  <c:v>2.4093699999999999E-2</c:v>
                </c:pt>
                <c:pt idx="13">
                  <c:v>2.3854400000000001E-2</c:v>
                </c:pt>
                <c:pt idx="14">
                  <c:v>2.3515399999999999E-2</c:v>
                </c:pt>
                <c:pt idx="15">
                  <c:v>2.31991E-2</c:v>
                </c:pt>
                <c:pt idx="16">
                  <c:v>2.2839999999999999E-2</c:v>
                </c:pt>
                <c:pt idx="17">
                  <c:v>2.2445699999999999E-2</c:v>
                </c:pt>
                <c:pt idx="18">
                  <c:v>2.1953E-2</c:v>
                </c:pt>
                <c:pt idx="19">
                  <c:v>2.15091E-2</c:v>
                </c:pt>
                <c:pt idx="20">
                  <c:v>2.1028100000000001E-2</c:v>
                </c:pt>
                <c:pt idx="21">
                  <c:v>2.0274E-2</c:v>
                </c:pt>
                <c:pt idx="22">
                  <c:v>1.9719400000000002E-2</c:v>
                </c:pt>
                <c:pt idx="23">
                  <c:v>1.90105E-2</c:v>
                </c:pt>
                <c:pt idx="24">
                  <c:v>1.8413100000000002E-2</c:v>
                </c:pt>
                <c:pt idx="25">
                  <c:v>1.7634899999999998E-2</c:v>
                </c:pt>
                <c:pt idx="26">
                  <c:v>1.6712899999999999E-2</c:v>
                </c:pt>
                <c:pt idx="27">
                  <c:v>1.57143E-2</c:v>
                </c:pt>
                <c:pt idx="28">
                  <c:v>1.4840000000000001E-2</c:v>
                </c:pt>
                <c:pt idx="29">
                  <c:v>1.4035600000000001E-2</c:v>
                </c:pt>
                <c:pt idx="30">
                  <c:v>1.3412200000000001E-2</c:v>
                </c:pt>
                <c:pt idx="31">
                  <c:v>1.2613600000000001E-2</c:v>
                </c:pt>
                <c:pt idx="32">
                  <c:v>1.2109999999999999E-2</c:v>
                </c:pt>
                <c:pt idx="33">
                  <c:v>1.12929E-2</c:v>
                </c:pt>
                <c:pt idx="34">
                  <c:v>1.05316E-2</c:v>
                </c:pt>
                <c:pt idx="35">
                  <c:v>9.8928599999999998E-3</c:v>
                </c:pt>
                <c:pt idx="36">
                  <c:v>9.1581900000000001E-3</c:v>
                </c:pt>
                <c:pt idx="37">
                  <c:v>8.3586400000000005E-3</c:v>
                </c:pt>
                <c:pt idx="38">
                  <c:v>7.7985600000000004E-3</c:v>
                </c:pt>
                <c:pt idx="39">
                  <c:v>7.2159600000000004E-3</c:v>
                </c:pt>
                <c:pt idx="40">
                  <c:v>6.9986900000000001E-3</c:v>
                </c:pt>
                <c:pt idx="41">
                  <c:v>6.3225800000000004E-3</c:v>
                </c:pt>
                <c:pt idx="42">
                  <c:v>6.0604400000000003E-3</c:v>
                </c:pt>
                <c:pt idx="43">
                  <c:v>5.8288400000000001E-3</c:v>
                </c:pt>
                <c:pt idx="44">
                  <c:v>5.67828E-3</c:v>
                </c:pt>
                <c:pt idx="45">
                  <c:v>5.54041E-3</c:v>
                </c:pt>
                <c:pt idx="46">
                  <c:v>5.3963300000000004E-3</c:v>
                </c:pt>
                <c:pt idx="47">
                  <c:v>5.3125100000000003E-3</c:v>
                </c:pt>
                <c:pt idx="48">
                  <c:v>5.2462999999999997E-3</c:v>
                </c:pt>
                <c:pt idx="49">
                  <c:v>5.2023599999999996E-3</c:v>
                </c:pt>
                <c:pt idx="50">
                  <c:v>5.1815899999999998E-3</c:v>
                </c:pt>
                <c:pt idx="51">
                  <c:v>5.1724300000000004E-3</c:v>
                </c:pt>
                <c:pt idx="52">
                  <c:v>5.1689300000000004E-3</c:v>
                </c:pt>
                <c:pt idx="53">
                  <c:v>5.1653799999999998E-3</c:v>
                </c:pt>
                <c:pt idx="54">
                  <c:v>5.16287E-3</c:v>
                </c:pt>
                <c:pt idx="55">
                  <c:v>5.1608699999999997E-3</c:v>
                </c:pt>
                <c:pt idx="56">
                  <c:v>5.1598399999999997E-3</c:v>
                </c:pt>
                <c:pt idx="57">
                  <c:v>5.1590899999999999E-3</c:v>
                </c:pt>
                <c:pt idx="58">
                  <c:v>5.1588600000000004E-3</c:v>
                </c:pt>
                <c:pt idx="59">
                  <c:v>5.1587100000000004E-3</c:v>
                </c:pt>
              </c:numCache>
            </c:numRef>
          </c:val>
          <c:smooth val="0"/>
          <c:extLst>
            <c:ext xmlns:c16="http://schemas.microsoft.com/office/drawing/2014/chart" uri="{C3380CC4-5D6E-409C-BE32-E72D297353CC}">
              <c16:uniqueId val="{00000004-204E-8749-ACED-D2948C6921BC}"/>
            </c:ext>
          </c:extLst>
        </c:ser>
        <c:dLbls>
          <c:showLegendKey val="0"/>
          <c:showVal val="0"/>
          <c:showCatName val="0"/>
          <c:showSerName val="0"/>
          <c:showPercent val="0"/>
          <c:showBubbleSize val="0"/>
        </c:dLbls>
        <c:smooth val="0"/>
        <c:axId val="702579312"/>
        <c:axId val="702581024"/>
      </c:lineChart>
      <c:catAx>
        <c:axId val="7025793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days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581024"/>
        <c:crosses val="autoZero"/>
        <c:auto val="1"/>
        <c:lblAlgn val="ctr"/>
        <c:lblOffset val="100"/>
        <c:noMultiLvlLbl val="0"/>
      </c:catAx>
      <c:valAx>
        <c:axId val="7025810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Vaccination rate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5793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Value funtion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loss_sigma0.05!$I$3:$I$53</c:f>
              <c:numCache>
                <c:formatCode>_(* #,##0.00_);_(* \(#,##0.00\);_(* "-"??_);_(@_)</c:formatCode>
                <c:ptCount val="51"/>
                <c:pt idx="0">
                  <c:v>26.578140000000001</c:v>
                </c:pt>
                <c:pt idx="1">
                  <c:v>25.73302</c:v>
                </c:pt>
                <c:pt idx="2">
                  <c:v>25.433520000000001</c:v>
                </c:pt>
                <c:pt idx="3">
                  <c:v>25.190860000000001</c:v>
                </c:pt>
                <c:pt idx="4">
                  <c:v>25.030759999999997</c:v>
                </c:pt>
                <c:pt idx="5">
                  <c:v>24.94406</c:v>
                </c:pt>
                <c:pt idx="6">
                  <c:v>24.854180000000003</c:v>
                </c:pt>
                <c:pt idx="7">
                  <c:v>24.802439999999997</c:v>
                </c:pt>
                <c:pt idx="8">
                  <c:v>24.736439999999998</c:v>
                </c:pt>
                <c:pt idx="9">
                  <c:v>24.70778</c:v>
                </c:pt>
                <c:pt idx="10">
                  <c:v>24.698360000000001</c:v>
                </c:pt>
                <c:pt idx="11">
                  <c:v>24.671639999999996</c:v>
                </c:pt>
                <c:pt idx="12">
                  <c:v>24.65654</c:v>
                </c:pt>
                <c:pt idx="13">
                  <c:v>24.638520000000003</c:v>
                </c:pt>
                <c:pt idx="14">
                  <c:v>24.633859999999999</c:v>
                </c:pt>
                <c:pt idx="15">
                  <c:v>24.624660000000002</c:v>
                </c:pt>
                <c:pt idx="16">
                  <c:v>24.609919999999999</c:v>
                </c:pt>
                <c:pt idx="17">
                  <c:v>24.614240000000002</c:v>
                </c:pt>
                <c:pt idx="18">
                  <c:v>24.604679999999998</c:v>
                </c:pt>
                <c:pt idx="19">
                  <c:v>24.608979999999999</c:v>
                </c:pt>
                <c:pt idx="20">
                  <c:v>24.585860000000004</c:v>
                </c:pt>
                <c:pt idx="21">
                  <c:v>24.587679999999999</c:v>
                </c:pt>
                <c:pt idx="22">
                  <c:v>24.568260000000002</c:v>
                </c:pt>
                <c:pt idx="23">
                  <c:v>24.572660000000003</c:v>
                </c:pt>
                <c:pt idx="24">
                  <c:v>24.569599999999998</c:v>
                </c:pt>
                <c:pt idx="25">
                  <c:v>24.572759999999999</c:v>
                </c:pt>
                <c:pt idx="26">
                  <c:v>24.57264</c:v>
                </c:pt>
                <c:pt idx="27">
                  <c:v>24.57178</c:v>
                </c:pt>
                <c:pt idx="28">
                  <c:v>24.569659999999999</c:v>
                </c:pt>
                <c:pt idx="29">
                  <c:v>24.571000000000002</c:v>
                </c:pt>
                <c:pt idx="30">
                  <c:v>24.570680000000003</c:v>
                </c:pt>
                <c:pt idx="31">
                  <c:v>24.568959999999997</c:v>
                </c:pt>
                <c:pt idx="32">
                  <c:v>24.569900000000001</c:v>
                </c:pt>
                <c:pt idx="33">
                  <c:v>24.570240000000002</c:v>
                </c:pt>
                <c:pt idx="34">
                  <c:v>24.569700000000001</c:v>
                </c:pt>
                <c:pt idx="35">
                  <c:v>24.568359999999998</c:v>
                </c:pt>
                <c:pt idx="36">
                  <c:v>24.566300000000002</c:v>
                </c:pt>
                <c:pt idx="37">
                  <c:v>24.564700000000002</c:v>
                </c:pt>
                <c:pt idx="38">
                  <c:v>24.565619999999999</c:v>
                </c:pt>
                <c:pt idx="39">
                  <c:v>24.566600000000001</c:v>
                </c:pt>
                <c:pt idx="40">
                  <c:v>24.56758</c:v>
                </c:pt>
                <c:pt idx="41">
                  <c:v>24.567599999999999</c:v>
                </c:pt>
                <c:pt idx="42">
                  <c:v>24.56758</c:v>
                </c:pt>
                <c:pt idx="43">
                  <c:v>24.567559999999997</c:v>
                </c:pt>
                <c:pt idx="44">
                  <c:v>24.567540000000001</c:v>
                </c:pt>
                <c:pt idx="45">
                  <c:v>24.567540000000001</c:v>
                </c:pt>
                <c:pt idx="46">
                  <c:v>24.567540000000001</c:v>
                </c:pt>
                <c:pt idx="47">
                  <c:v>24.567540000000001</c:v>
                </c:pt>
                <c:pt idx="48">
                  <c:v>24.567520000000002</c:v>
                </c:pt>
                <c:pt idx="49">
                  <c:v>24.567520000000002</c:v>
                </c:pt>
                <c:pt idx="50">
                  <c:v>24.567520000000002</c:v>
                </c:pt>
              </c:numCache>
            </c:numRef>
          </c:val>
          <c:smooth val="1"/>
          <c:extLst>
            <c:ext xmlns:c16="http://schemas.microsoft.com/office/drawing/2014/chart" uri="{C3380CC4-5D6E-409C-BE32-E72D297353CC}">
              <c16:uniqueId val="{00000000-5B28-034F-A480-52B2D210AE75}"/>
            </c:ext>
          </c:extLst>
        </c:ser>
        <c:dLbls>
          <c:showLegendKey val="0"/>
          <c:showVal val="0"/>
          <c:showCatName val="0"/>
          <c:showSerName val="0"/>
          <c:showPercent val="0"/>
          <c:showBubbleSize val="0"/>
        </c:dLbls>
        <c:smooth val="0"/>
        <c:axId val="457904527"/>
        <c:axId val="457906239"/>
      </c:lineChart>
      <c:catAx>
        <c:axId val="4579045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time steps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7906239"/>
        <c:crosses val="autoZero"/>
        <c:auto val="1"/>
        <c:lblAlgn val="ctr"/>
        <c:lblOffset val="100"/>
        <c:noMultiLvlLbl val="0"/>
      </c:catAx>
      <c:valAx>
        <c:axId val="4579062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Value function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7904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Optimal vaccination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'opt vacc_sigma0.2'!$F$3:$F$62</c:f>
              <c:numCache>
                <c:formatCode>0.00E+00</c:formatCode>
                <c:ptCount val="60"/>
                <c:pt idx="0">
                  <c:v>2.37646E-2</c:v>
                </c:pt>
                <c:pt idx="1">
                  <c:v>2.1509500000000001E-2</c:v>
                </c:pt>
                <c:pt idx="2">
                  <c:v>2.2042599999999999E-2</c:v>
                </c:pt>
                <c:pt idx="3">
                  <c:v>2.1244599999999999E-2</c:v>
                </c:pt>
                <c:pt idx="4">
                  <c:v>2.1492399999999998E-2</c:v>
                </c:pt>
                <c:pt idx="5">
                  <c:v>2.0710599999999999E-2</c:v>
                </c:pt>
                <c:pt idx="6">
                  <c:v>2.06158E-2</c:v>
                </c:pt>
                <c:pt idx="7">
                  <c:v>1.96565E-2</c:v>
                </c:pt>
                <c:pt idx="8">
                  <c:v>2.0424399999999999E-2</c:v>
                </c:pt>
                <c:pt idx="9">
                  <c:v>2.0324600000000002E-2</c:v>
                </c:pt>
                <c:pt idx="10">
                  <c:v>2.0308900000000001E-2</c:v>
                </c:pt>
                <c:pt idx="11">
                  <c:v>1.95484E-2</c:v>
                </c:pt>
                <c:pt idx="12">
                  <c:v>2.0212399999999998E-2</c:v>
                </c:pt>
                <c:pt idx="13">
                  <c:v>2.0428600000000002E-2</c:v>
                </c:pt>
                <c:pt idx="14">
                  <c:v>2.0531299999999999E-2</c:v>
                </c:pt>
                <c:pt idx="15">
                  <c:v>2.0176900000000001E-2</c:v>
                </c:pt>
                <c:pt idx="16">
                  <c:v>1.98523E-2</c:v>
                </c:pt>
                <c:pt idx="17">
                  <c:v>2.0331100000000001E-2</c:v>
                </c:pt>
                <c:pt idx="18">
                  <c:v>1.97355E-2</c:v>
                </c:pt>
                <c:pt idx="19">
                  <c:v>1.97489E-2</c:v>
                </c:pt>
                <c:pt idx="20">
                  <c:v>2.00889E-2</c:v>
                </c:pt>
                <c:pt idx="21">
                  <c:v>2.01888E-2</c:v>
                </c:pt>
                <c:pt idx="22">
                  <c:v>1.93206E-2</c:v>
                </c:pt>
                <c:pt idx="23">
                  <c:v>1.9618900000000002E-2</c:v>
                </c:pt>
                <c:pt idx="24">
                  <c:v>2.0057100000000001E-2</c:v>
                </c:pt>
                <c:pt idx="25">
                  <c:v>1.9509599999999998E-2</c:v>
                </c:pt>
                <c:pt idx="26">
                  <c:v>1.9647000000000001E-2</c:v>
                </c:pt>
                <c:pt idx="27">
                  <c:v>1.9207399999999999E-2</c:v>
                </c:pt>
                <c:pt idx="28">
                  <c:v>1.94521E-2</c:v>
                </c:pt>
                <c:pt idx="29">
                  <c:v>1.82895E-2</c:v>
                </c:pt>
                <c:pt idx="30">
                  <c:v>1.9743400000000001E-2</c:v>
                </c:pt>
                <c:pt idx="31">
                  <c:v>2.0101600000000001E-2</c:v>
                </c:pt>
                <c:pt idx="32">
                  <c:v>2.02969E-2</c:v>
                </c:pt>
                <c:pt idx="33">
                  <c:v>2.0612999999999999E-2</c:v>
                </c:pt>
                <c:pt idx="34">
                  <c:v>2.0618399999999999E-2</c:v>
                </c:pt>
                <c:pt idx="35">
                  <c:v>2.0081600000000002E-2</c:v>
                </c:pt>
                <c:pt idx="36">
                  <c:v>2.01899E-2</c:v>
                </c:pt>
                <c:pt idx="37">
                  <c:v>2.0351999999999999E-2</c:v>
                </c:pt>
                <c:pt idx="38">
                  <c:v>1.93008E-2</c:v>
                </c:pt>
                <c:pt idx="39">
                  <c:v>1.9746E-2</c:v>
                </c:pt>
                <c:pt idx="40">
                  <c:v>1.90327E-2</c:v>
                </c:pt>
                <c:pt idx="41">
                  <c:v>1.83736E-2</c:v>
                </c:pt>
                <c:pt idx="42">
                  <c:v>1.84362E-2</c:v>
                </c:pt>
                <c:pt idx="43">
                  <c:v>1.9092000000000001E-2</c:v>
                </c:pt>
                <c:pt idx="44">
                  <c:v>1.9018699999999999E-2</c:v>
                </c:pt>
                <c:pt idx="45">
                  <c:v>1.95029E-2</c:v>
                </c:pt>
                <c:pt idx="46">
                  <c:v>1.9031099999999999E-2</c:v>
                </c:pt>
                <c:pt idx="47">
                  <c:v>1.9687400000000001E-2</c:v>
                </c:pt>
                <c:pt idx="48">
                  <c:v>1.94047E-2</c:v>
                </c:pt>
                <c:pt idx="49">
                  <c:v>1.9192899999999999E-2</c:v>
                </c:pt>
                <c:pt idx="50">
                  <c:v>1.8447499999999999E-2</c:v>
                </c:pt>
                <c:pt idx="51">
                  <c:v>1.7839500000000001E-2</c:v>
                </c:pt>
                <c:pt idx="52">
                  <c:v>1.6933E-2</c:v>
                </c:pt>
                <c:pt idx="53">
                  <c:v>1.5646799999999999E-2</c:v>
                </c:pt>
                <c:pt idx="54">
                  <c:v>1.4904499999999999E-2</c:v>
                </c:pt>
                <c:pt idx="55">
                  <c:v>1.3775000000000001E-2</c:v>
                </c:pt>
                <c:pt idx="56">
                  <c:v>1.04645E-2</c:v>
                </c:pt>
                <c:pt idx="57">
                  <c:v>7.2046100000000002E-3</c:v>
                </c:pt>
                <c:pt idx="58">
                  <c:v>6.1274199999999997E-3</c:v>
                </c:pt>
                <c:pt idx="59">
                  <c:v>5.1662799999999997E-3</c:v>
                </c:pt>
              </c:numCache>
            </c:numRef>
          </c:val>
          <c:smooth val="0"/>
          <c:extLst>
            <c:ext xmlns:c16="http://schemas.microsoft.com/office/drawing/2014/chart" uri="{C3380CC4-5D6E-409C-BE32-E72D297353CC}">
              <c16:uniqueId val="{00000000-737D-3B40-9D7C-08C11FDE2079}"/>
            </c:ext>
          </c:extLst>
        </c:ser>
        <c:ser>
          <c:idx val="1"/>
          <c:order val="1"/>
          <c:spPr>
            <a:ln w="28575" cap="rnd">
              <a:solidFill>
                <a:schemeClr val="accent2"/>
              </a:solidFill>
              <a:round/>
            </a:ln>
            <a:effectLst/>
          </c:spPr>
          <c:marker>
            <c:symbol val="none"/>
          </c:marker>
          <c:val>
            <c:numRef>
              <c:f>'opt vacc_sigma0.2'!$G$3:$G$62</c:f>
              <c:numCache>
                <c:formatCode>0.00E+00</c:formatCode>
                <c:ptCount val="60"/>
                <c:pt idx="0">
                  <c:v>2.44166E-2</c:v>
                </c:pt>
                <c:pt idx="1">
                  <c:v>2.3223299999999999E-2</c:v>
                </c:pt>
                <c:pt idx="2">
                  <c:v>2.2975800000000001E-2</c:v>
                </c:pt>
                <c:pt idx="3">
                  <c:v>2.2707600000000001E-2</c:v>
                </c:pt>
                <c:pt idx="4">
                  <c:v>2.1571799999999999E-2</c:v>
                </c:pt>
                <c:pt idx="5">
                  <c:v>2.1237800000000001E-2</c:v>
                </c:pt>
                <c:pt idx="6">
                  <c:v>2.1069299999999999E-2</c:v>
                </c:pt>
                <c:pt idx="7">
                  <c:v>2.1049999999999999E-2</c:v>
                </c:pt>
                <c:pt idx="8">
                  <c:v>2.0840600000000001E-2</c:v>
                </c:pt>
                <c:pt idx="9">
                  <c:v>2.1038600000000001E-2</c:v>
                </c:pt>
                <c:pt idx="10">
                  <c:v>2.1127699999999999E-2</c:v>
                </c:pt>
                <c:pt idx="11">
                  <c:v>2.09353E-2</c:v>
                </c:pt>
                <c:pt idx="12">
                  <c:v>2.0941899999999999E-2</c:v>
                </c:pt>
                <c:pt idx="13">
                  <c:v>2.0591700000000001E-2</c:v>
                </c:pt>
                <c:pt idx="14">
                  <c:v>2.103E-2</c:v>
                </c:pt>
                <c:pt idx="15">
                  <c:v>2.0767799999999999E-2</c:v>
                </c:pt>
                <c:pt idx="16">
                  <c:v>2.1307699999999999E-2</c:v>
                </c:pt>
                <c:pt idx="17">
                  <c:v>2.0450599999999999E-2</c:v>
                </c:pt>
                <c:pt idx="18">
                  <c:v>1.9743900000000002E-2</c:v>
                </c:pt>
                <c:pt idx="19">
                  <c:v>1.8959299999999998E-2</c:v>
                </c:pt>
                <c:pt idx="20">
                  <c:v>1.93165E-2</c:v>
                </c:pt>
                <c:pt idx="21">
                  <c:v>1.9929599999999999E-2</c:v>
                </c:pt>
                <c:pt idx="22">
                  <c:v>2.0428100000000001E-2</c:v>
                </c:pt>
                <c:pt idx="23">
                  <c:v>2.0989399999999998E-2</c:v>
                </c:pt>
                <c:pt idx="24">
                  <c:v>2.1483100000000002E-2</c:v>
                </c:pt>
                <c:pt idx="25">
                  <c:v>2.0993399999999999E-2</c:v>
                </c:pt>
                <c:pt idx="26">
                  <c:v>2.02361E-2</c:v>
                </c:pt>
                <c:pt idx="27">
                  <c:v>1.95485E-2</c:v>
                </c:pt>
                <c:pt idx="28">
                  <c:v>1.87926E-2</c:v>
                </c:pt>
                <c:pt idx="29">
                  <c:v>2.01291E-2</c:v>
                </c:pt>
                <c:pt idx="30">
                  <c:v>1.9885799999999999E-2</c:v>
                </c:pt>
                <c:pt idx="31">
                  <c:v>1.9563899999999999E-2</c:v>
                </c:pt>
                <c:pt idx="32">
                  <c:v>1.97833E-2</c:v>
                </c:pt>
                <c:pt idx="33">
                  <c:v>1.9448199999999999E-2</c:v>
                </c:pt>
                <c:pt idx="34">
                  <c:v>1.8908000000000001E-2</c:v>
                </c:pt>
                <c:pt idx="35">
                  <c:v>1.8456400000000001E-2</c:v>
                </c:pt>
                <c:pt idx="36">
                  <c:v>1.9566400000000001E-2</c:v>
                </c:pt>
                <c:pt idx="37">
                  <c:v>1.98517E-2</c:v>
                </c:pt>
                <c:pt idx="38">
                  <c:v>1.94608E-2</c:v>
                </c:pt>
                <c:pt idx="39">
                  <c:v>1.97109E-2</c:v>
                </c:pt>
                <c:pt idx="40">
                  <c:v>1.94339E-2</c:v>
                </c:pt>
                <c:pt idx="41">
                  <c:v>1.9439600000000001E-2</c:v>
                </c:pt>
                <c:pt idx="42">
                  <c:v>1.9822300000000001E-2</c:v>
                </c:pt>
                <c:pt idx="43">
                  <c:v>1.97016E-2</c:v>
                </c:pt>
                <c:pt idx="44">
                  <c:v>1.97337E-2</c:v>
                </c:pt>
                <c:pt idx="45">
                  <c:v>1.9385599999999999E-2</c:v>
                </c:pt>
                <c:pt idx="46">
                  <c:v>1.7968700000000001E-2</c:v>
                </c:pt>
                <c:pt idx="47">
                  <c:v>1.8188599999999999E-2</c:v>
                </c:pt>
                <c:pt idx="48">
                  <c:v>1.87282E-2</c:v>
                </c:pt>
                <c:pt idx="49">
                  <c:v>1.8226800000000001E-2</c:v>
                </c:pt>
                <c:pt idx="50">
                  <c:v>1.77866E-2</c:v>
                </c:pt>
                <c:pt idx="51">
                  <c:v>1.73946E-2</c:v>
                </c:pt>
                <c:pt idx="52">
                  <c:v>1.71475E-2</c:v>
                </c:pt>
                <c:pt idx="53">
                  <c:v>1.6449499999999999E-2</c:v>
                </c:pt>
                <c:pt idx="54">
                  <c:v>1.50835E-2</c:v>
                </c:pt>
                <c:pt idx="55">
                  <c:v>1.4303400000000001E-2</c:v>
                </c:pt>
                <c:pt idx="56">
                  <c:v>1.1260300000000001E-2</c:v>
                </c:pt>
                <c:pt idx="57">
                  <c:v>6.74984E-3</c:v>
                </c:pt>
                <c:pt idx="58">
                  <c:v>5.92014E-3</c:v>
                </c:pt>
                <c:pt idx="59">
                  <c:v>5.1756700000000003E-3</c:v>
                </c:pt>
              </c:numCache>
            </c:numRef>
          </c:val>
          <c:smooth val="0"/>
          <c:extLst>
            <c:ext xmlns:c16="http://schemas.microsoft.com/office/drawing/2014/chart" uri="{C3380CC4-5D6E-409C-BE32-E72D297353CC}">
              <c16:uniqueId val="{00000001-737D-3B40-9D7C-08C11FDE2079}"/>
            </c:ext>
          </c:extLst>
        </c:ser>
        <c:ser>
          <c:idx val="2"/>
          <c:order val="2"/>
          <c:spPr>
            <a:ln w="28575" cap="rnd">
              <a:solidFill>
                <a:schemeClr val="accent3"/>
              </a:solidFill>
              <a:round/>
            </a:ln>
            <a:effectLst/>
          </c:spPr>
          <c:marker>
            <c:symbol val="none"/>
          </c:marker>
          <c:val>
            <c:numRef>
              <c:f>'opt vacc_sigma0.2'!$H$3:$H$62</c:f>
              <c:numCache>
                <c:formatCode>0.00E+00</c:formatCode>
                <c:ptCount val="60"/>
                <c:pt idx="0">
                  <c:v>2.4232500000000001E-2</c:v>
                </c:pt>
                <c:pt idx="1">
                  <c:v>2.35871E-2</c:v>
                </c:pt>
                <c:pt idx="2">
                  <c:v>2.2547600000000001E-2</c:v>
                </c:pt>
                <c:pt idx="3">
                  <c:v>2.25331E-2</c:v>
                </c:pt>
                <c:pt idx="4">
                  <c:v>2.1196199999999998E-2</c:v>
                </c:pt>
                <c:pt idx="5">
                  <c:v>2.0841100000000001E-2</c:v>
                </c:pt>
                <c:pt idx="6">
                  <c:v>2.0797099999999999E-2</c:v>
                </c:pt>
                <c:pt idx="7">
                  <c:v>2.12158E-2</c:v>
                </c:pt>
                <c:pt idx="8">
                  <c:v>2.0464E-2</c:v>
                </c:pt>
                <c:pt idx="9">
                  <c:v>2.1549200000000001E-2</c:v>
                </c:pt>
                <c:pt idx="10">
                  <c:v>2.1410499999999999E-2</c:v>
                </c:pt>
                <c:pt idx="11">
                  <c:v>2.14027E-2</c:v>
                </c:pt>
                <c:pt idx="12">
                  <c:v>2.0832099999999999E-2</c:v>
                </c:pt>
                <c:pt idx="13">
                  <c:v>1.95841E-2</c:v>
                </c:pt>
                <c:pt idx="14">
                  <c:v>2.0646299999999999E-2</c:v>
                </c:pt>
                <c:pt idx="15">
                  <c:v>2.0373100000000002E-2</c:v>
                </c:pt>
                <c:pt idx="16">
                  <c:v>2.09686E-2</c:v>
                </c:pt>
                <c:pt idx="17">
                  <c:v>2.08395E-2</c:v>
                </c:pt>
                <c:pt idx="18">
                  <c:v>2.0463599999999998E-2</c:v>
                </c:pt>
                <c:pt idx="19">
                  <c:v>2.05907E-2</c:v>
                </c:pt>
                <c:pt idx="20">
                  <c:v>2.0675900000000001E-2</c:v>
                </c:pt>
                <c:pt idx="21">
                  <c:v>1.9804800000000001E-2</c:v>
                </c:pt>
                <c:pt idx="22">
                  <c:v>2.0808400000000001E-2</c:v>
                </c:pt>
                <c:pt idx="23">
                  <c:v>2.0046100000000001E-2</c:v>
                </c:pt>
                <c:pt idx="24">
                  <c:v>1.9913299999999998E-2</c:v>
                </c:pt>
                <c:pt idx="25">
                  <c:v>2.0078499999999999E-2</c:v>
                </c:pt>
                <c:pt idx="26">
                  <c:v>2.10644E-2</c:v>
                </c:pt>
                <c:pt idx="27">
                  <c:v>2.06976E-2</c:v>
                </c:pt>
                <c:pt idx="28">
                  <c:v>2.06865E-2</c:v>
                </c:pt>
                <c:pt idx="29">
                  <c:v>2.0663999999999998E-2</c:v>
                </c:pt>
                <c:pt idx="30">
                  <c:v>2.0149899999999998E-2</c:v>
                </c:pt>
                <c:pt idx="31">
                  <c:v>2.01561E-2</c:v>
                </c:pt>
                <c:pt idx="32">
                  <c:v>1.96308E-2</c:v>
                </c:pt>
                <c:pt idx="33">
                  <c:v>1.94602E-2</c:v>
                </c:pt>
                <c:pt idx="34">
                  <c:v>2.0682800000000001E-2</c:v>
                </c:pt>
                <c:pt idx="35">
                  <c:v>1.88112E-2</c:v>
                </c:pt>
                <c:pt idx="36">
                  <c:v>1.85939E-2</c:v>
                </c:pt>
                <c:pt idx="37">
                  <c:v>1.9399199999999998E-2</c:v>
                </c:pt>
                <c:pt idx="38">
                  <c:v>1.90583E-2</c:v>
                </c:pt>
                <c:pt idx="39">
                  <c:v>2.04154E-2</c:v>
                </c:pt>
                <c:pt idx="40">
                  <c:v>2.1001300000000001E-2</c:v>
                </c:pt>
                <c:pt idx="41">
                  <c:v>2.0289000000000001E-2</c:v>
                </c:pt>
                <c:pt idx="42">
                  <c:v>1.9302900000000001E-2</c:v>
                </c:pt>
                <c:pt idx="43">
                  <c:v>2.06713E-2</c:v>
                </c:pt>
                <c:pt idx="44">
                  <c:v>1.9549E-2</c:v>
                </c:pt>
                <c:pt idx="45">
                  <c:v>2.0058800000000002E-2</c:v>
                </c:pt>
                <c:pt idx="46">
                  <c:v>1.9623399999999999E-2</c:v>
                </c:pt>
                <c:pt idx="47">
                  <c:v>1.8584099999999999E-2</c:v>
                </c:pt>
                <c:pt idx="48">
                  <c:v>1.9502499999999999E-2</c:v>
                </c:pt>
                <c:pt idx="49">
                  <c:v>1.81534E-2</c:v>
                </c:pt>
                <c:pt idx="50">
                  <c:v>1.73525E-2</c:v>
                </c:pt>
                <c:pt idx="51">
                  <c:v>1.7657800000000001E-2</c:v>
                </c:pt>
                <c:pt idx="52">
                  <c:v>1.6864400000000002E-2</c:v>
                </c:pt>
                <c:pt idx="53">
                  <c:v>1.7111399999999999E-2</c:v>
                </c:pt>
                <c:pt idx="54">
                  <c:v>1.6126000000000001E-2</c:v>
                </c:pt>
                <c:pt idx="55">
                  <c:v>1.43686E-2</c:v>
                </c:pt>
                <c:pt idx="56">
                  <c:v>1.15408E-2</c:v>
                </c:pt>
                <c:pt idx="57">
                  <c:v>6.9062899999999998E-3</c:v>
                </c:pt>
                <c:pt idx="58">
                  <c:v>5.4240199999999999E-3</c:v>
                </c:pt>
                <c:pt idx="59">
                  <c:v>5.1591800000000002E-3</c:v>
                </c:pt>
              </c:numCache>
            </c:numRef>
          </c:val>
          <c:smooth val="0"/>
          <c:extLst>
            <c:ext xmlns:c16="http://schemas.microsoft.com/office/drawing/2014/chart" uri="{C3380CC4-5D6E-409C-BE32-E72D297353CC}">
              <c16:uniqueId val="{00000002-737D-3B40-9D7C-08C11FDE2079}"/>
            </c:ext>
          </c:extLst>
        </c:ser>
        <c:ser>
          <c:idx val="3"/>
          <c:order val="3"/>
          <c:spPr>
            <a:ln w="28575" cap="rnd">
              <a:solidFill>
                <a:schemeClr val="accent4"/>
              </a:solidFill>
              <a:round/>
            </a:ln>
            <a:effectLst/>
          </c:spPr>
          <c:marker>
            <c:symbol val="none"/>
          </c:marker>
          <c:val>
            <c:numRef>
              <c:f>'opt vacc_sigma0.2'!$I$3:$I$62</c:f>
              <c:numCache>
                <c:formatCode>0.00E+00</c:formatCode>
                <c:ptCount val="60"/>
                <c:pt idx="0">
                  <c:v>2.4296399999999999E-2</c:v>
                </c:pt>
                <c:pt idx="1">
                  <c:v>2.3490400000000002E-2</c:v>
                </c:pt>
                <c:pt idx="2">
                  <c:v>2.2558000000000002E-2</c:v>
                </c:pt>
                <c:pt idx="3">
                  <c:v>2.2231299999999999E-2</c:v>
                </c:pt>
                <c:pt idx="4">
                  <c:v>2.18093E-2</c:v>
                </c:pt>
                <c:pt idx="5">
                  <c:v>2.1520299999999999E-2</c:v>
                </c:pt>
                <c:pt idx="6">
                  <c:v>2.13565E-2</c:v>
                </c:pt>
                <c:pt idx="7">
                  <c:v>2.07438E-2</c:v>
                </c:pt>
                <c:pt idx="8">
                  <c:v>2.06567E-2</c:v>
                </c:pt>
                <c:pt idx="9">
                  <c:v>2.0866200000000001E-2</c:v>
                </c:pt>
                <c:pt idx="10">
                  <c:v>2.05662E-2</c:v>
                </c:pt>
                <c:pt idx="11">
                  <c:v>2.0584600000000002E-2</c:v>
                </c:pt>
                <c:pt idx="12">
                  <c:v>2.1010000000000001E-2</c:v>
                </c:pt>
                <c:pt idx="13">
                  <c:v>2.1409299999999999E-2</c:v>
                </c:pt>
                <c:pt idx="14">
                  <c:v>2.0444E-2</c:v>
                </c:pt>
                <c:pt idx="15">
                  <c:v>2.0073400000000002E-2</c:v>
                </c:pt>
                <c:pt idx="16">
                  <c:v>2.0574800000000001E-2</c:v>
                </c:pt>
                <c:pt idx="17">
                  <c:v>2.0671399999999999E-2</c:v>
                </c:pt>
                <c:pt idx="18">
                  <c:v>2.1256899999999999E-2</c:v>
                </c:pt>
                <c:pt idx="19">
                  <c:v>2.15325E-2</c:v>
                </c:pt>
                <c:pt idx="20">
                  <c:v>2.08186E-2</c:v>
                </c:pt>
                <c:pt idx="21">
                  <c:v>2.0262800000000001E-2</c:v>
                </c:pt>
                <c:pt idx="22">
                  <c:v>2.0548299999999999E-2</c:v>
                </c:pt>
                <c:pt idx="23">
                  <c:v>2.0155900000000001E-2</c:v>
                </c:pt>
                <c:pt idx="24">
                  <c:v>2.0292000000000001E-2</c:v>
                </c:pt>
                <c:pt idx="25">
                  <c:v>1.9350699999999998E-2</c:v>
                </c:pt>
                <c:pt idx="26">
                  <c:v>1.9643299999999999E-2</c:v>
                </c:pt>
                <c:pt idx="27">
                  <c:v>2.0498200000000001E-2</c:v>
                </c:pt>
                <c:pt idx="28">
                  <c:v>2.0092700000000002E-2</c:v>
                </c:pt>
                <c:pt idx="29">
                  <c:v>1.9580199999999999E-2</c:v>
                </c:pt>
                <c:pt idx="30">
                  <c:v>1.9716600000000001E-2</c:v>
                </c:pt>
                <c:pt idx="31">
                  <c:v>1.9854699999999999E-2</c:v>
                </c:pt>
                <c:pt idx="32">
                  <c:v>1.95432E-2</c:v>
                </c:pt>
                <c:pt idx="33">
                  <c:v>1.9716500000000001E-2</c:v>
                </c:pt>
                <c:pt idx="34">
                  <c:v>2.07373E-2</c:v>
                </c:pt>
                <c:pt idx="35">
                  <c:v>2.0198799999999999E-2</c:v>
                </c:pt>
                <c:pt idx="36">
                  <c:v>2.0784799999999999E-2</c:v>
                </c:pt>
                <c:pt idx="37">
                  <c:v>1.99855E-2</c:v>
                </c:pt>
                <c:pt idx="38">
                  <c:v>2.0489799999999999E-2</c:v>
                </c:pt>
                <c:pt idx="39">
                  <c:v>1.97781E-2</c:v>
                </c:pt>
                <c:pt idx="40">
                  <c:v>1.9330699999999999E-2</c:v>
                </c:pt>
                <c:pt idx="41">
                  <c:v>1.9682999999999999E-2</c:v>
                </c:pt>
                <c:pt idx="42">
                  <c:v>1.8991000000000001E-2</c:v>
                </c:pt>
                <c:pt idx="43">
                  <c:v>1.8457399999999999E-2</c:v>
                </c:pt>
                <c:pt idx="44">
                  <c:v>1.9196000000000001E-2</c:v>
                </c:pt>
                <c:pt idx="45">
                  <c:v>1.8335000000000001E-2</c:v>
                </c:pt>
                <c:pt idx="46">
                  <c:v>1.9659900000000001E-2</c:v>
                </c:pt>
                <c:pt idx="47">
                  <c:v>1.89088E-2</c:v>
                </c:pt>
                <c:pt idx="48">
                  <c:v>1.81826E-2</c:v>
                </c:pt>
                <c:pt idx="49">
                  <c:v>1.8799E-2</c:v>
                </c:pt>
                <c:pt idx="50">
                  <c:v>1.8614499999999999E-2</c:v>
                </c:pt>
                <c:pt idx="51">
                  <c:v>1.7791399999999999E-2</c:v>
                </c:pt>
                <c:pt idx="52">
                  <c:v>1.7488199999999999E-2</c:v>
                </c:pt>
                <c:pt idx="53">
                  <c:v>1.6569400000000001E-2</c:v>
                </c:pt>
                <c:pt idx="54">
                  <c:v>1.4982000000000001E-2</c:v>
                </c:pt>
                <c:pt idx="55">
                  <c:v>1.3649E-2</c:v>
                </c:pt>
                <c:pt idx="56">
                  <c:v>1.06877E-2</c:v>
                </c:pt>
                <c:pt idx="57">
                  <c:v>6.8458599999999996E-3</c:v>
                </c:pt>
                <c:pt idx="58">
                  <c:v>5.5190700000000001E-3</c:v>
                </c:pt>
                <c:pt idx="59">
                  <c:v>5.19484E-3</c:v>
                </c:pt>
              </c:numCache>
            </c:numRef>
          </c:val>
          <c:smooth val="0"/>
          <c:extLst>
            <c:ext xmlns:c16="http://schemas.microsoft.com/office/drawing/2014/chart" uri="{C3380CC4-5D6E-409C-BE32-E72D297353CC}">
              <c16:uniqueId val="{00000003-737D-3B40-9D7C-08C11FDE2079}"/>
            </c:ext>
          </c:extLst>
        </c:ser>
        <c:ser>
          <c:idx val="4"/>
          <c:order val="4"/>
          <c:spPr>
            <a:ln w="28575" cap="rnd">
              <a:solidFill>
                <a:schemeClr val="accent5"/>
              </a:solidFill>
              <a:round/>
            </a:ln>
            <a:effectLst/>
          </c:spPr>
          <c:marker>
            <c:symbol val="none"/>
          </c:marker>
          <c:val>
            <c:numRef>
              <c:f>'opt vacc_sigma0.2'!$J$3:$J$62</c:f>
              <c:numCache>
                <c:formatCode>0.00E+00</c:formatCode>
                <c:ptCount val="60"/>
                <c:pt idx="0">
                  <c:v>2.4410100000000001E-2</c:v>
                </c:pt>
                <c:pt idx="1">
                  <c:v>2.3601199999999999E-2</c:v>
                </c:pt>
                <c:pt idx="2">
                  <c:v>2.2408399999999998E-2</c:v>
                </c:pt>
                <c:pt idx="3">
                  <c:v>2.2080499999999999E-2</c:v>
                </c:pt>
                <c:pt idx="4">
                  <c:v>2.1323600000000002E-2</c:v>
                </c:pt>
                <c:pt idx="5">
                  <c:v>2.2153800000000001E-2</c:v>
                </c:pt>
                <c:pt idx="6">
                  <c:v>2.17597E-2</c:v>
                </c:pt>
                <c:pt idx="7">
                  <c:v>2.1162400000000001E-2</c:v>
                </c:pt>
                <c:pt idx="8">
                  <c:v>2.11673E-2</c:v>
                </c:pt>
                <c:pt idx="9">
                  <c:v>2.0605200000000001E-2</c:v>
                </c:pt>
                <c:pt idx="10">
                  <c:v>2.0442599999999998E-2</c:v>
                </c:pt>
                <c:pt idx="11">
                  <c:v>2.0478199999999998E-2</c:v>
                </c:pt>
                <c:pt idx="12">
                  <c:v>2.01006E-2</c:v>
                </c:pt>
                <c:pt idx="13">
                  <c:v>2.0701399999999998E-2</c:v>
                </c:pt>
                <c:pt idx="14">
                  <c:v>2.0566500000000001E-2</c:v>
                </c:pt>
                <c:pt idx="15">
                  <c:v>2.0054700000000002E-2</c:v>
                </c:pt>
                <c:pt idx="16">
                  <c:v>2.0006800000000002E-2</c:v>
                </c:pt>
                <c:pt idx="17">
                  <c:v>2.0311599999999999E-2</c:v>
                </c:pt>
                <c:pt idx="18">
                  <c:v>1.98692E-2</c:v>
                </c:pt>
                <c:pt idx="19">
                  <c:v>1.9671899999999999E-2</c:v>
                </c:pt>
                <c:pt idx="20">
                  <c:v>2.06654E-2</c:v>
                </c:pt>
                <c:pt idx="21">
                  <c:v>2.0539499999999999E-2</c:v>
                </c:pt>
                <c:pt idx="22">
                  <c:v>2.06847E-2</c:v>
                </c:pt>
                <c:pt idx="23">
                  <c:v>1.9430200000000002E-2</c:v>
                </c:pt>
                <c:pt idx="24">
                  <c:v>1.8921E-2</c:v>
                </c:pt>
                <c:pt idx="25">
                  <c:v>1.93043E-2</c:v>
                </c:pt>
                <c:pt idx="26">
                  <c:v>1.9885099999999999E-2</c:v>
                </c:pt>
                <c:pt idx="27">
                  <c:v>2.0380100000000002E-2</c:v>
                </c:pt>
                <c:pt idx="28">
                  <c:v>2.06287E-2</c:v>
                </c:pt>
                <c:pt idx="29">
                  <c:v>2.0567499999999999E-2</c:v>
                </c:pt>
                <c:pt idx="30">
                  <c:v>1.9614699999999999E-2</c:v>
                </c:pt>
                <c:pt idx="31">
                  <c:v>1.96373E-2</c:v>
                </c:pt>
                <c:pt idx="32">
                  <c:v>1.9820899999999999E-2</c:v>
                </c:pt>
                <c:pt idx="33">
                  <c:v>1.9589800000000001E-2</c:v>
                </c:pt>
                <c:pt idx="34">
                  <c:v>2.0209000000000001E-2</c:v>
                </c:pt>
                <c:pt idx="35">
                  <c:v>1.9852999999999999E-2</c:v>
                </c:pt>
                <c:pt idx="36">
                  <c:v>2.0589400000000001E-2</c:v>
                </c:pt>
                <c:pt idx="37">
                  <c:v>2.0428499999999999E-2</c:v>
                </c:pt>
                <c:pt idx="38">
                  <c:v>1.9795699999999999E-2</c:v>
                </c:pt>
                <c:pt idx="39">
                  <c:v>1.96086E-2</c:v>
                </c:pt>
                <c:pt idx="40">
                  <c:v>1.9603099999999998E-2</c:v>
                </c:pt>
                <c:pt idx="41">
                  <c:v>1.9649799999999999E-2</c:v>
                </c:pt>
                <c:pt idx="42">
                  <c:v>1.97974E-2</c:v>
                </c:pt>
                <c:pt idx="43">
                  <c:v>1.96267E-2</c:v>
                </c:pt>
                <c:pt idx="44">
                  <c:v>1.9688400000000002E-2</c:v>
                </c:pt>
                <c:pt idx="45">
                  <c:v>1.8694300000000001E-2</c:v>
                </c:pt>
                <c:pt idx="46">
                  <c:v>1.9291300000000001E-2</c:v>
                </c:pt>
                <c:pt idx="47">
                  <c:v>1.8785E-2</c:v>
                </c:pt>
                <c:pt idx="48">
                  <c:v>1.8285800000000001E-2</c:v>
                </c:pt>
                <c:pt idx="49">
                  <c:v>1.7788000000000002E-2</c:v>
                </c:pt>
                <c:pt idx="50">
                  <c:v>1.7684499999999999E-2</c:v>
                </c:pt>
                <c:pt idx="51">
                  <c:v>1.7343000000000001E-2</c:v>
                </c:pt>
                <c:pt idx="52">
                  <c:v>1.6803100000000001E-2</c:v>
                </c:pt>
                <c:pt idx="53">
                  <c:v>1.5714200000000001E-2</c:v>
                </c:pt>
                <c:pt idx="54">
                  <c:v>1.43149E-2</c:v>
                </c:pt>
                <c:pt idx="55">
                  <c:v>1.23944E-2</c:v>
                </c:pt>
                <c:pt idx="56">
                  <c:v>9.3866999999999996E-3</c:v>
                </c:pt>
                <c:pt idx="57">
                  <c:v>6.7933799999999999E-3</c:v>
                </c:pt>
                <c:pt idx="58">
                  <c:v>6.3574499999999997E-3</c:v>
                </c:pt>
                <c:pt idx="59">
                  <c:v>5.1613099999999997E-3</c:v>
                </c:pt>
              </c:numCache>
            </c:numRef>
          </c:val>
          <c:smooth val="0"/>
          <c:extLst>
            <c:ext xmlns:c16="http://schemas.microsoft.com/office/drawing/2014/chart" uri="{C3380CC4-5D6E-409C-BE32-E72D297353CC}">
              <c16:uniqueId val="{00000004-737D-3B40-9D7C-08C11FDE2079}"/>
            </c:ext>
          </c:extLst>
        </c:ser>
        <c:dLbls>
          <c:showLegendKey val="0"/>
          <c:showVal val="0"/>
          <c:showCatName val="0"/>
          <c:showSerName val="0"/>
          <c:showPercent val="0"/>
          <c:showBubbleSize val="0"/>
        </c:dLbls>
        <c:smooth val="0"/>
        <c:axId val="702579312"/>
        <c:axId val="702581024"/>
      </c:lineChart>
      <c:catAx>
        <c:axId val="7025793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days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581024"/>
        <c:crosses val="autoZero"/>
        <c:auto val="1"/>
        <c:lblAlgn val="ctr"/>
        <c:lblOffset val="100"/>
        <c:noMultiLvlLbl val="0"/>
      </c:catAx>
      <c:valAx>
        <c:axId val="7025810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Vaccination rate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5793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Value funtion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loss_sigma0.2!$I$3:$I$53</c:f>
              <c:numCache>
                <c:formatCode>_(* #,##0.00_);_(* \(#,##0.00\);_(* "-"??_);_(@_)</c:formatCode>
                <c:ptCount val="51"/>
                <c:pt idx="0">
                  <c:v>885.13800000000015</c:v>
                </c:pt>
                <c:pt idx="1">
                  <c:v>860.11879999999996</c:v>
                </c:pt>
                <c:pt idx="2">
                  <c:v>854.19500000000005</c:v>
                </c:pt>
                <c:pt idx="3">
                  <c:v>848.5168000000001</c:v>
                </c:pt>
                <c:pt idx="4">
                  <c:v>846.80760000000009</c:v>
                </c:pt>
                <c:pt idx="5">
                  <c:v>844.12659999999994</c:v>
                </c:pt>
                <c:pt idx="6">
                  <c:v>843.72500000000002</c:v>
                </c:pt>
                <c:pt idx="7">
                  <c:v>843.21960000000001</c:v>
                </c:pt>
                <c:pt idx="8">
                  <c:v>840.85619999999994</c:v>
                </c:pt>
                <c:pt idx="9">
                  <c:v>841.53219999999999</c:v>
                </c:pt>
                <c:pt idx="10">
                  <c:v>840.09619999999995</c:v>
                </c:pt>
                <c:pt idx="11">
                  <c:v>839.91219999999998</c:v>
                </c:pt>
                <c:pt idx="12">
                  <c:v>838.82440000000008</c:v>
                </c:pt>
                <c:pt idx="13">
                  <c:v>838.24739999999997</c:v>
                </c:pt>
                <c:pt idx="14">
                  <c:v>837.84040000000005</c:v>
                </c:pt>
                <c:pt idx="15">
                  <c:v>838.08499999999981</c:v>
                </c:pt>
                <c:pt idx="16">
                  <c:v>837.67720000000008</c:v>
                </c:pt>
                <c:pt idx="17">
                  <c:v>836.13760000000002</c:v>
                </c:pt>
                <c:pt idx="18">
                  <c:v>837.29220000000009</c:v>
                </c:pt>
                <c:pt idx="19">
                  <c:v>836.71260000000007</c:v>
                </c:pt>
                <c:pt idx="20">
                  <c:v>836.86219999999992</c:v>
                </c:pt>
                <c:pt idx="21">
                  <c:v>836.05619999999999</c:v>
                </c:pt>
                <c:pt idx="22">
                  <c:v>836.06920000000014</c:v>
                </c:pt>
                <c:pt idx="23">
                  <c:v>836.03719999999998</c:v>
                </c:pt>
                <c:pt idx="24">
                  <c:v>836.5619999999999</c:v>
                </c:pt>
                <c:pt idx="25">
                  <c:v>836.70979999999997</c:v>
                </c:pt>
                <c:pt idx="26">
                  <c:v>836.59979999999996</c:v>
                </c:pt>
                <c:pt idx="27">
                  <c:v>836.63940000000002</c:v>
                </c:pt>
                <c:pt idx="28">
                  <c:v>836.55480000000011</c:v>
                </c:pt>
                <c:pt idx="29">
                  <c:v>836.51039999999989</c:v>
                </c:pt>
                <c:pt idx="30">
                  <c:v>836.51980000000003</c:v>
                </c:pt>
                <c:pt idx="31">
                  <c:v>836.34280000000001</c:v>
                </c:pt>
                <c:pt idx="32">
                  <c:v>836.10360000000003</c:v>
                </c:pt>
                <c:pt idx="33">
                  <c:v>836.14540000000011</c:v>
                </c:pt>
                <c:pt idx="34">
                  <c:v>836.17559999999992</c:v>
                </c:pt>
                <c:pt idx="35">
                  <c:v>836.19940000000008</c:v>
                </c:pt>
                <c:pt idx="36">
                  <c:v>836.19839999999999</c:v>
                </c:pt>
                <c:pt idx="37">
                  <c:v>836.24459999999999</c:v>
                </c:pt>
                <c:pt idx="38">
                  <c:v>836.17859999999996</c:v>
                </c:pt>
                <c:pt idx="39">
                  <c:v>835.97920000000011</c:v>
                </c:pt>
                <c:pt idx="40">
                  <c:v>835.95920000000001</c:v>
                </c:pt>
                <c:pt idx="41">
                  <c:v>835.9588</c:v>
                </c:pt>
                <c:pt idx="42">
                  <c:v>835.96019999999987</c:v>
                </c:pt>
                <c:pt idx="43">
                  <c:v>835.96199999999988</c:v>
                </c:pt>
                <c:pt idx="44">
                  <c:v>835.96339999999998</c:v>
                </c:pt>
                <c:pt idx="45">
                  <c:v>835.96479999999997</c:v>
                </c:pt>
                <c:pt idx="46">
                  <c:v>835.96460000000002</c:v>
                </c:pt>
                <c:pt idx="47">
                  <c:v>835.96440000000007</c:v>
                </c:pt>
                <c:pt idx="48">
                  <c:v>835.96679999999992</c:v>
                </c:pt>
                <c:pt idx="49">
                  <c:v>835.96519999999987</c:v>
                </c:pt>
                <c:pt idx="50">
                  <c:v>835.96359999999981</c:v>
                </c:pt>
              </c:numCache>
            </c:numRef>
          </c:val>
          <c:smooth val="1"/>
          <c:extLst>
            <c:ext xmlns:c16="http://schemas.microsoft.com/office/drawing/2014/chart" uri="{C3380CC4-5D6E-409C-BE32-E72D297353CC}">
              <c16:uniqueId val="{00000000-61DF-E54C-BCE4-70B2237450EB}"/>
            </c:ext>
          </c:extLst>
        </c:ser>
        <c:dLbls>
          <c:showLegendKey val="0"/>
          <c:showVal val="0"/>
          <c:showCatName val="0"/>
          <c:showSerName val="0"/>
          <c:showPercent val="0"/>
          <c:showBubbleSize val="0"/>
        </c:dLbls>
        <c:smooth val="0"/>
        <c:axId val="457904527"/>
        <c:axId val="457906239"/>
      </c:lineChart>
      <c:catAx>
        <c:axId val="4579045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time steps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7906239"/>
        <c:crosses val="autoZero"/>
        <c:auto val="1"/>
        <c:lblAlgn val="ctr"/>
        <c:lblOffset val="100"/>
        <c:noMultiLvlLbl val="0"/>
      </c:catAx>
      <c:valAx>
        <c:axId val="4579062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Value function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7904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Optimal vaccination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'opt vacc_sigma0'!$F$3:$F$62</c:f>
              <c:numCache>
                <c:formatCode>0.00E+00</c:formatCode>
                <c:ptCount val="60"/>
                <c:pt idx="0">
                  <c:v>1.39218E-2</c:v>
                </c:pt>
                <c:pt idx="1">
                  <c:v>1.41671E-2</c:v>
                </c:pt>
                <c:pt idx="2">
                  <c:v>1.44288E-2</c:v>
                </c:pt>
                <c:pt idx="3">
                  <c:v>1.39731E-2</c:v>
                </c:pt>
                <c:pt idx="4">
                  <c:v>1.4009199999999999E-2</c:v>
                </c:pt>
                <c:pt idx="5">
                  <c:v>1.4552300000000001E-2</c:v>
                </c:pt>
                <c:pt idx="6">
                  <c:v>1.44166E-2</c:v>
                </c:pt>
                <c:pt idx="7">
                  <c:v>1.4867500000000001E-2</c:v>
                </c:pt>
                <c:pt idx="8">
                  <c:v>2.4798799999999999E-2</c:v>
                </c:pt>
                <c:pt idx="9">
                  <c:v>2.47917E-2</c:v>
                </c:pt>
                <c:pt idx="10">
                  <c:v>2.4783599999999999E-2</c:v>
                </c:pt>
                <c:pt idx="11">
                  <c:v>2.4773900000000001E-2</c:v>
                </c:pt>
                <c:pt idx="12">
                  <c:v>2.47624E-2</c:v>
                </c:pt>
                <c:pt idx="13">
                  <c:v>2.4748300000000001E-2</c:v>
                </c:pt>
                <c:pt idx="14">
                  <c:v>2.47304E-2</c:v>
                </c:pt>
                <c:pt idx="15">
                  <c:v>2.4707099999999999E-2</c:v>
                </c:pt>
                <c:pt idx="16">
                  <c:v>2.4675300000000001E-2</c:v>
                </c:pt>
                <c:pt idx="17">
                  <c:v>2.46292E-2</c:v>
                </c:pt>
                <c:pt idx="18">
                  <c:v>2.4556499999999998E-2</c:v>
                </c:pt>
                <c:pt idx="19">
                  <c:v>2.4427500000000001E-2</c:v>
                </c:pt>
                <c:pt idx="20">
                  <c:v>2.4155099999999999E-2</c:v>
                </c:pt>
                <c:pt idx="21">
                  <c:v>2.3482099999999999E-2</c:v>
                </c:pt>
                <c:pt idx="22">
                  <c:v>2.2276299999999999E-2</c:v>
                </c:pt>
                <c:pt idx="23">
                  <c:v>2.1024899999999999E-2</c:v>
                </c:pt>
                <c:pt idx="24">
                  <c:v>1.9820999999999998E-2</c:v>
                </c:pt>
                <c:pt idx="25">
                  <c:v>1.8651899999999999E-2</c:v>
                </c:pt>
                <c:pt idx="26">
                  <c:v>1.7513600000000001E-2</c:v>
                </c:pt>
                <c:pt idx="27">
                  <c:v>1.64038E-2</c:v>
                </c:pt>
                <c:pt idx="28">
                  <c:v>1.53207E-2</c:v>
                </c:pt>
                <c:pt idx="29">
                  <c:v>1.4263E-2</c:v>
                </c:pt>
                <c:pt idx="30">
                  <c:v>1.32297E-2</c:v>
                </c:pt>
                <c:pt idx="31">
                  <c:v>1.2219900000000001E-2</c:v>
                </c:pt>
                <c:pt idx="32">
                  <c:v>1.1233099999999999E-2</c:v>
                </c:pt>
                <c:pt idx="33">
                  <c:v>1.0269E-2</c:v>
                </c:pt>
                <c:pt idx="34">
                  <c:v>9.3277700000000009E-3</c:v>
                </c:pt>
                <c:pt idx="35">
                  <c:v>8.4095200000000002E-3</c:v>
                </c:pt>
                <c:pt idx="36">
                  <c:v>7.51485E-3</c:v>
                </c:pt>
                <c:pt idx="37">
                  <c:v>6.6463700000000004E-3</c:v>
                </c:pt>
                <c:pt idx="38">
                  <c:v>5.8835299999999997E-3</c:v>
                </c:pt>
                <c:pt idx="39">
                  <c:v>5.5075300000000001E-3</c:v>
                </c:pt>
                <c:pt idx="40">
                  <c:v>5.3660699999999997E-3</c:v>
                </c:pt>
                <c:pt idx="41">
                  <c:v>5.3002700000000002E-3</c:v>
                </c:pt>
                <c:pt idx="42">
                  <c:v>5.2634200000000004E-3</c:v>
                </c:pt>
                <c:pt idx="43">
                  <c:v>5.2401499999999998E-3</c:v>
                </c:pt>
                <c:pt idx="44">
                  <c:v>5.2242299999999998E-3</c:v>
                </c:pt>
                <c:pt idx="45">
                  <c:v>5.2126999999999998E-3</c:v>
                </c:pt>
                <c:pt idx="46">
                  <c:v>5.2040100000000002E-3</c:v>
                </c:pt>
                <c:pt idx="47">
                  <c:v>5.1972499999999996E-3</c:v>
                </c:pt>
                <c:pt idx="48">
                  <c:v>5.1918700000000003E-3</c:v>
                </c:pt>
                <c:pt idx="49">
                  <c:v>5.1875000000000003E-3</c:v>
                </c:pt>
                <c:pt idx="50">
                  <c:v>5.1839099999999999E-3</c:v>
                </c:pt>
                <c:pt idx="51">
                  <c:v>5.1809200000000003E-3</c:v>
                </c:pt>
                <c:pt idx="52">
                  <c:v>5.1783999999999997E-3</c:v>
                </c:pt>
                <c:pt idx="53">
                  <c:v>5.1762800000000001E-3</c:v>
                </c:pt>
                <c:pt idx="54">
                  <c:v>5.1744699999999996E-3</c:v>
                </c:pt>
                <c:pt idx="55">
                  <c:v>5.1729300000000001E-3</c:v>
                </c:pt>
                <c:pt idx="56">
                  <c:v>5.17163E-3</c:v>
                </c:pt>
                <c:pt idx="57">
                  <c:v>5.1705700000000002E-3</c:v>
                </c:pt>
                <c:pt idx="58">
                  <c:v>5.1697799999999997E-3</c:v>
                </c:pt>
                <c:pt idx="59">
                  <c:v>5.1693299999999998E-3</c:v>
                </c:pt>
              </c:numCache>
            </c:numRef>
          </c:val>
          <c:smooth val="0"/>
          <c:extLst>
            <c:ext xmlns:c16="http://schemas.microsoft.com/office/drawing/2014/chart" uri="{C3380CC4-5D6E-409C-BE32-E72D297353CC}">
              <c16:uniqueId val="{00000000-909D-A84D-9C13-018C7B53B10D}"/>
            </c:ext>
          </c:extLst>
        </c:ser>
        <c:ser>
          <c:idx val="1"/>
          <c:order val="1"/>
          <c:spPr>
            <a:ln w="28575" cap="rnd">
              <a:solidFill>
                <a:schemeClr val="accent2"/>
              </a:solidFill>
              <a:round/>
            </a:ln>
            <a:effectLst/>
          </c:spPr>
          <c:marker>
            <c:symbol val="none"/>
          </c:marker>
          <c:val>
            <c:numRef>
              <c:f>'opt vacc_sigma0'!$G$3:$G$62</c:f>
              <c:numCache>
                <c:formatCode>0.00E+00</c:formatCode>
                <c:ptCount val="60"/>
                <c:pt idx="0">
                  <c:v>1.3657600000000001E-2</c:v>
                </c:pt>
                <c:pt idx="1">
                  <c:v>1.3714199999999999E-2</c:v>
                </c:pt>
                <c:pt idx="2">
                  <c:v>1.3517899999999999E-2</c:v>
                </c:pt>
                <c:pt idx="3">
                  <c:v>1.35908E-2</c:v>
                </c:pt>
                <c:pt idx="4">
                  <c:v>1.34576E-2</c:v>
                </c:pt>
                <c:pt idx="5">
                  <c:v>1.34661E-2</c:v>
                </c:pt>
                <c:pt idx="6">
                  <c:v>1.3788E-2</c:v>
                </c:pt>
                <c:pt idx="7">
                  <c:v>1.3616400000000001E-2</c:v>
                </c:pt>
                <c:pt idx="8">
                  <c:v>2.4776599999999999E-2</c:v>
                </c:pt>
                <c:pt idx="9">
                  <c:v>2.4768399999999999E-2</c:v>
                </c:pt>
                <c:pt idx="10">
                  <c:v>2.4759E-2</c:v>
                </c:pt>
                <c:pt idx="11">
                  <c:v>2.4747999999999999E-2</c:v>
                </c:pt>
                <c:pt idx="12">
                  <c:v>2.4734800000000001E-2</c:v>
                </c:pt>
                <c:pt idx="13">
                  <c:v>2.4718899999999999E-2</c:v>
                </c:pt>
                <c:pt idx="14">
                  <c:v>2.4698999999999999E-2</c:v>
                </c:pt>
                <c:pt idx="15">
                  <c:v>2.4673299999999999E-2</c:v>
                </c:pt>
                <c:pt idx="16">
                  <c:v>2.4638799999999999E-2</c:v>
                </c:pt>
                <c:pt idx="17">
                  <c:v>2.45901E-2</c:v>
                </c:pt>
                <c:pt idx="18">
                  <c:v>2.4516099999999999E-2</c:v>
                </c:pt>
                <c:pt idx="19">
                  <c:v>2.4392E-2</c:v>
                </c:pt>
                <c:pt idx="20">
                  <c:v>2.41525E-2</c:v>
                </c:pt>
                <c:pt idx="21">
                  <c:v>2.3613599999999998E-2</c:v>
                </c:pt>
                <c:pt idx="22">
                  <c:v>2.2538200000000001E-2</c:v>
                </c:pt>
                <c:pt idx="23">
                  <c:v>2.1266699999999999E-2</c:v>
                </c:pt>
                <c:pt idx="24">
                  <c:v>2.00456E-2</c:v>
                </c:pt>
                <c:pt idx="25">
                  <c:v>1.8863000000000001E-2</c:v>
                </c:pt>
                <c:pt idx="26">
                  <c:v>1.7712599999999998E-2</c:v>
                </c:pt>
                <c:pt idx="27">
                  <c:v>1.6591499999999999E-2</c:v>
                </c:pt>
                <c:pt idx="28">
                  <c:v>1.54977E-2</c:v>
                </c:pt>
                <c:pt idx="29">
                  <c:v>1.44298E-2</c:v>
                </c:pt>
                <c:pt idx="30">
                  <c:v>1.33867E-2</c:v>
                </c:pt>
                <c:pt idx="31">
                  <c:v>1.23675E-2</c:v>
                </c:pt>
                <c:pt idx="32">
                  <c:v>1.13717E-2</c:v>
                </c:pt>
                <c:pt idx="33">
                  <c:v>1.0399E-2</c:v>
                </c:pt>
                <c:pt idx="34">
                  <c:v>9.4493100000000007E-3</c:v>
                </c:pt>
                <c:pt idx="35">
                  <c:v>8.5226999999999994E-3</c:v>
                </c:pt>
                <c:pt idx="36">
                  <c:v>7.6198999999999998E-3</c:v>
                </c:pt>
                <c:pt idx="37">
                  <c:v>6.74224E-3</c:v>
                </c:pt>
                <c:pt idx="38">
                  <c:v>5.9155900000000001E-3</c:v>
                </c:pt>
                <c:pt idx="39">
                  <c:v>5.4536599999999999E-3</c:v>
                </c:pt>
                <c:pt idx="40">
                  <c:v>5.3102100000000001E-3</c:v>
                </c:pt>
                <c:pt idx="41">
                  <c:v>5.2523800000000001E-3</c:v>
                </c:pt>
                <c:pt idx="42">
                  <c:v>5.2222900000000001E-3</c:v>
                </c:pt>
                <c:pt idx="43">
                  <c:v>5.2040699999999999E-3</c:v>
                </c:pt>
                <c:pt idx="44">
                  <c:v>5.19192E-3</c:v>
                </c:pt>
                <c:pt idx="45">
                  <c:v>5.1832800000000002E-3</c:v>
                </c:pt>
                <c:pt idx="46">
                  <c:v>5.1768400000000003E-3</c:v>
                </c:pt>
                <c:pt idx="47">
                  <c:v>5.1718700000000003E-3</c:v>
                </c:pt>
                <c:pt idx="48">
                  <c:v>5.1679500000000001E-3</c:v>
                </c:pt>
                <c:pt idx="49">
                  <c:v>5.1647799999999999E-3</c:v>
                </c:pt>
                <c:pt idx="50">
                  <c:v>5.1621799999999997E-3</c:v>
                </c:pt>
                <c:pt idx="51">
                  <c:v>5.1600300000000003E-3</c:v>
                </c:pt>
                <c:pt idx="52">
                  <c:v>5.1582299999999998E-3</c:v>
                </c:pt>
                <c:pt idx="53">
                  <c:v>5.1567100000000001E-3</c:v>
                </c:pt>
                <c:pt idx="54">
                  <c:v>5.15542E-3</c:v>
                </c:pt>
                <c:pt idx="55">
                  <c:v>5.1543200000000004E-3</c:v>
                </c:pt>
                <c:pt idx="56">
                  <c:v>5.1533999999999998E-3</c:v>
                </c:pt>
                <c:pt idx="57">
                  <c:v>5.1526499999999999E-3</c:v>
                </c:pt>
                <c:pt idx="58">
                  <c:v>5.1520799999999999E-3</c:v>
                </c:pt>
                <c:pt idx="59">
                  <c:v>5.15177E-3</c:v>
                </c:pt>
              </c:numCache>
            </c:numRef>
          </c:val>
          <c:smooth val="0"/>
          <c:extLst>
            <c:ext xmlns:c16="http://schemas.microsoft.com/office/drawing/2014/chart" uri="{C3380CC4-5D6E-409C-BE32-E72D297353CC}">
              <c16:uniqueId val="{00000001-909D-A84D-9C13-018C7B53B10D}"/>
            </c:ext>
          </c:extLst>
        </c:ser>
        <c:ser>
          <c:idx val="2"/>
          <c:order val="2"/>
          <c:spPr>
            <a:ln w="28575" cap="rnd">
              <a:solidFill>
                <a:schemeClr val="accent3"/>
              </a:solidFill>
              <a:round/>
            </a:ln>
            <a:effectLst/>
          </c:spPr>
          <c:marker>
            <c:symbol val="none"/>
          </c:marker>
          <c:val>
            <c:numRef>
              <c:f>'opt vacc_sigma0'!$H$3:$H$62</c:f>
              <c:numCache>
                <c:formatCode>0.00E+00</c:formatCode>
                <c:ptCount val="60"/>
                <c:pt idx="0">
                  <c:v>1.4404399999999999E-2</c:v>
                </c:pt>
                <c:pt idx="1">
                  <c:v>1.4361799999999999E-2</c:v>
                </c:pt>
                <c:pt idx="2">
                  <c:v>1.44043E-2</c:v>
                </c:pt>
                <c:pt idx="3">
                  <c:v>1.43952E-2</c:v>
                </c:pt>
                <c:pt idx="4">
                  <c:v>1.4365899999999999E-2</c:v>
                </c:pt>
                <c:pt idx="5">
                  <c:v>1.4411999999999999E-2</c:v>
                </c:pt>
                <c:pt idx="6">
                  <c:v>1.45907E-2</c:v>
                </c:pt>
                <c:pt idx="7">
                  <c:v>1.44969E-2</c:v>
                </c:pt>
                <c:pt idx="8">
                  <c:v>2.4800300000000001E-2</c:v>
                </c:pt>
                <c:pt idx="9">
                  <c:v>2.4793300000000001E-2</c:v>
                </c:pt>
                <c:pt idx="10">
                  <c:v>2.47852E-2</c:v>
                </c:pt>
                <c:pt idx="11">
                  <c:v>2.4775599999999998E-2</c:v>
                </c:pt>
                <c:pt idx="12">
                  <c:v>2.47642E-2</c:v>
                </c:pt>
                <c:pt idx="13">
                  <c:v>2.4750100000000001E-2</c:v>
                </c:pt>
                <c:pt idx="14">
                  <c:v>2.4732299999999999E-2</c:v>
                </c:pt>
                <c:pt idx="15">
                  <c:v>2.4708999999999998E-2</c:v>
                </c:pt>
                <c:pt idx="16">
                  <c:v>2.46771E-2</c:v>
                </c:pt>
                <c:pt idx="17">
                  <c:v>2.4630699999999998E-2</c:v>
                </c:pt>
                <c:pt idx="18">
                  <c:v>2.4557300000000001E-2</c:v>
                </c:pt>
                <c:pt idx="19">
                  <c:v>2.44259E-2</c:v>
                </c:pt>
                <c:pt idx="20">
                  <c:v>2.41449E-2</c:v>
                </c:pt>
                <c:pt idx="21">
                  <c:v>2.34468E-2</c:v>
                </c:pt>
                <c:pt idx="22">
                  <c:v>2.22293E-2</c:v>
                </c:pt>
                <c:pt idx="23">
                  <c:v>2.0982199999999999E-2</c:v>
                </c:pt>
                <c:pt idx="24">
                  <c:v>1.9781099999999999E-2</c:v>
                </c:pt>
                <c:pt idx="25">
                  <c:v>1.86143E-2</c:v>
                </c:pt>
                <c:pt idx="26">
                  <c:v>1.7478199999999999E-2</c:v>
                </c:pt>
                <c:pt idx="27">
                  <c:v>1.63705E-2</c:v>
                </c:pt>
                <c:pt idx="28">
                  <c:v>1.52894E-2</c:v>
                </c:pt>
                <c:pt idx="29">
                  <c:v>1.4233600000000001E-2</c:v>
                </c:pt>
                <c:pt idx="30">
                  <c:v>1.3202E-2</c:v>
                </c:pt>
                <c:pt idx="31">
                  <c:v>1.2193900000000001E-2</c:v>
                </c:pt>
                <c:pt idx="32">
                  <c:v>1.12087E-2</c:v>
                </c:pt>
                <c:pt idx="33">
                  <c:v>1.02462E-2</c:v>
                </c:pt>
                <c:pt idx="34">
                  <c:v>9.3064700000000007E-3</c:v>
                </c:pt>
                <c:pt idx="35">
                  <c:v>8.3896500000000002E-3</c:v>
                </c:pt>
                <c:pt idx="36">
                  <c:v>7.4963499999999997E-3</c:v>
                </c:pt>
                <c:pt idx="37">
                  <c:v>6.6293699999999999E-3</c:v>
                </c:pt>
                <c:pt idx="38">
                  <c:v>5.8758300000000003E-3</c:v>
                </c:pt>
                <c:pt idx="39">
                  <c:v>5.5091200000000002E-3</c:v>
                </c:pt>
                <c:pt idx="40">
                  <c:v>5.3692200000000001E-3</c:v>
                </c:pt>
                <c:pt idx="41">
                  <c:v>5.3033899999999998E-3</c:v>
                </c:pt>
                <c:pt idx="42">
                  <c:v>5.2662899999999999E-3</c:v>
                </c:pt>
                <c:pt idx="43">
                  <c:v>5.2427699999999999E-3</c:v>
                </c:pt>
                <c:pt idx="44">
                  <c:v>5.2266300000000003E-3</c:v>
                </c:pt>
                <c:pt idx="45">
                  <c:v>5.2149300000000004E-3</c:v>
                </c:pt>
                <c:pt idx="46">
                  <c:v>5.20609E-3</c:v>
                </c:pt>
                <c:pt idx="47">
                  <c:v>5.1992100000000001E-3</c:v>
                </c:pt>
                <c:pt idx="48">
                  <c:v>5.1937199999999998E-3</c:v>
                </c:pt>
                <c:pt idx="49">
                  <c:v>5.1892700000000002E-3</c:v>
                </c:pt>
                <c:pt idx="50">
                  <c:v>5.1856100000000002E-3</c:v>
                </c:pt>
                <c:pt idx="51">
                  <c:v>5.1825600000000001E-3</c:v>
                </c:pt>
                <c:pt idx="52">
                  <c:v>5.1799899999999998E-3</c:v>
                </c:pt>
                <c:pt idx="53">
                  <c:v>5.1778199999999996E-3</c:v>
                </c:pt>
                <c:pt idx="54">
                  <c:v>5.1759800000000002E-3</c:v>
                </c:pt>
                <c:pt idx="55">
                  <c:v>5.1744099999999999E-3</c:v>
                </c:pt>
                <c:pt idx="56">
                  <c:v>5.17308E-3</c:v>
                </c:pt>
                <c:pt idx="57">
                  <c:v>5.1719899999999996E-3</c:v>
                </c:pt>
                <c:pt idx="58">
                  <c:v>5.17118E-3</c:v>
                </c:pt>
                <c:pt idx="59">
                  <c:v>5.1707300000000001E-3</c:v>
                </c:pt>
              </c:numCache>
            </c:numRef>
          </c:val>
          <c:smooth val="0"/>
          <c:extLst>
            <c:ext xmlns:c16="http://schemas.microsoft.com/office/drawing/2014/chart" uri="{C3380CC4-5D6E-409C-BE32-E72D297353CC}">
              <c16:uniqueId val="{00000002-909D-A84D-9C13-018C7B53B10D}"/>
            </c:ext>
          </c:extLst>
        </c:ser>
        <c:ser>
          <c:idx val="3"/>
          <c:order val="3"/>
          <c:spPr>
            <a:ln w="28575" cap="rnd">
              <a:solidFill>
                <a:schemeClr val="accent4"/>
              </a:solidFill>
              <a:round/>
            </a:ln>
            <a:effectLst/>
          </c:spPr>
          <c:marker>
            <c:symbol val="none"/>
          </c:marker>
          <c:val>
            <c:numRef>
              <c:f>'opt vacc_sigma0'!$I$3:$I$62</c:f>
              <c:numCache>
                <c:formatCode>0.00E+00</c:formatCode>
                <c:ptCount val="60"/>
                <c:pt idx="0">
                  <c:v>1.33291E-2</c:v>
                </c:pt>
                <c:pt idx="1">
                  <c:v>1.38996E-2</c:v>
                </c:pt>
                <c:pt idx="2">
                  <c:v>1.41764E-2</c:v>
                </c:pt>
                <c:pt idx="3">
                  <c:v>1.41557E-2</c:v>
                </c:pt>
                <c:pt idx="4">
                  <c:v>1.3912300000000001E-2</c:v>
                </c:pt>
                <c:pt idx="5">
                  <c:v>1.4096600000000001E-2</c:v>
                </c:pt>
                <c:pt idx="6">
                  <c:v>1.39092E-2</c:v>
                </c:pt>
                <c:pt idx="7">
                  <c:v>1.3990799999999999E-2</c:v>
                </c:pt>
                <c:pt idx="8">
                  <c:v>2.4785700000000001E-2</c:v>
                </c:pt>
                <c:pt idx="9">
                  <c:v>2.4777899999999999E-2</c:v>
                </c:pt>
                <c:pt idx="10">
                  <c:v>2.47689E-2</c:v>
                </c:pt>
                <c:pt idx="11">
                  <c:v>2.4758499999999999E-2</c:v>
                </c:pt>
                <c:pt idx="12">
                  <c:v>2.4746000000000001E-2</c:v>
                </c:pt>
                <c:pt idx="13">
                  <c:v>2.4730700000000001E-2</c:v>
                </c:pt>
                <c:pt idx="14">
                  <c:v>2.4711500000000001E-2</c:v>
                </c:pt>
                <c:pt idx="15">
                  <c:v>2.4686699999999999E-2</c:v>
                </c:pt>
                <c:pt idx="16">
                  <c:v>2.4653100000000001E-2</c:v>
                </c:pt>
                <c:pt idx="17">
                  <c:v>2.4605100000000001E-2</c:v>
                </c:pt>
                <c:pt idx="18">
                  <c:v>2.45311E-2</c:v>
                </c:pt>
                <c:pt idx="19">
                  <c:v>2.4403999999999999E-2</c:v>
                </c:pt>
                <c:pt idx="20">
                  <c:v>2.41496E-2</c:v>
                </c:pt>
                <c:pt idx="21">
                  <c:v>2.35544E-2</c:v>
                </c:pt>
                <c:pt idx="22">
                  <c:v>2.2414300000000002E-2</c:v>
                </c:pt>
                <c:pt idx="23">
                  <c:v>2.1150599999999999E-2</c:v>
                </c:pt>
                <c:pt idx="24">
                  <c:v>1.99381E-2</c:v>
                </c:pt>
                <c:pt idx="25">
                  <c:v>1.87621E-2</c:v>
                </c:pt>
                <c:pt idx="26">
                  <c:v>1.7617600000000001E-2</c:v>
                </c:pt>
                <c:pt idx="27">
                  <c:v>1.65019E-2</c:v>
                </c:pt>
                <c:pt idx="28">
                  <c:v>1.54133E-2</c:v>
                </c:pt>
                <c:pt idx="29">
                  <c:v>1.43503E-2</c:v>
                </c:pt>
                <c:pt idx="30">
                  <c:v>1.33118E-2</c:v>
                </c:pt>
                <c:pt idx="31">
                  <c:v>1.22971E-2</c:v>
                </c:pt>
                <c:pt idx="32">
                  <c:v>1.13057E-2</c:v>
                </c:pt>
                <c:pt idx="33">
                  <c:v>1.03371E-2</c:v>
                </c:pt>
                <c:pt idx="34">
                  <c:v>9.3913899999999995E-3</c:v>
                </c:pt>
                <c:pt idx="35">
                  <c:v>8.4687800000000004E-3</c:v>
                </c:pt>
                <c:pt idx="36">
                  <c:v>7.5698500000000004E-3</c:v>
                </c:pt>
                <c:pt idx="37">
                  <c:v>6.6962899999999997E-3</c:v>
                </c:pt>
                <c:pt idx="38">
                  <c:v>5.8934699999999996E-3</c:v>
                </c:pt>
                <c:pt idx="39">
                  <c:v>5.4750099999999998E-3</c:v>
                </c:pt>
                <c:pt idx="40">
                  <c:v>5.3333499999999997E-3</c:v>
                </c:pt>
                <c:pt idx="41">
                  <c:v>5.2721900000000004E-3</c:v>
                </c:pt>
                <c:pt idx="42">
                  <c:v>5.2392599999999999E-3</c:v>
                </c:pt>
                <c:pt idx="43">
                  <c:v>5.2189300000000001E-3</c:v>
                </c:pt>
                <c:pt idx="44">
                  <c:v>5.20522E-3</c:v>
                </c:pt>
                <c:pt idx="45">
                  <c:v>5.1953800000000003E-3</c:v>
                </c:pt>
                <c:pt idx="46">
                  <c:v>5.1880099999999998E-3</c:v>
                </c:pt>
                <c:pt idx="47">
                  <c:v>5.1823099999999999E-3</c:v>
                </c:pt>
                <c:pt idx="48">
                  <c:v>5.1777899999999998E-3</c:v>
                </c:pt>
                <c:pt idx="49">
                  <c:v>5.1741299999999999E-3</c:v>
                </c:pt>
                <c:pt idx="50">
                  <c:v>5.1711300000000003E-3</c:v>
                </c:pt>
                <c:pt idx="51">
                  <c:v>5.1686400000000004E-3</c:v>
                </c:pt>
                <c:pt idx="52">
                  <c:v>5.1665399999999998E-3</c:v>
                </c:pt>
                <c:pt idx="53">
                  <c:v>5.1647799999999999E-3</c:v>
                </c:pt>
                <c:pt idx="54">
                  <c:v>5.1632800000000001E-3</c:v>
                </c:pt>
                <c:pt idx="55">
                  <c:v>5.1619999999999999E-3</c:v>
                </c:pt>
                <c:pt idx="56">
                  <c:v>5.1609300000000002E-3</c:v>
                </c:pt>
                <c:pt idx="57">
                  <c:v>5.1600500000000002E-3</c:v>
                </c:pt>
                <c:pt idx="58">
                  <c:v>5.1593899999999998E-3</c:v>
                </c:pt>
                <c:pt idx="59">
                  <c:v>5.1590200000000003E-3</c:v>
                </c:pt>
              </c:numCache>
            </c:numRef>
          </c:val>
          <c:smooth val="0"/>
          <c:extLst>
            <c:ext xmlns:c16="http://schemas.microsoft.com/office/drawing/2014/chart" uri="{C3380CC4-5D6E-409C-BE32-E72D297353CC}">
              <c16:uniqueId val="{00000003-909D-A84D-9C13-018C7B53B10D}"/>
            </c:ext>
          </c:extLst>
        </c:ser>
        <c:ser>
          <c:idx val="4"/>
          <c:order val="4"/>
          <c:spPr>
            <a:ln w="28575" cap="rnd">
              <a:solidFill>
                <a:schemeClr val="accent5"/>
              </a:solidFill>
              <a:round/>
            </a:ln>
            <a:effectLst/>
          </c:spPr>
          <c:marker>
            <c:symbol val="none"/>
          </c:marker>
          <c:val>
            <c:numRef>
              <c:f>'opt vacc_sigma0'!$J$3:$J$62</c:f>
              <c:numCache>
                <c:formatCode>0.00E+00</c:formatCode>
                <c:ptCount val="60"/>
                <c:pt idx="0">
                  <c:v>1.44315E-2</c:v>
                </c:pt>
                <c:pt idx="1">
                  <c:v>1.37985E-2</c:v>
                </c:pt>
                <c:pt idx="2">
                  <c:v>1.4298999999999999E-2</c:v>
                </c:pt>
                <c:pt idx="3">
                  <c:v>1.38902E-2</c:v>
                </c:pt>
                <c:pt idx="4">
                  <c:v>1.39469E-2</c:v>
                </c:pt>
                <c:pt idx="5">
                  <c:v>1.36008E-2</c:v>
                </c:pt>
                <c:pt idx="6">
                  <c:v>1.36834E-2</c:v>
                </c:pt>
                <c:pt idx="7">
                  <c:v>1.3811199999999999E-2</c:v>
                </c:pt>
                <c:pt idx="8">
                  <c:v>2.4787900000000002E-2</c:v>
                </c:pt>
                <c:pt idx="9">
                  <c:v>2.4780300000000002E-2</c:v>
                </c:pt>
                <c:pt idx="10">
                  <c:v>2.4771499999999998E-2</c:v>
                </c:pt>
                <c:pt idx="11">
                  <c:v>2.4761200000000001E-2</c:v>
                </c:pt>
                <c:pt idx="12">
                  <c:v>2.4748900000000001E-2</c:v>
                </c:pt>
                <c:pt idx="13">
                  <c:v>2.47339E-2</c:v>
                </c:pt>
                <c:pt idx="14">
                  <c:v>2.4715000000000001E-2</c:v>
                </c:pt>
                <c:pt idx="15">
                  <c:v>2.46906E-2</c:v>
                </c:pt>
                <c:pt idx="16">
                  <c:v>2.4657499999999999E-2</c:v>
                </c:pt>
                <c:pt idx="17">
                  <c:v>2.4610099999999999E-2</c:v>
                </c:pt>
                <c:pt idx="18">
                  <c:v>2.45369E-2</c:v>
                </c:pt>
                <c:pt idx="19">
                  <c:v>2.4410899999999999E-2</c:v>
                </c:pt>
                <c:pt idx="20">
                  <c:v>2.41572E-2</c:v>
                </c:pt>
                <c:pt idx="21">
                  <c:v>2.3558900000000001E-2</c:v>
                </c:pt>
                <c:pt idx="22">
                  <c:v>2.24128E-2</c:v>
                </c:pt>
                <c:pt idx="23">
                  <c:v>2.1149600000000001E-2</c:v>
                </c:pt>
                <c:pt idx="24">
                  <c:v>1.99375E-2</c:v>
                </c:pt>
                <c:pt idx="25">
                  <c:v>1.87616E-2</c:v>
                </c:pt>
                <c:pt idx="26">
                  <c:v>1.76171E-2</c:v>
                </c:pt>
                <c:pt idx="27">
                  <c:v>1.6501499999999999E-2</c:v>
                </c:pt>
                <c:pt idx="28">
                  <c:v>1.54129E-2</c:v>
                </c:pt>
                <c:pt idx="29">
                  <c:v>1.4349900000000001E-2</c:v>
                </c:pt>
                <c:pt idx="30">
                  <c:v>1.33115E-2</c:v>
                </c:pt>
                <c:pt idx="31">
                  <c:v>1.22968E-2</c:v>
                </c:pt>
                <c:pt idx="32">
                  <c:v>1.13054E-2</c:v>
                </c:pt>
                <c:pt idx="33">
                  <c:v>1.03368E-2</c:v>
                </c:pt>
                <c:pt idx="34">
                  <c:v>9.3911199999999993E-3</c:v>
                </c:pt>
                <c:pt idx="35">
                  <c:v>8.46855E-3</c:v>
                </c:pt>
                <c:pt idx="36">
                  <c:v>7.5696599999999998E-3</c:v>
                </c:pt>
                <c:pt idx="37">
                  <c:v>6.6962200000000001E-3</c:v>
                </c:pt>
                <c:pt idx="38">
                  <c:v>5.8968900000000001E-3</c:v>
                </c:pt>
                <c:pt idx="39">
                  <c:v>5.48199E-3</c:v>
                </c:pt>
                <c:pt idx="40">
                  <c:v>5.3391300000000001E-3</c:v>
                </c:pt>
                <c:pt idx="41">
                  <c:v>5.2768099999999998E-3</c:v>
                </c:pt>
                <c:pt idx="42">
                  <c:v>5.2430899999999997E-3</c:v>
                </c:pt>
                <c:pt idx="43">
                  <c:v>5.2222099999999997E-3</c:v>
                </c:pt>
                <c:pt idx="44">
                  <c:v>5.2081000000000002E-3</c:v>
                </c:pt>
                <c:pt idx="45">
                  <c:v>5.1979699999999997E-3</c:v>
                </c:pt>
                <c:pt idx="46">
                  <c:v>5.1903799999999996E-3</c:v>
                </c:pt>
                <c:pt idx="47">
                  <c:v>5.1844999999999999E-3</c:v>
                </c:pt>
                <c:pt idx="48">
                  <c:v>5.1798399999999998E-3</c:v>
                </c:pt>
                <c:pt idx="49">
                  <c:v>5.1760599999999997E-3</c:v>
                </c:pt>
                <c:pt idx="50">
                  <c:v>5.1729699999999998E-3</c:v>
                </c:pt>
                <c:pt idx="51">
                  <c:v>5.1703900000000004E-3</c:v>
                </c:pt>
                <c:pt idx="52">
                  <c:v>5.1682300000000002E-3</c:v>
                </c:pt>
                <c:pt idx="53">
                  <c:v>5.1664099999999998E-3</c:v>
                </c:pt>
                <c:pt idx="54">
                  <c:v>5.1648600000000003E-3</c:v>
                </c:pt>
                <c:pt idx="55">
                  <c:v>5.1635400000000003E-3</c:v>
                </c:pt>
                <c:pt idx="56">
                  <c:v>5.16243E-3</c:v>
                </c:pt>
                <c:pt idx="57">
                  <c:v>5.1615200000000002E-3</c:v>
                </c:pt>
                <c:pt idx="58">
                  <c:v>5.1608399999999999E-3</c:v>
                </c:pt>
                <c:pt idx="59">
                  <c:v>5.1604700000000003E-3</c:v>
                </c:pt>
              </c:numCache>
            </c:numRef>
          </c:val>
          <c:smooth val="0"/>
          <c:extLst>
            <c:ext xmlns:c16="http://schemas.microsoft.com/office/drawing/2014/chart" uri="{C3380CC4-5D6E-409C-BE32-E72D297353CC}">
              <c16:uniqueId val="{00000004-909D-A84D-9C13-018C7B53B10D}"/>
            </c:ext>
          </c:extLst>
        </c:ser>
        <c:dLbls>
          <c:showLegendKey val="0"/>
          <c:showVal val="0"/>
          <c:showCatName val="0"/>
          <c:showSerName val="0"/>
          <c:showPercent val="0"/>
          <c:showBubbleSize val="0"/>
        </c:dLbls>
        <c:smooth val="0"/>
        <c:axId val="702579312"/>
        <c:axId val="702581024"/>
      </c:lineChart>
      <c:catAx>
        <c:axId val="7025793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days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581024"/>
        <c:crosses val="autoZero"/>
        <c:auto val="1"/>
        <c:lblAlgn val="ctr"/>
        <c:lblOffset val="100"/>
        <c:noMultiLvlLbl val="0"/>
      </c:catAx>
      <c:valAx>
        <c:axId val="7025810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Vaccination rate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5793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Value funtion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loss_sigma0!$I$3:$I$53</c:f>
              <c:numCache>
                <c:formatCode>_(* #,##0.00_);_(* \(#,##0.00\);_(* "-"??_);_(@_)</c:formatCode>
                <c:ptCount val="51"/>
                <c:pt idx="0" formatCode="0.00E+00">
                  <c:v>14.770060000000001</c:v>
                </c:pt>
                <c:pt idx="1">
                  <c:v>14.481440000000001</c:v>
                </c:pt>
                <c:pt idx="2">
                  <c:v>14.285540000000001</c:v>
                </c:pt>
                <c:pt idx="3">
                  <c:v>14.153979999999999</c:v>
                </c:pt>
                <c:pt idx="4">
                  <c:v>14.065239999999999</c:v>
                </c:pt>
                <c:pt idx="5">
                  <c:v>14.004900000000001</c:v>
                </c:pt>
                <c:pt idx="6">
                  <c:v>13.962479999999999</c:v>
                </c:pt>
                <c:pt idx="7">
                  <c:v>13.931299999999998</c:v>
                </c:pt>
                <c:pt idx="8">
                  <c:v>13.908100000000001</c:v>
                </c:pt>
                <c:pt idx="9">
                  <c:v>13.890440000000002</c:v>
                </c:pt>
                <c:pt idx="10">
                  <c:v>13.87654</c:v>
                </c:pt>
                <c:pt idx="11">
                  <c:v>13.865500000000001</c:v>
                </c:pt>
                <c:pt idx="12">
                  <c:v>13.856540000000001</c:v>
                </c:pt>
                <c:pt idx="13">
                  <c:v>13.849219999999999</c:v>
                </c:pt>
                <c:pt idx="14">
                  <c:v>13.843079999999997</c:v>
                </c:pt>
                <c:pt idx="15">
                  <c:v>13.837880000000002</c:v>
                </c:pt>
                <c:pt idx="16">
                  <c:v>13.833499999999997</c:v>
                </c:pt>
                <c:pt idx="17">
                  <c:v>13.829739999999997</c:v>
                </c:pt>
                <c:pt idx="18">
                  <c:v>13.826479999999998</c:v>
                </c:pt>
                <c:pt idx="19">
                  <c:v>13.82366</c:v>
                </c:pt>
                <c:pt idx="20">
                  <c:v>13.821180000000002</c:v>
                </c:pt>
                <c:pt idx="21">
                  <c:v>13.819040000000001</c:v>
                </c:pt>
                <c:pt idx="22">
                  <c:v>13.817119999999999</c:v>
                </c:pt>
                <c:pt idx="23">
                  <c:v>13.815440000000001</c:v>
                </c:pt>
                <c:pt idx="24">
                  <c:v>13.813899999999999</c:v>
                </c:pt>
                <c:pt idx="25">
                  <c:v>13.81256</c:v>
                </c:pt>
                <c:pt idx="26">
                  <c:v>13.81244</c:v>
                </c:pt>
                <c:pt idx="27">
                  <c:v>13.81226</c:v>
                </c:pt>
                <c:pt idx="28">
                  <c:v>13.812139999999999</c:v>
                </c:pt>
                <c:pt idx="29">
                  <c:v>13.811940000000002</c:v>
                </c:pt>
                <c:pt idx="30">
                  <c:v>13.811780000000002</c:v>
                </c:pt>
                <c:pt idx="31">
                  <c:v>13.81162</c:v>
                </c:pt>
                <c:pt idx="32">
                  <c:v>13.811439999999999</c:v>
                </c:pt>
                <c:pt idx="33">
                  <c:v>13.81122</c:v>
                </c:pt>
                <c:pt idx="34">
                  <c:v>13.810980000000001</c:v>
                </c:pt>
                <c:pt idx="35">
                  <c:v>13.810759999999998</c:v>
                </c:pt>
                <c:pt idx="36">
                  <c:v>13.810560000000001</c:v>
                </c:pt>
                <c:pt idx="37">
                  <c:v>13.810319999999999</c:v>
                </c:pt>
                <c:pt idx="38">
                  <c:v>13.810079999999999</c:v>
                </c:pt>
                <c:pt idx="39">
                  <c:v>13.809820000000002</c:v>
                </c:pt>
                <c:pt idx="40">
                  <c:v>13.80958</c:v>
                </c:pt>
                <c:pt idx="41">
                  <c:v>13.80958</c:v>
                </c:pt>
                <c:pt idx="42">
                  <c:v>13.809559999999999</c:v>
                </c:pt>
                <c:pt idx="43">
                  <c:v>13.809559999999999</c:v>
                </c:pt>
                <c:pt idx="44">
                  <c:v>13.809559999999999</c:v>
                </c:pt>
                <c:pt idx="45">
                  <c:v>13.809540000000002</c:v>
                </c:pt>
                <c:pt idx="46">
                  <c:v>13.809540000000002</c:v>
                </c:pt>
                <c:pt idx="47">
                  <c:v>13.809520000000001</c:v>
                </c:pt>
                <c:pt idx="48">
                  <c:v>13.809520000000001</c:v>
                </c:pt>
                <c:pt idx="49">
                  <c:v>13.809520000000001</c:v>
                </c:pt>
                <c:pt idx="50">
                  <c:v>13.809520000000001</c:v>
                </c:pt>
              </c:numCache>
            </c:numRef>
          </c:val>
          <c:smooth val="1"/>
          <c:extLst>
            <c:ext xmlns:c16="http://schemas.microsoft.com/office/drawing/2014/chart" uri="{C3380CC4-5D6E-409C-BE32-E72D297353CC}">
              <c16:uniqueId val="{00000000-F015-EC43-9059-0A3B0C14BBC0}"/>
            </c:ext>
          </c:extLst>
        </c:ser>
        <c:dLbls>
          <c:showLegendKey val="0"/>
          <c:showVal val="0"/>
          <c:showCatName val="0"/>
          <c:showSerName val="0"/>
          <c:showPercent val="0"/>
          <c:showBubbleSize val="0"/>
        </c:dLbls>
        <c:smooth val="0"/>
        <c:axId val="457904527"/>
        <c:axId val="457906239"/>
      </c:lineChart>
      <c:catAx>
        <c:axId val="4579045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time steps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7906239"/>
        <c:crosses val="autoZero"/>
        <c:auto val="1"/>
        <c:lblAlgn val="ctr"/>
        <c:lblOffset val="100"/>
        <c:noMultiLvlLbl val="0"/>
      </c:catAx>
      <c:valAx>
        <c:axId val="4579062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Value function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7904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Optimal vaccination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'opt vacc_sigma0.0001'!$F$3:$F$62</c:f>
              <c:numCache>
                <c:formatCode>0.00E+00</c:formatCode>
                <c:ptCount val="60"/>
                <c:pt idx="0">
                  <c:v>2.47882E-2</c:v>
                </c:pt>
                <c:pt idx="1">
                  <c:v>2.45604E-2</c:v>
                </c:pt>
                <c:pt idx="2">
                  <c:v>2.47262E-2</c:v>
                </c:pt>
                <c:pt idx="3">
                  <c:v>2.4710900000000001E-2</c:v>
                </c:pt>
                <c:pt idx="4">
                  <c:v>2.45346E-2</c:v>
                </c:pt>
                <c:pt idx="5">
                  <c:v>2.45726E-2</c:v>
                </c:pt>
                <c:pt idx="6">
                  <c:v>2.4652500000000001E-2</c:v>
                </c:pt>
                <c:pt idx="7">
                  <c:v>2.4346599999999999E-2</c:v>
                </c:pt>
                <c:pt idx="8">
                  <c:v>2.4423400000000001E-2</c:v>
                </c:pt>
                <c:pt idx="9">
                  <c:v>2.4415099999999999E-2</c:v>
                </c:pt>
                <c:pt idx="10">
                  <c:v>2.4465199999999999E-2</c:v>
                </c:pt>
                <c:pt idx="11">
                  <c:v>2.4523199999999998E-2</c:v>
                </c:pt>
                <c:pt idx="12">
                  <c:v>2.3994000000000001E-2</c:v>
                </c:pt>
                <c:pt idx="13">
                  <c:v>2.41099E-2</c:v>
                </c:pt>
                <c:pt idx="14">
                  <c:v>2.4296600000000002E-2</c:v>
                </c:pt>
                <c:pt idx="15">
                  <c:v>2.3567299999999999E-2</c:v>
                </c:pt>
                <c:pt idx="16">
                  <c:v>2.3877700000000002E-2</c:v>
                </c:pt>
                <c:pt idx="17">
                  <c:v>2.3293999999999999E-2</c:v>
                </c:pt>
                <c:pt idx="18">
                  <c:v>2.2188599999999999E-2</c:v>
                </c:pt>
                <c:pt idx="19">
                  <c:v>2.2390899999999998E-2</c:v>
                </c:pt>
                <c:pt idx="20">
                  <c:v>2.1981400000000002E-2</c:v>
                </c:pt>
                <c:pt idx="21">
                  <c:v>2.07385E-2</c:v>
                </c:pt>
                <c:pt idx="22">
                  <c:v>1.96577E-2</c:v>
                </c:pt>
                <c:pt idx="23">
                  <c:v>1.84437E-2</c:v>
                </c:pt>
                <c:pt idx="24">
                  <c:v>1.73004E-2</c:v>
                </c:pt>
                <c:pt idx="25">
                  <c:v>1.6287800000000002E-2</c:v>
                </c:pt>
                <c:pt idx="26">
                  <c:v>1.52412E-2</c:v>
                </c:pt>
                <c:pt idx="27">
                  <c:v>1.42472E-2</c:v>
                </c:pt>
                <c:pt idx="28">
                  <c:v>1.3258499999999999E-2</c:v>
                </c:pt>
                <c:pt idx="29">
                  <c:v>1.22846E-2</c:v>
                </c:pt>
                <c:pt idx="30">
                  <c:v>1.13597E-2</c:v>
                </c:pt>
                <c:pt idx="31">
                  <c:v>1.0415499999999999E-2</c:v>
                </c:pt>
                <c:pt idx="32">
                  <c:v>9.6287300000000003E-3</c:v>
                </c:pt>
                <c:pt idx="33">
                  <c:v>9.3649200000000005E-3</c:v>
                </c:pt>
                <c:pt idx="34">
                  <c:v>8.1681600000000007E-3</c:v>
                </c:pt>
                <c:pt idx="35">
                  <c:v>7.6273799999999996E-3</c:v>
                </c:pt>
                <c:pt idx="36">
                  <c:v>7.1044599999999999E-3</c:v>
                </c:pt>
                <c:pt idx="37">
                  <c:v>6.8269100000000003E-3</c:v>
                </c:pt>
                <c:pt idx="38">
                  <c:v>6.3293100000000003E-3</c:v>
                </c:pt>
                <c:pt idx="39">
                  <c:v>6.2813299999999999E-3</c:v>
                </c:pt>
                <c:pt idx="40">
                  <c:v>6.4695000000000004E-3</c:v>
                </c:pt>
                <c:pt idx="41">
                  <c:v>6.24364E-3</c:v>
                </c:pt>
                <c:pt idx="42">
                  <c:v>6.1300199999999999E-3</c:v>
                </c:pt>
                <c:pt idx="43">
                  <c:v>6.2130400000000004E-3</c:v>
                </c:pt>
                <c:pt idx="44">
                  <c:v>6.23882E-3</c:v>
                </c:pt>
                <c:pt idx="45">
                  <c:v>5.93518E-3</c:v>
                </c:pt>
                <c:pt idx="46">
                  <c:v>5.7087600000000002E-3</c:v>
                </c:pt>
                <c:pt idx="47">
                  <c:v>5.3036899999999998E-3</c:v>
                </c:pt>
                <c:pt idx="48">
                  <c:v>5.4841500000000001E-3</c:v>
                </c:pt>
                <c:pt idx="49">
                  <c:v>5.3309500000000001E-3</c:v>
                </c:pt>
                <c:pt idx="50">
                  <c:v>5.2132699999999999E-3</c:v>
                </c:pt>
                <c:pt idx="51">
                  <c:v>5.1954499999999999E-3</c:v>
                </c:pt>
                <c:pt idx="52">
                  <c:v>5.1751799999999997E-3</c:v>
                </c:pt>
                <c:pt idx="53">
                  <c:v>5.2036499999999998E-3</c:v>
                </c:pt>
                <c:pt idx="54">
                  <c:v>5.2723600000000002E-3</c:v>
                </c:pt>
                <c:pt idx="55">
                  <c:v>5.1702299999999996E-3</c:v>
                </c:pt>
                <c:pt idx="56">
                  <c:v>5.2346800000000002E-3</c:v>
                </c:pt>
                <c:pt idx="57">
                  <c:v>5.1779900000000004E-3</c:v>
                </c:pt>
                <c:pt idx="58">
                  <c:v>5.2844199999999997E-3</c:v>
                </c:pt>
                <c:pt idx="59">
                  <c:v>5.1614399999999998E-3</c:v>
                </c:pt>
              </c:numCache>
            </c:numRef>
          </c:val>
          <c:smooth val="0"/>
          <c:extLst>
            <c:ext xmlns:c16="http://schemas.microsoft.com/office/drawing/2014/chart" uri="{C3380CC4-5D6E-409C-BE32-E72D297353CC}">
              <c16:uniqueId val="{00000000-0C0A-FD45-B6A4-2220BDDD92A8}"/>
            </c:ext>
          </c:extLst>
        </c:ser>
        <c:ser>
          <c:idx val="1"/>
          <c:order val="1"/>
          <c:spPr>
            <a:ln w="28575" cap="rnd">
              <a:solidFill>
                <a:schemeClr val="accent2"/>
              </a:solidFill>
              <a:round/>
            </a:ln>
            <a:effectLst/>
          </c:spPr>
          <c:marker>
            <c:symbol val="none"/>
          </c:marker>
          <c:val>
            <c:numRef>
              <c:f>'opt vacc_sigma0.0001'!$G$3:$G$62</c:f>
              <c:numCache>
                <c:formatCode>0.00E+00</c:formatCode>
                <c:ptCount val="60"/>
                <c:pt idx="0">
                  <c:v>2.4812600000000001E-2</c:v>
                </c:pt>
                <c:pt idx="1">
                  <c:v>2.3879999999999998E-2</c:v>
                </c:pt>
                <c:pt idx="2">
                  <c:v>2.3951199999999999E-2</c:v>
                </c:pt>
                <c:pt idx="3">
                  <c:v>2.3529899999999999E-2</c:v>
                </c:pt>
                <c:pt idx="4">
                  <c:v>2.35269E-2</c:v>
                </c:pt>
                <c:pt idx="5">
                  <c:v>2.3723899999999999E-2</c:v>
                </c:pt>
                <c:pt idx="6">
                  <c:v>2.3238700000000001E-2</c:v>
                </c:pt>
                <c:pt idx="7">
                  <c:v>2.4073600000000001E-2</c:v>
                </c:pt>
                <c:pt idx="8">
                  <c:v>2.3251600000000001E-2</c:v>
                </c:pt>
                <c:pt idx="9">
                  <c:v>2.3673900000000001E-2</c:v>
                </c:pt>
                <c:pt idx="10">
                  <c:v>2.3534200000000002E-2</c:v>
                </c:pt>
                <c:pt idx="11">
                  <c:v>2.3327199999999999E-2</c:v>
                </c:pt>
                <c:pt idx="12">
                  <c:v>2.40837E-2</c:v>
                </c:pt>
                <c:pt idx="13">
                  <c:v>2.3458099999999999E-2</c:v>
                </c:pt>
                <c:pt idx="14">
                  <c:v>2.3513900000000001E-2</c:v>
                </c:pt>
                <c:pt idx="15">
                  <c:v>2.2502100000000001E-2</c:v>
                </c:pt>
                <c:pt idx="16">
                  <c:v>2.2302200000000001E-2</c:v>
                </c:pt>
                <c:pt idx="17">
                  <c:v>2.2085500000000001E-2</c:v>
                </c:pt>
                <c:pt idx="18">
                  <c:v>2.14863E-2</c:v>
                </c:pt>
                <c:pt idx="19">
                  <c:v>2.1309000000000002E-2</c:v>
                </c:pt>
                <c:pt idx="20">
                  <c:v>2.1240999999999999E-2</c:v>
                </c:pt>
                <c:pt idx="21">
                  <c:v>1.9912200000000001E-2</c:v>
                </c:pt>
                <c:pt idx="22">
                  <c:v>2.0148099999999999E-2</c:v>
                </c:pt>
                <c:pt idx="23">
                  <c:v>1.9528899999999998E-2</c:v>
                </c:pt>
                <c:pt idx="24">
                  <c:v>1.86231E-2</c:v>
                </c:pt>
                <c:pt idx="25">
                  <c:v>1.7416600000000001E-2</c:v>
                </c:pt>
                <c:pt idx="26">
                  <c:v>1.62133E-2</c:v>
                </c:pt>
                <c:pt idx="27">
                  <c:v>1.5016399999999999E-2</c:v>
                </c:pt>
                <c:pt idx="28">
                  <c:v>1.46818E-2</c:v>
                </c:pt>
                <c:pt idx="29">
                  <c:v>1.2603E-2</c:v>
                </c:pt>
                <c:pt idx="30">
                  <c:v>1.2019999999999999E-2</c:v>
                </c:pt>
                <c:pt idx="31">
                  <c:v>1.0912399999999999E-2</c:v>
                </c:pt>
                <c:pt idx="32">
                  <c:v>9.6998299999999996E-3</c:v>
                </c:pt>
                <c:pt idx="33">
                  <c:v>9.2088799999999991E-3</c:v>
                </c:pt>
                <c:pt idx="34">
                  <c:v>8.3434900000000003E-3</c:v>
                </c:pt>
                <c:pt idx="35">
                  <c:v>7.5980500000000003E-3</c:v>
                </c:pt>
                <c:pt idx="36">
                  <c:v>7.2640300000000003E-3</c:v>
                </c:pt>
                <c:pt idx="37">
                  <c:v>6.63796E-3</c:v>
                </c:pt>
                <c:pt idx="38">
                  <c:v>6.1618999999999997E-3</c:v>
                </c:pt>
                <c:pt idx="39">
                  <c:v>6.9540599999999998E-3</c:v>
                </c:pt>
                <c:pt idx="40">
                  <c:v>6.04691E-3</c:v>
                </c:pt>
                <c:pt idx="41">
                  <c:v>6.31227E-3</c:v>
                </c:pt>
                <c:pt idx="42">
                  <c:v>6.06238E-3</c:v>
                </c:pt>
                <c:pt idx="43">
                  <c:v>5.4225200000000001E-3</c:v>
                </c:pt>
                <c:pt idx="44">
                  <c:v>5.3482499999999997E-3</c:v>
                </c:pt>
                <c:pt idx="45">
                  <c:v>5.5364200000000002E-3</c:v>
                </c:pt>
                <c:pt idx="46">
                  <c:v>5.9574500000000004E-3</c:v>
                </c:pt>
                <c:pt idx="47">
                  <c:v>5.8992000000000003E-3</c:v>
                </c:pt>
                <c:pt idx="48">
                  <c:v>5.3602600000000004E-3</c:v>
                </c:pt>
                <c:pt idx="49">
                  <c:v>5.5438199999999997E-3</c:v>
                </c:pt>
                <c:pt idx="50">
                  <c:v>5.6724999999999996E-3</c:v>
                </c:pt>
                <c:pt idx="51">
                  <c:v>5.3915899999999999E-3</c:v>
                </c:pt>
                <c:pt idx="52">
                  <c:v>5.5625300000000004E-3</c:v>
                </c:pt>
                <c:pt idx="53">
                  <c:v>5.7878599999999997E-3</c:v>
                </c:pt>
                <c:pt idx="54">
                  <c:v>7.1260300000000002E-3</c:v>
                </c:pt>
                <c:pt idx="55">
                  <c:v>6.3923699999999996E-3</c:v>
                </c:pt>
                <c:pt idx="56">
                  <c:v>6.36325E-3</c:v>
                </c:pt>
                <c:pt idx="57">
                  <c:v>5.1967599999999999E-3</c:v>
                </c:pt>
                <c:pt idx="58">
                  <c:v>6.3583499999999996E-3</c:v>
                </c:pt>
                <c:pt idx="59">
                  <c:v>5.19484E-3</c:v>
                </c:pt>
              </c:numCache>
            </c:numRef>
          </c:val>
          <c:smooth val="0"/>
          <c:extLst>
            <c:ext xmlns:c16="http://schemas.microsoft.com/office/drawing/2014/chart" uri="{C3380CC4-5D6E-409C-BE32-E72D297353CC}">
              <c16:uniqueId val="{00000001-0C0A-FD45-B6A4-2220BDDD92A8}"/>
            </c:ext>
          </c:extLst>
        </c:ser>
        <c:ser>
          <c:idx val="2"/>
          <c:order val="2"/>
          <c:spPr>
            <a:ln w="28575" cap="rnd">
              <a:solidFill>
                <a:schemeClr val="accent3"/>
              </a:solidFill>
              <a:round/>
            </a:ln>
            <a:effectLst/>
          </c:spPr>
          <c:marker>
            <c:symbol val="none"/>
          </c:marker>
          <c:val>
            <c:numRef>
              <c:f>'opt vacc_sigma0.0001'!$H$3:$H$62</c:f>
              <c:numCache>
                <c:formatCode>0.00E+00</c:formatCode>
                <c:ptCount val="60"/>
                <c:pt idx="0">
                  <c:v>2.4789499999999999E-2</c:v>
                </c:pt>
                <c:pt idx="1">
                  <c:v>2.11866E-2</c:v>
                </c:pt>
                <c:pt idx="2">
                  <c:v>2.0453499999999999E-2</c:v>
                </c:pt>
                <c:pt idx="3">
                  <c:v>2.1272200000000002E-2</c:v>
                </c:pt>
                <c:pt idx="4">
                  <c:v>2.3444099999999999E-2</c:v>
                </c:pt>
                <c:pt idx="5">
                  <c:v>2.3177699999999999E-2</c:v>
                </c:pt>
                <c:pt idx="6">
                  <c:v>2.2986900000000001E-2</c:v>
                </c:pt>
                <c:pt idx="7">
                  <c:v>2.19256E-2</c:v>
                </c:pt>
                <c:pt idx="8">
                  <c:v>2.3780800000000001E-2</c:v>
                </c:pt>
                <c:pt idx="9">
                  <c:v>2.28731E-2</c:v>
                </c:pt>
                <c:pt idx="10">
                  <c:v>2.3006800000000001E-2</c:v>
                </c:pt>
                <c:pt idx="11">
                  <c:v>2.29835E-2</c:v>
                </c:pt>
                <c:pt idx="12">
                  <c:v>2.30928E-2</c:v>
                </c:pt>
                <c:pt idx="13">
                  <c:v>2.29397E-2</c:v>
                </c:pt>
                <c:pt idx="14">
                  <c:v>2.2398999999999999E-2</c:v>
                </c:pt>
                <c:pt idx="15">
                  <c:v>2.2423100000000001E-2</c:v>
                </c:pt>
                <c:pt idx="16">
                  <c:v>2.1746600000000001E-2</c:v>
                </c:pt>
                <c:pt idx="17">
                  <c:v>2.22591E-2</c:v>
                </c:pt>
                <c:pt idx="18">
                  <c:v>2.1693299999999999E-2</c:v>
                </c:pt>
                <c:pt idx="19">
                  <c:v>2.16084E-2</c:v>
                </c:pt>
                <c:pt idx="20">
                  <c:v>2.1644500000000001E-2</c:v>
                </c:pt>
                <c:pt idx="21">
                  <c:v>2.1615800000000001E-2</c:v>
                </c:pt>
                <c:pt idx="22">
                  <c:v>2.0495800000000002E-2</c:v>
                </c:pt>
                <c:pt idx="23">
                  <c:v>1.9423900000000001E-2</c:v>
                </c:pt>
                <c:pt idx="24">
                  <c:v>1.9034700000000002E-2</c:v>
                </c:pt>
                <c:pt idx="25">
                  <c:v>1.7202499999999999E-2</c:v>
                </c:pt>
                <c:pt idx="26">
                  <c:v>1.6412E-2</c:v>
                </c:pt>
                <c:pt idx="27">
                  <c:v>1.5458700000000001E-2</c:v>
                </c:pt>
                <c:pt idx="28">
                  <c:v>1.40296E-2</c:v>
                </c:pt>
                <c:pt idx="29">
                  <c:v>1.3102300000000001E-2</c:v>
                </c:pt>
                <c:pt idx="30">
                  <c:v>1.19615E-2</c:v>
                </c:pt>
                <c:pt idx="31">
                  <c:v>1.15333E-2</c:v>
                </c:pt>
                <c:pt idx="32">
                  <c:v>1.11941E-2</c:v>
                </c:pt>
                <c:pt idx="33">
                  <c:v>1.0676700000000001E-2</c:v>
                </c:pt>
                <c:pt idx="34">
                  <c:v>9.0658300000000004E-3</c:v>
                </c:pt>
                <c:pt idx="35">
                  <c:v>9.0008999999999992E-3</c:v>
                </c:pt>
                <c:pt idx="36">
                  <c:v>7.9117400000000004E-3</c:v>
                </c:pt>
                <c:pt idx="37">
                  <c:v>8.0889699999999991E-3</c:v>
                </c:pt>
                <c:pt idx="38">
                  <c:v>6.9613299999999999E-3</c:v>
                </c:pt>
                <c:pt idx="39">
                  <c:v>6.5071699999999996E-3</c:v>
                </c:pt>
                <c:pt idx="40">
                  <c:v>6.8753800000000004E-3</c:v>
                </c:pt>
                <c:pt idx="41">
                  <c:v>8.3526399999999997E-3</c:v>
                </c:pt>
                <c:pt idx="42">
                  <c:v>6.7908600000000001E-3</c:v>
                </c:pt>
                <c:pt idx="43">
                  <c:v>7.12636E-3</c:v>
                </c:pt>
                <c:pt idx="44">
                  <c:v>5.5702700000000004E-3</c:v>
                </c:pt>
                <c:pt idx="45">
                  <c:v>6.4971400000000002E-3</c:v>
                </c:pt>
                <c:pt idx="46">
                  <c:v>6.2154599999999999E-3</c:v>
                </c:pt>
                <c:pt idx="47">
                  <c:v>6.5771400000000004E-3</c:v>
                </c:pt>
                <c:pt idx="48">
                  <c:v>5.9423499999999999E-3</c:v>
                </c:pt>
                <c:pt idx="49">
                  <c:v>5.8733400000000003E-3</c:v>
                </c:pt>
                <c:pt idx="50">
                  <c:v>6.0800200000000002E-3</c:v>
                </c:pt>
                <c:pt idx="51">
                  <c:v>5.3968499999999999E-3</c:v>
                </c:pt>
                <c:pt idx="52">
                  <c:v>5.7602E-3</c:v>
                </c:pt>
                <c:pt idx="53">
                  <c:v>5.3669E-3</c:v>
                </c:pt>
                <c:pt idx="54">
                  <c:v>5.3045599999999998E-3</c:v>
                </c:pt>
                <c:pt idx="55">
                  <c:v>5.3749399999999999E-3</c:v>
                </c:pt>
                <c:pt idx="56">
                  <c:v>5.2330299999999996E-3</c:v>
                </c:pt>
                <c:pt idx="57">
                  <c:v>6.3674600000000001E-3</c:v>
                </c:pt>
                <c:pt idx="58">
                  <c:v>6.3444800000000004E-3</c:v>
                </c:pt>
                <c:pt idx="59">
                  <c:v>6.3449500000000002E-3</c:v>
                </c:pt>
              </c:numCache>
            </c:numRef>
          </c:val>
          <c:smooth val="0"/>
          <c:extLst>
            <c:ext xmlns:c16="http://schemas.microsoft.com/office/drawing/2014/chart" uri="{C3380CC4-5D6E-409C-BE32-E72D297353CC}">
              <c16:uniqueId val="{00000002-0C0A-FD45-B6A4-2220BDDD92A8}"/>
            </c:ext>
          </c:extLst>
        </c:ser>
        <c:ser>
          <c:idx val="3"/>
          <c:order val="3"/>
          <c:spPr>
            <a:ln w="28575" cap="rnd">
              <a:solidFill>
                <a:schemeClr val="accent4"/>
              </a:solidFill>
              <a:round/>
            </a:ln>
            <a:effectLst/>
          </c:spPr>
          <c:marker>
            <c:symbol val="none"/>
          </c:marker>
          <c:val>
            <c:numRef>
              <c:f>'opt vacc_sigma0.0001'!$I$3:$I$62</c:f>
              <c:numCache>
                <c:formatCode>0.00E+00</c:formatCode>
                <c:ptCount val="60"/>
                <c:pt idx="0">
                  <c:v>2.4827800000000001E-2</c:v>
                </c:pt>
                <c:pt idx="1">
                  <c:v>2.28059E-2</c:v>
                </c:pt>
                <c:pt idx="2">
                  <c:v>2.19683E-2</c:v>
                </c:pt>
                <c:pt idx="3">
                  <c:v>2.1906499999999999E-2</c:v>
                </c:pt>
                <c:pt idx="4">
                  <c:v>2.2323099999999998E-2</c:v>
                </c:pt>
                <c:pt idx="5">
                  <c:v>2.1884199999999999E-2</c:v>
                </c:pt>
                <c:pt idx="6">
                  <c:v>2.1455800000000001E-2</c:v>
                </c:pt>
                <c:pt idx="7">
                  <c:v>2.22515E-2</c:v>
                </c:pt>
                <c:pt idx="8">
                  <c:v>2.0870400000000001E-2</c:v>
                </c:pt>
                <c:pt idx="9">
                  <c:v>2.1050300000000001E-2</c:v>
                </c:pt>
                <c:pt idx="10">
                  <c:v>2.1037400000000001E-2</c:v>
                </c:pt>
                <c:pt idx="11">
                  <c:v>2.1310099999999998E-2</c:v>
                </c:pt>
                <c:pt idx="12">
                  <c:v>2.1522099999999999E-2</c:v>
                </c:pt>
                <c:pt idx="13">
                  <c:v>2.2269299999999999E-2</c:v>
                </c:pt>
                <c:pt idx="14">
                  <c:v>2.2301100000000001E-2</c:v>
                </c:pt>
                <c:pt idx="15">
                  <c:v>2.02121E-2</c:v>
                </c:pt>
                <c:pt idx="16">
                  <c:v>2.0788999999999998E-2</c:v>
                </c:pt>
                <c:pt idx="17">
                  <c:v>1.9722900000000002E-2</c:v>
                </c:pt>
                <c:pt idx="18">
                  <c:v>1.91407E-2</c:v>
                </c:pt>
                <c:pt idx="19">
                  <c:v>1.9520699999999998E-2</c:v>
                </c:pt>
                <c:pt idx="20">
                  <c:v>1.9267599999999999E-2</c:v>
                </c:pt>
                <c:pt idx="21">
                  <c:v>1.9181900000000002E-2</c:v>
                </c:pt>
                <c:pt idx="22">
                  <c:v>1.84724E-2</c:v>
                </c:pt>
                <c:pt idx="23">
                  <c:v>1.75307E-2</c:v>
                </c:pt>
                <c:pt idx="24">
                  <c:v>1.8643400000000001E-2</c:v>
                </c:pt>
                <c:pt idx="25">
                  <c:v>1.8301600000000001E-2</c:v>
                </c:pt>
                <c:pt idx="26">
                  <c:v>1.7183E-2</c:v>
                </c:pt>
                <c:pt idx="27">
                  <c:v>1.6649000000000001E-2</c:v>
                </c:pt>
                <c:pt idx="28">
                  <c:v>1.5634800000000001E-2</c:v>
                </c:pt>
                <c:pt idx="29">
                  <c:v>1.3843100000000001E-2</c:v>
                </c:pt>
                <c:pt idx="30">
                  <c:v>1.2896899999999999E-2</c:v>
                </c:pt>
                <c:pt idx="31">
                  <c:v>1.25436E-2</c:v>
                </c:pt>
                <c:pt idx="32">
                  <c:v>1.22691E-2</c:v>
                </c:pt>
                <c:pt idx="33">
                  <c:v>1.11734E-2</c:v>
                </c:pt>
                <c:pt idx="34">
                  <c:v>1.1102600000000001E-2</c:v>
                </c:pt>
                <c:pt idx="35">
                  <c:v>1.0423999999999999E-2</c:v>
                </c:pt>
                <c:pt idx="36">
                  <c:v>1.03427E-2</c:v>
                </c:pt>
                <c:pt idx="37">
                  <c:v>7.7187100000000002E-3</c:v>
                </c:pt>
                <c:pt idx="38">
                  <c:v>7.0254200000000001E-3</c:v>
                </c:pt>
                <c:pt idx="39">
                  <c:v>6.1925699999999997E-3</c:v>
                </c:pt>
                <c:pt idx="40">
                  <c:v>6.4674900000000002E-3</c:v>
                </c:pt>
                <c:pt idx="41">
                  <c:v>5.5451700000000003E-3</c:v>
                </c:pt>
                <c:pt idx="42">
                  <c:v>5.52843E-3</c:v>
                </c:pt>
                <c:pt idx="43">
                  <c:v>5.5241099999999996E-3</c:v>
                </c:pt>
                <c:pt idx="44">
                  <c:v>5.36997E-3</c:v>
                </c:pt>
                <c:pt idx="45">
                  <c:v>5.4083300000000003E-3</c:v>
                </c:pt>
                <c:pt idx="46">
                  <c:v>5.4282000000000002E-3</c:v>
                </c:pt>
                <c:pt idx="47">
                  <c:v>5.3747600000000001E-3</c:v>
                </c:pt>
                <c:pt idx="48">
                  <c:v>6.73378E-3</c:v>
                </c:pt>
                <c:pt idx="49">
                  <c:v>5.2628299999999996E-3</c:v>
                </c:pt>
                <c:pt idx="50">
                  <c:v>5.2320999999999999E-3</c:v>
                </c:pt>
                <c:pt idx="51">
                  <c:v>5.2264399999999997E-3</c:v>
                </c:pt>
                <c:pt idx="52">
                  <c:v>5.22319E-3</c:v>
                </c:pt>
                <c:pt idx="53">
                  <c:v>6.40137E-3</c:v>
                </c:pt>
                <c:pt idx="54">
                  <c:v>5.21281E-3</c:v>
                </c:pt>
                <c:pt idx="55">
                  <c:v>6.37201E-3</c:v>
                </c:pt>
                <c:pt idx="56">
                  <c:v>6.36748E-3</c:v>
                </c:pt>
                <c:pt idx="57">
                  <c:v>6.3657499999999999E-3</c:v>
                </c:pt>
                <c:pt idx="58">
                  <c:v>6.3650099999999999E-3</c:v>
                </c:pt>
                <c:pt idx="59">
                  <c:v>6.3652700000000001E-3</c:v>
                </c:pt>
              </c:numCache>
            </c:numRef>
          </c:val>
          <c:smooth val="0"/>
          <c:extLst>
            <c:ext xmlns:c16="http://schemas.microsoft.com/office/drawing/2014/chart" uri="{C3380CC4-5D6E-409C-BE32-E72D297353CC}">
              <c16:uniqueId val="{00000003-0C0A-FD45-B6A4-2220BDDD92A8}"/>
            </c:ext>
          </c:extLst>
        </c:ser>
        <c:ser>
          <c:idx val="4"/>
          <c:order val="4"/>
          <c:spPr>
            <a:ln w="28575" cap="rnd">
              <a:solidFill>
                <a:schemeClr val="accent5"/>
              </a:solidFill>
              <a:round/>
            </a:ln>
            <a:effectLst/>
          </c:spPr>
          <c:marker>
            <c:symbol val="none"/>
          </c:marker>
          <c:val>
            <c:numRef>
              <c:f>'opt vacc_sigma0.0001'!$J$3:$J$62</c:f>
              <c:numCache>
                <c:formatCode>0.00E+00</c:formatCode>
                <c:ptCount val="60"/>
                <c:pt idx="0">
                  <c:v>2.4785999999999999E-2</c:v>
                </c:pt>
                <c:pt idx="1">
                  <c:v>2.1908199999999999E-2</c:v>
                </c:pt>
                <c:pt idx="2">
                  <c:v>2.2575999999999999E-2</c:v>
                </c:pt>
                <c:pt idx="3">
                  <c:v>2.22772E-2</c:v>
                </c:pt>
                <c:pt idx="4">
                  <c:v>2.3116399999999999E-2</c:v>
                </c:pt>
                <c:pt idx="5">
                  <c:v>2.3718099999999999E-2</c:v>
                </c:pt>
                <c:pt idx="6">
                  <c:v>2.37927E-2</c:v>
                </c:pt>
                <c:pt idx="7">
                  <c:v>2.3975099999999999E-2</c:v>
                </c:pt>
                <c:pt idx="8">
                  <c:v>2.37459E-2</c:v>
                </c:pt>
                <c:pt idx="9">
                  <c:v>2.4619599999999998E-2</c:v>
                </c:pt>
                <c:pt idx="10">
                  <c:v>2.4713800000000001E-2</c:v>
                </c:pt>
                <c:pt idx="11">
                  <c:v>2.44803E-2</c:v>
                </c:pt>
                <c:pt idx="12">
                  <c:v>2.4335300000000001E-2</c:v>
                </c:pt>
                <c:pt idx="13">
                  <c:v>2.4292399999999999E-2</c:v>
                </c:pt>
                <c:pt idx="14">
                  <c:v>2.41426E-2</c:v>
                </c:pt>
                <c:pt idx="15">
                  <c:v>2.3935600000000001E-2</c:v>
                </c:pt>
                <c:pt idx="16">
                  <c:v>2.3581499999999998E-2</c:v>
                </c:pt>
                <c:pt idx="17">
                  <c:v>2.3552900000000002E-2</c:v>
                </c:pt>
                <c:pt idx="18">
                  <c:v>2.2995399999999999E-2</c:v>
                </c:pt>
                <c:pt idx="19">
                  <c:v>2.25963E-2</c:v>
                </c:pt>
                <c:pt idx="20">
                  <c:v>2.16026E-2</c:v>
                </c:pt>
                <c:pt idx="21">
                  <c:v>2.1273199999999999E-2</c:v>
                </c:pt>
                <c:pt idx="22">
                  <c:v>1.9953700000000001E-2</c:v>
                </c:pt>
                <c:pt idx="23">
                  <c:v>1.9101900000000002E-2</c:v>
                </c:pt>
                <c:pt idx="24">
                  <c:v>1.7715100000000001E-2</c:v>
                </c:pt>
                <c:pt idx="25">
                  <c:v>1.66865E-2</c:v>
                </c:pt>
                <c:pt idx="26">
                  <c:v>1.6007500000000001E-2</c:v>
                </c:pt>
                <c:pt idx="27">
                  <c:v>1.47032E-2</c:v>
                </c:pt>
                <c:pt idx="28">
                  <c:v>1.34086E-2</c:v>
                </c:pt>
                <c:pt idx="29">
                  <c:v>1.24704E-2</c:v>
                </c:pt>
                <c:pt idx="30">
                  <c:v>1.1506799999999999E-2</c:v>
                </c:pt>
                <c:pt idx="31">
                  <c:v>1.0670499999999999E-2</c:v>
                </c:pt>
                <c:pt idx="32">
                  <c:v>9.7577600000000007E-3</c:v>
                </c:pt>
                <c:pt idx="33">
                  <c:v>9.1466299999999993E-3</c:v>
                </c:pt>
                <c:pt idx="34">
                  <c:v>8.8218199999999993E-3</c:v>
                </c:pt>
                <c:pt idx="35">
                  <c:v>8.2777600000000003E-3</c:v>
                </c:pt>
                <c:pt idx="36">
                  <c:v>7.8754199999999993E-3</c:v>
                </c:pt>
                <c:pt idx="37">
                  <c:v>6.9064399999999998E-3</c:v>
                </c:pt>
                <c:pt idx="38">
                  <c:v>7.2190300000000004E-3</c:v>
                </c:pt>
                <c:pt idx="39">
                  <c:v>7.2927000000000001E-3</c:v>
                </c:pt>
                <c:pt idx="40">
                  <c:v>7.0878699999999996E-3</c:v>
                </c:pt>
                <c:pt idx="41">
                  <c:v>6.3963600000000002E-3</c:v>
                </c:pt>
                <c:pt idx="42">
                  <c:v>5.2560100000000002E-3</c:v>
                </c:pt>
                <c:pt idx="43">
                  <c:v>5.3258300000000001E-3</c:v>
                </c:pt>
                <c:pt idx="44">
                  <c:v>5.5784700000000003E-3</c:v>
                </c:pt>
                <c:pt idx="45">
                  <c:v>5.6679E-3</c:v>
                </c:pt>
                <c:pt idx="46">
                  <c:v>5.6742299999999997E-3</c:v>
                </c:pt>
                <c:pt idx="47">
                  <c:v>5.8484000000000001E-3</c:v>
                </c:pt>
                <c:pt idx="48">
                  <c:v>5.8861599999999997E-3</c:v>
                </c:pt>
                <c:pt idx="49">
                  <c:v>5.3270799999999997E-3</c:v>
                </c:pt>
                <c:pt idx="50">
                  <c:v>5.5646200000000002E-3</c:v>
                </c:pt>
                <c:pt idx="51">
                  <c:v>5.7929599999999998E-3</c:v>
                </c:pt>
                <c:pt idx="52">
                  <c:v>5.7495699999999999E-3</c:v>
                </c:pt>
                <c:pt idx="53">
                  <c:v>5.2709999999999996E-3</c:v>
                </c:pt>
                <c:pt idx="54">
                  <c:v>5.1539000000000003E-3</c:v>
                </c:pt>
                <c:pt idx="55">
                  <c:v>5.1703699999999997E-3</c:v>
                </c:pt>
                <c:pt idx="56">
                  <c:v>5.1645299999999996E-3</c:v>
                </c:pt>
                <c:pt idx="57">
                  <c:v>5.1484599999999997E-3</c:v>
                </c:pt>
                <c:pt idx="58">
                  <c:v>5.1490700000000004E-3</c:v>
                </c:pt>
                <c:pt idx="59">
                  <c:v>5.1541299999999998E-3</c:v>
                </c:pt>
              </c:numCache>
            </c:numRef>
          </c:val>
          <c:smooth val="0"/>
          <c:extLst>
            <c:ext xmlns:c16="http://schemas.microsoft.com/office/drawing/2014/chart" uri="{C3380CC4-5D6E-409C-BE32-E72D297353CC}">
              <c16:uniqueId val="{00000004-0C0A-FD45-B6A4-2220BDDD92A8}"/>
            </c:ext>
          </c:extLst>
        </c:ser>
        <c:dLbls>
          <c:showLegendKey val="0"/>
          <c:showVal val="0"/>
          <c:showCatName val="0"/>
          <c:showSerName val="0"/>
          <c:showPercent val="0"/>
          <c:showBubbleSize val="0"/>
        </c:dLbls>
        <c:smooth val="0"/>
        <c:axId val="702579312"/>
        <c:axId val="702581024"/>
      </c:lineChart>
      <c:catAx>
        <c:axId val="7025793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days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581024"/>
        <c:crosses val="autoZero"/>
        <c:auto val="1"/>
        <c:lblAlgn val="ctr"/>
        <c:lblOffset val="100"/>
        <c:noMultiLvlLbl val="0"/>
      </c:catAx>
      <c:valAx>
        <c:axId val="7025810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Vaccination rate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5793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Value funtion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loss_sigma0.0001!$I$3:$I$53</c:f>
              <c:numCache>
                <c:formatCode>_(* #,##0.00_);_(* \(#,##0.00\);_(* "-"??_);_(@_)</c:formatCode>
                <c:ptCount val="51"/>
                <c:pt idx="0">
                  <c:v>14.675219999999999</c:v>
                </c:pt>
                <c:pt idx="1">
                  <c:v>14.268499999999998</c:v>
                </c:pt>
                <c:pt idx="2">
                  <c:v>14.007659999999998</c:v>
                </c:pt>
                <c:pt idx="3">
                  <c:v>13.835599999999999</c:v>
                </c:pt>
                <c:pt idx="4">
                  <c:v>13.730680000000001</c:v>
                </c:pt>
                <c:pt idx="5">
                  <c:v>13.655379999999999</c:v>
                </c:pt>
                <c:pt idx="6">
                  <c:v>13.604420000000001</c:v>
                </c:pt>
                <c:pt idx="7">
                  <c:v>13.565360000000002</c:v>
                </c:pt>
                <c:pt idx="8">
                  <c:v>13.538639999999997</c:v>
                </c:pt>
                <c:pt idx="9">
                  <c:v>13.516839999999998</c:v>
                </c:pt>
                <c:pt idx="10">
                  <c:v>13.499860000000002</c:v>
                </c:pt>
                <c:pt idx="11">
                  <c:v>13.486439999999998</c:v>
                </c:pt>
                <c:pt idx="12">
                  <c:v>13.471879999999999</c:v>
                </c:pt>
                <c:pt idx="13">
                  <c:v>13.463640000000002</c:v>
                </c:pt>
                <c:pt idx="14">
                  <c:v>13.45598</c:v>
                </c:pt>
                <c:pt idx="15">
                  <c:v>13.446620000000001</c:v>
                </c:pt>
                <c:pt idx="16">
                  <c:v>13.440379999999999</c:v>
                </c:pt>
                <c:pt idx="17">
                  <c:v>13.43416</c:v>
                </c:pt>
                <c:pt idx="18">
                  <c:v>13.428119999999998</c:v>
                </c:pt>
                <c:pt idx="19">
                  <c:v>13.423539999999999</c:v>
                </c:pt>
                <c:pt idx="20">
                  <c:v>13.41952</c:v>
                </c:pt>
                <c:pt idx="21">
                  <c:v>13.41404</c:v>
                </c:pt>
                <c:pt idx="22">
                  <c:v>13.408899999999999</c:v>
                </c:pt>
                <c:pt idx="23">
                  <c:v>13.40452</c:v>
                </c:pt>
                <c:pt idx="24">
                  <c:v>13.40024</c:v>
                </c:pt>
                <c:pt idx="25">
                  <c:v>13.396620000000002</c:v>
                </c:pt>
                <c:pt idx="26">
                  <c:v>13.3963</c:v>
                </c:pt>
                <c:pt idx="27">
                  <c:v>13.39592</c:v>
                </c:pt>
                <c:pt idx="28">
                  <c:v>13.395580000000001</c:v>
                </c:pt>
                <c:pt idx="29">
                  <c:v>13.395019999999999</c:v>
                </c:pt>
                <c:pt idx="30">
                  <c:v>13.395019999999999</c:v>
                </c:pt>
                <c:pt idx="31">
                  <c:v>13.394139999999998</c:v>
                </c:pt>
                <c:pt idx="32">
                  <c:v>13.393519999999999</c:v>
                </c:pt>
                <c:pt idx="33">
                  <c:v>13.393080000000001</c:v>
                </c:pt>
                <c:pt idx="34">
                  <c:v>13.392720000000001</c:v>
                </c:pt>
                <c:pt idx="35">
                  <c:v>13.392159999999999</c:v>
                </c:pt>
                <c:pt idx="36">
                  <c:v>13.391540000000001</c:v>
                </c:pt>
                <c:pt idx="37">
                  <c:v>13.390979999999999</c:v>
                </c:pt>
                <c:pt idx="38">
                  <c:v>13.390420000000001</c:v>
                </c:pt>
                <c:pt idx="39">
                  <c:v>13.38974</c:v>
                </c:pt>
                <c:pt idx="40">
                  <c:v>13.389180000000001</c:v>
                </c:pt>
                <c:pt idx="41">
                  <c:v>13.389180000000001</c:v>
                </c:pt>
                <c:pt idx="42">
                  <c:v>13.389180000000001</c:v>
                </c:pt>
                <c:pt idx="43">
                  <c:v>13.389180000000001</c:v>
                </c:pt>
                <c:pt idx="44">
                  <c:v>13.389180000000001</c:v>
                </c:pt>
                <c:pt idx="45">
                  <c:v>13.38916</c:v>
                </c:pt>
                <c:pt idx="46">
                  <c:v>13.38916</c:v>
                </c:pt>
                <c:pt idx="47">
                  <c:v>13.389140000000001</c:v>
                </c:pt>
                <c:pt idx="48">
                  <c:v>13.38912</c:v>
                </c:pt>
                <c:pt idx="49">
                  <c:v>13.389099999999999</c:v>
                </c:pt>
                <c:pt idx="50">
                  <c:v>13.389099999999999</c:v>
                </c:pt>
              </c:numCache>
            </c:numRef>
          </c:val>
          <c:smooth val="1"/>
          <c:extLst>
            <c:ext xmlns:c16="http://schemas.microsoft.com/office/drawing/2014/chart" uri="{C3380CC4-5D6E-409C-BE32-E72D297353CC}">
              <c16:uniqueId val="{00000000-A866-784C-B0A6-24C21D82B886}"/>
            </c:ext>
          </c:extLst>
        </c:ser>
        <c:dLbls>
          <c:showLegendKey val="0"/>
          <c:showVal val="0"/>
          <c:showCatName val="0"/>
          <c:showSerName val="0"/>
          <c:showPercent val="0"/>
          <c:showBubbleSize val="0"/>
        </c:dLbls>
        <c:smooth val="0"/>
        <c:axId val="457904527"/>
        <c:axId val="457906239"/>
      </c:lineChart>
      <c:catAx>
        <c:axId val="4579045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time steps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7906239"/>
        <c:crosses val="autoZero"/>
        <c:auto val="1"/>
        <c:lblAlgn val="ctr"/>
        <c:lblOffset val="100"/>
        <c:noMultiLvlLbl val="0"/>
      </c:catAx>
      <c:valAx>
        <c:axId val="4579062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Value function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7904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Optimal vaccination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'opt vacc_sigma0.0002'!$F$3:$F$62</c:f>
              <c:numCache>
                <c:formatCode>0.00E+00</c:formatCode>
                <c:ptCount val="60"/>
                <c:pt idx="0">
                  <c:v>2.4789700000000001E-2</c:v>
                </c:pt>
                <c:pt idx="1">
                  <c:v>2.46228E-2</c:v>
                </c:pt>
                <c:pt idx="2">
                  <c:v>2.46585E-2</c:v>
                </c:pt>
                <c:pt idx="3">
                  <c:v>2.4664800000000001E-2</c:v>
                </c:pt>
                <c:pt idx="4">
                  <c:v>2.4733700000000001E-2</c:v>
                </c:pt>
                <c:pt idx="5">
                  <c:v>2.46549E-2</c:v>
                </c:pt>
                <c:pt idx="6">
                  <c:v>2.4686699999999999E-2</c:v>
                </c:pt>
                <c:pt idx="7">
                  <c:v>2.4193099999999999E-2</c:v>
                </c:pt>
                <c:pt idx="8">
                  <c:v>2.4501999999999999E-2</c:v>
                </c:pt>
                <c:pt idx="9">
                  <c:v>2.4449100000000001E-2</c:v>
                </c:pt>
                <c:pt idx="10">
                  <c:v>2.3758700000000001E-2</c:v>
                </c:pt>
                <c:pt idx="11">
                  <c:v>2.42256E-2</c:v>
                </c:pt>
                <c:pt idx="12">
                  <c:v>2.3840199999999999E-2</c:v>
                </c:pt>
                <c:pt idx="13">
                  <c:v>2.34935E-2</c:v>
                </c:pt>
                <c:pt idx="14">
                  <c:v>2.28983E-2</c:v>
                </c:pt>
                <c:pt idx="15">
                  <c:v>2.3104199999999998E-2</c:v>
                </c:pt>
                <c:pt idx="16">
                  <c:v>2.38201E-2</c:v>
                </c:pt>
                <c:pt idx="17">
                  <c:v>2.3237600000000001E-2</c:v>
                </c:pt>
                <c:pt idx="18">
                  <c:v>2.2581299999999999E-2</c:v>
                </c:pt>
                <c:pt idx="19">
                  <c:v>2.2332100000000001E-2</c:v>
                </c:pt>
                <c:pt idx="20">
                  <c:v>2.1974299999999999E-2</c:v>
                </c:pt>
                <c:pt idx="21">
                  <c:v>2.0897499999999999E-2</c:v>
                </c:pt>
                <c:pt idx="22">
                  <c:v>1.9645599999999999E-2</c:v>
                </c:pt>
                <c:pt idx="23">
                  <c:v>1.8576100000000002E-2</c:v>
                </c:pt>
                <c:pt idx="24">
                  <c:v>1.7641299999999999E-2</c:v>
                </c:pt>
                <c:pt idx="25">
                  <c:v>1.6425599999999999E-2</c:v>
                </c:pt>
                <c:pt idx="26">
                  <c:v>1.5451299999999999E-2</c:v>
                </c:pt>
                <c:pt idx="27">
                  <c:v>1.43695E-2</c:v>
                </c:pt>
                <c:pt idx="28">
                  <c:v>1.33654E-2</c:v>
                </c:pt>
                <c:pt idx="29">
                  <c:v>1.23947E-2</c:v>
                </c:pt>
                <c:pt idx="30">
                  <c:v>1.1455999999999999E-2</c:v>
                </c:pt>
                <c:pt idx="31">
                  <c:v>1.0482099999999999E-2</c:v>
                </c:pt>
                <c:pt idx="32">
                  <c:v>9.6898999999999996E-3</c:v>
                </c:pt>
                <c:pt idx="33">
                  <c:v>8.8964600000000001E-3</c:v>
                </c:pt>
                <c:pt idx="34">
                  <c:v>8.5616400000000006E-3</c:v>
                </c:pt>
                <c:pt idx="35">
                  <c:v>7.3368399999999999E-3</c:v>
                </c:pt>
                <c:pt idx="36">
                  <c:v>7.3155700000000004E-3</c:v>
                </c:pt>
                <c:pt idx="37">
                  <c:v>6.6495E-3</c:v>
                </c:pt>
                <c:pt idx="38">
                  <c:v>6.0124999999999996E-3</c:v>
                </c:pt>
                <c:pt idx="39">
                  <c:v>5.8833999999999996E-3</c:v>
                </c:pt>
                <c:pt idx="40">
                  <c:v>6.1482899999999998E-3</c:v>
                </c:pt>
                <c:pt idx="41">
                  <c:v>6.1292999999999999E-3</c:v>
                </c:pt>
                <c:pt idx="42">
                  <c:v>5.9958299999999997E-3</c:v>
                </c:pt>
                <c:pt idx="43">
                  <c:v>5.5731299999999999E-3</c:v>
                </c:pt>
                <c:pt idx="44">
                  <c:v>5.43524E-3</c:v>
                </c:pt>
                <c:pt idx="45">
                  <c:v>5.3906600000000002E-3</c:v>
                </c:pt>
                <c:pt idx="46">
                  <c:v>5.38252E-3</c:v>
                </c:pt>
                <c:pt idx="47">
                  <c:v>5.7034E-3</c:v>
                </c:pt>
                <c:pt idx="48">
                  <c:v>5.6985200000000003E-3</c:v>
                </c:pt>
                <c:pt idx="49">
                  <c:v>5.2023599999999996E-3</c:v>
                </c:pt>
                <c:pt idx="50">
                  <c:v>5.2029600000000004E-3</c:v>
                </c:pt>
                <c:pt idx="51">
                  <c:v>5.4332599999999997E-3</c:v>
                </c:pt>
                <c:pt idx="52">
                  <c:v>5.8888999999999999E-3</c:v>
                </c:pt>
                <c:pt idx="53">
                  <c:v>5.7638799999999999E-3</c:v>
                </c:pt>
                <c:pt idx="54">
                  <c:v>5.4399399999999999E-3</c:v>
                </c:pt>
                <c:pt idx="55">
                  <c:v>5.2655200000000001E-3</c:v>
                </c:pt>
                <c:pt idx="56">
                  <c:v>5.1955500000000002E-3</c:v>
                </c:pt>
                <c:pt idx="57">
                  <c:v>5.3741500000000003E-3</c:v>
                </c:pt>
                <c:pt idx="58">
                  <c:v>5.24509E-3</c:v>
                </c:pt>
                <c:pt idx="59">
                  <c:v>5.4467400000000003E-3</c:v>
                </c:pt>
              </c:numCache>
            </c:numRef>
          </c:val>
          <c:smooth val="0"/>
          <c:extLst>
            <c:ext xmlns:c16="http://schemas.microsoft.com/office/drawing/2014/chart" uri="{C3380CC4-5D6E-409C-BE32-E72D297353CC}">
              <c16:uniqueId val="{00000000-0CA4-FD4C-B20C-FDDE3B1939F3}"/>
            </c:ext>
          </c:extLst>
        </c:ser>
        <c:ser>
          <c:idx val="1"/>
          <c:order val="1"/>
          <c:spPr>
            <a:ln w="28575" cap="rnd">
              <a:solidFill>
                <a:schemeClr val="accent2"/>
              </a:solidFill>
              <a:round/>
            </a:ln>
            <a:effectLst/>
          </c:spPr>
          <c:marker>
            <c:symbol val="none"/>
          </c:marker>
          <c:val>
            <c:numRef>
              <c:f>'opt vacc_sigma0.0002'!$G$3:$G$62</c:f>
              <c:numCache>
                <c:formatCode>0.00E+00</c:formatCode>
                <c:ptCount val="60"/>
                <c:pt idx="0">
                  <c:v>2.4771499999999998E-2</c:v>
                </c:pt>
                <c:pt idx="1">
                  <c:v>2.3328100000000001E-2</c:v>
                </c:pt>
                <c:pt idx="2">
                  <c:v>2.33961E-2</c:v>
                </c:pt>
                <c:pt idx="3">
                  <c:v>2.3454300000000001E-2</c:v>
                </c:pt>
                <c:pt idx="4">
                  <c:v>2.32821E-2</c:v>
                </c:pt>
                <c:pt idx="5">
                  <c:v>2.3906199999999999E-2</c:v>
                </c:pt>
                <c:pt idx="6">
                  <c:v>2.3391700000000001E-2</c:v>
                </c:pt>
                <c:pt idx="7">
                  <c:v>2.33855E-2</c:v>
                </c:pt>
                <c:pt idx="8">
                  <c:v>2.2919999999999999E-2</c:v>
                </c:pt>
                <c:pt idx="9">
                  <c:v>2.4208299999999999E-2</c:v>
                </c:pt>
                <c:pt idx="10">
                  <c:v>2.36461E-2</c:v>
                </c:pt>
                <c:pt idx="11">
                  <c:v>2.3938899999999999E-2</c:v>
                </c:pt>
                <c:pt idx="12">
                  <c:v>2.4400499999999999E-2</c:v>
                </c:pt>
                <c:pt idx="13">
                  <c:v>2.4055300000000002E-2</c:v>
                </c:pt>
                <c:pt idx="14">
                  <c:v>2.4467699999999998E-2</c:v>
                </c:pt>
                <c:pt idx="15">
                  <c:v>2.3446999999999999E-2</c:v>
                </c:pt>
                <c:pt idx="16">
                  <c:v>2.3387399999999999E-2</c:v>
                </c:pt>
                <c:pt idx="17">
                  <c:v>2.4278500000000001E-2</c:v>
                </c:pt>
                <c:pt idx="18">
                  <c:v>2.3964900000000001E-2</c:v>
                </c:pt>
                <c:pt idx="19">
                  <c:v>2.3293899999999999E-2</c:v>
                </c:pt>
                <c:pt idx="20">
                  <c:v>2.1011499999999999E-2</c:v>
                </c:pt>
                <c:pt idx="21">
                  <c:v>2.1071199999999998E-2</c:v>
                </c:pt>
                <c:pt idx="22">
                  <c:v>1.99043E-2</c:v>
                </c:pt>
                <c:pt idx="23">
                  <c:v>1.8796199999999999E-2</c:v>
                </c:pt>
                <c:pt idx="24">
                  <c:v>1.77188E-2</c:v>
                </c:pt>
                <c:pt idx="25">
                  <c:v>1.6668100000000002E-2</c:v>
                </c:pt>
                <c:pt idx="26">
                  <c:v>1.5642400000000001E-2</c:v>
                </c:pt>
                <c:pt idx="27">
                  <c:v>1.4639900000000001E-2</c:v>
                </c:pt>
                <c:pt idx="28">
                  <c:v>1.36592E-2</c:v>
                </c:pt>
                <c:pt idx="29">
                  <c:v>1.26994E-2</c:v>
                </c:pt>
                <c:pt idx="30">
                  <c:v>1.17599E-2</c:v>
                </c:pt>
                <c:pt idx="31">
                  <c:v>1.0840000000000001E-2</c:v>
                </c:pt>
                <c:pt idx="32">
                  <c:v>9.9395400000000002E-3</c:v>
                </c:pt>
                <c:pt idx="33">
                  <c:v>9.0586E-3</c:v>
                </c:pt>
                <c:pt idx="34">
                  <c:v>8.1971100000000005E-3</c:v>
                </c:pt>
                <c:pt idx="35">
                  <c:v>7.35508E-3</c:v>
                </c:pt>
                <c:pt idx="36">
                  <c:v>6.5348799999999999E-3</c:v>
                </c:pt>
                <c:pt idx="37">
                  <c:v>5.7838400000000002E-3</c:v>
                </c:pt>
                <c:pt idx="38">
                  <c:v>5.4116299999999997E-3</c:v>
                </c:pt>
                <c:pt idx="39">
                  <c:v>5.2885600000000003E-3</c:v>
                </c:pt>
                <c:pt idx="40">
                  <c:v>5.2380999999999999E-3</c:v>
                </c:pt>
                <c:pt idx="41">
                  <c:v>5.2124800000000002E-3</c:v>
                </c:pt>
                <c:pt idx="42">
                  <c:v>5.1967899999999997E-3</c:v>
                </c:pt>
                <c:pt idx="43">
                  <c:v>5.18653E-3</c:v>
                </c:pt>
                <c:pt idx="44">
                  <c:v>5.1788800000000003E-3</c:v>
                </c:pt>
                <c:pt idx="45">
                  <c:v>5.1736000000000004E-3</c:v>
                </c:pt>
                <c:pt idx="46">
                  <c:v>5.1689600000000002E-3</c:v>
                </c:pt>
                <c:pt idx="47">
                  <c:v>5.1655199999999998E-3</c:v>
                </c:pt>
                <c:pt idx="48">
                  <c:v>5.1626900000000002E-3</c:v>
                </c:pt>
                <c:pt idx="49">
                  <c:v>5.1604299999999997E-3</c:v>
                </c:pt>
                <c:pt idx="50">
                  <c:v>5.1587400000000002E-3</c:v>
                </c:pt>
                <c:pt idx="51">
                  <c:v>5.1572099999999997E-3</c:v>
                </c:pt>
                <c:pt idx="52">
                  <c:v>5.1553500000000004E-3</c:v>
                </c:pt>
                <c:pt idx="53">
                  <c:v>5.1543099999999996E-3</c:v>
                </c:pt>
                <c:pt idx="54">
                  <c:v>5.1537500000000003E-3</c:v>
                </c:pt>
                <c:pt idx="55">
                  <c:v>5.1528499999999996E-3</c:v>
                </c:pt>
                <c:pt idx="56">
                  <c:v>5.1520000000000003E-3</c:v>
                </c:pt>
                <c:pt idx="57">
                  <c:v>5.1514799999999999E-3</c:v>
                </c:pt>
                <c:pt idx="58">
                  <c:v>5.1509299999999997E-3</c:v>
                </c:pt>
                <c:pt idx="59">
                  <c:v>5.1507899999999997E-3</c:v>
                </c:pt>
              </c:numCache>
            </c:numRef>
          </c:val>
          <c:smooth val="0"/>
          <c:extLst>
            <c:ext xmlns:c16="http://schemas.microsoft.com/office/drawing/2014/chart" uri="{C3380CC4-5D6E-409C-BE32-E72D297353CC}">
              <c16:uniqueId val="{00000001-0CA4-FD4C-B20C-FDDE3B1939F3}"/>
            </c:ext>
          </c:extLst>
        </c:ser>
        <c:ser>
          <c:idx val="2"/>
          <c:order val="2"/>
          <c:spPr>
            <a:ln w="28575" cap="rnd">
              <a:solidFill>
                <a:schemeClr val="accent3"/>
              </a:solidFill>
              <a:round/>
            </a:ln>
            <a:effectLst/>
          </c:spPr>
          <c:marker>
            <c:symbol val="none"/>
          </c:marker>
          <c:val>
            <c:numRef>
              <c:f>'opt vacc_sigma0.0002'!$H$3:$H$62</c:f>
              <c:numCache>
                <c:formatCode>0.00E+00</c:formatCode>
                <c:ptCount val="60"/>
                <c:pt idx="0">
                  <c:v>2.4795899999999999E-2</c:v>
                </c:pt>
                <c:pt idx="1">
                  <c:v>2.3475300000000001E-2</c:v>
                </c:pt>
                <c:pt idx="2">
                  <c:v>2.3677799999999999E-2</c:v>
                </c:pt>
                <c:pt idx="3">
                  <c:v>2.3070500000000001E-2</c:v>
                </c:pt>
                <c:pt idx="4">
                  <c:v>2.3947E-2</c:v>
                </c:pt>
                <c:pt idx="5">
                  <c:v>2.33376E-2</c:v>
                </c:pt>
                <c:pt idx="6">
                  <c:v>2.3317500000000001E-2</c:v>
                </c:pt>
                <c:pt idx="7">
                  <c:v>2.3544499999999999E-2</c:v>
                </c:pt>
                <c:pt idx="8">
                  <c:v>2.3404600000000001E-2</c:v>
                </c:pt>
                <c:pt idx="9">
                  <c:v>2.4312E-2</c:v>
                </c:pt>
                <c:pt idx="10">
                  <c:v>2.3591299999999999E-2</c:v>
                </c:pt>
                <c:pt idx="11">
                  <c:v>2.4204099999999999E-2</c:v>
                </c:pt>
                <c:pt idx="12">
                  <c:v>2.2872199999999999E-2</c:v>
                </c:pt>
                <c:pt idx="13">
                  <c:v>2.3175999999999999E-2</c:v>
                </c:pt>
                <c:pt idx="14">
                  <c:v>2.19198E-2</c:v>
                </c:pt>
                <c:pt idx="15">
                  <c:v>2.2779799999999999E-2</c:v>
                </c:pt>
                <c:pt idx="16">
                  <c:v>2.40854E-2</c:v>
                </c:pt>
                <c:pt idx="17">
                  <c:v>2.3646199999999999E-2</c:v>
                </c:pt>
                <c:pt idx="18">
                  <c:v>2.3126799999999999E-2</c:v>
                </c:pt>
                <c:pt idx="19">
                  <c:v>2.2757200000000002E-2</c:v>
                </c:pt>
                <c:pt idx="20">
                  <c:v>2.2391100000000001E-2</c:v>
                </c:pt>
                <c:pt idx="21">
                  <c:v>2.13063E-2</c:v>
                </c:pt>
                <c:pt idx="22">
                  <c:v>2.0631500000000001E-2</c:v>
                </c:pt>
                <c:pt idx="23">
                  <c:v>1.92838E-2</c:v>
                </c:pt>
                <c:pt idx="24">
                  <c:v>1.82918E-2</c:v>
                </c:pt>
                <c:pt idx="25">
                  <c:v>1.72753E-2</c:v>
                </c:pt>
                <c:pt idx="26">
                  <c:v>1.55114E-2</c:v>
                </c:pt>
                <c:pt idx="27">
                  <c:v>1.47963E-2</c:v>
                </c:pt>
                <c:pt idx="28">
                  <c:v>1.37238E-2</c:v>
                </c:pt>
                <c:pt idx="29">
                  <c:v>1.2695700000000001E-2</c:v>
                </c:pt>
                <c:pt idx="30">
                  <c:v>1.23929E-2</c:v>
                </c:pt>
                <c:pt idx="31">
                  <c:v>1.10163E-2</c:v>
                </c:pt>
                <c:pt idx="32">
                  <c:v>1.0473E-2</c:v>
                </c:pt>
                <c:pt idx="33">
                  <c:v>9.0245399999999993E-3</c:v>
                </c:pt>
                <c:pt idx="34">
                  <c:v>8.5358199999999995E-3</c:v>
                </c:pt>
                <c:pt idx="35">
                  <c:v>7.5948400000000003E-3</c:v>
                </c:pt>
                <c:pt idx="36">
                  <c:v>7.6565799999999996E-3</c:v>
                </c:pt>
                <c:pt idx="37">
                  <c:v>8.6869300000000007E-3</c:v>
                </c:pt>
                <c:pt idx="38">
                  <c:v>7.2807899999999997E-3</c:v>
                </c:pt>
                <c:pt idx="39">
                  <c:v>7.2339300000000004E-3</c:v>
                </c:pt>
                <c:pt idx="40">
                  <c:v>6.2916300000000003E-3</c:v>
                </c:pt>
                <c:pt idx="41">
                  <c:v>6.5451800000000003E-3</c:v>
                </c:pt>
                <c:pt idx="42">
                  <c:v>6.4554499999999997E-3</c:v>
                </c:pt>
                <c:pt idx="43">
                  <c:v>6.1030700000000004E-3</c:v>
                </c:pt>
                <c:pt idx="44">
                  <c:v>5.8870399999999996E-3</c:v>
                </c:pt>
                <c:pt idx="45">
                  <c:v>5.4201900000000001E-3</c:v>
                </c:pt>
                <c:pt idx="46">
                  <c:v>6.7806000000000003E-3</c:v>
                </c:pt>
                <c:pt idx="47">
                  <c:v>5.2940799999999996E-3</c:v>
                </c:pt>
                <c:pt idx="48">
                  <c:v>5.7899700000000002E-3</c:v>
                </c:pt>
                <c:pt idx="49">
                  <c:v>5.4109700000000002E-3</c:v>
                </c:pt>
                <c:pt idx="50">
                  <c:v>5.4718600000000003E-3</c:v>
                </c:pt>
                <c:pt idx="51">
                  <c:v>5.3506700000000001E-3</c:v>
                </c:pt>
                <c:pt idx="52">
                  <c:v>5.3909200000000004E-3</c:v>
                </c:pt>
                <c:pt idx="53">
                  <c:v>5.27824E-3</c:v>
                </c:pt>
                <c:pt idx="54">
                  <c:v>6.3819999999999997E-3</c:v>
                </c:pt>
                <c:pt idx="55">
                  <c:v>6.3481900000000001E-3</c:v>
                </c:pt>
                <c:pt idx="56">
                  <c:v>5.1604700000000003E-3</c:v>
                </c:pt>
                <c:pt idx="57">
                  <c:v>6.3391899999999998E-3</c:v>
                </c:pt>
                <c:pt idx="58">
                  <c:v>5.1654200000000004E-3</c:v>
                </c:pt>
                <c:pt idx="59">
                  <c:v>5.16534E-3</c:v>
                </c:pt>
              </c:numCache>
            </c:numRef>
          </c:val>
          <c:smooth val="0"/>
          <c:extLst>
            <c:ext xmlns:c16="http://schemas.microsoft.com/office/drawing/2014/chart" uri="{C3380CC4-5D6E-409C-BE32-E72D297353CC}">
              <c16:uniqueId val="{00000002-0CA4-FD4C-B20C-FDDE3B1939F3}"/>
            </c:ext>
          </c:extLst>
        </c:ser>
        <c:ser>
          <c:idx val="3"/>
          <c:order val="3"/>
          <c:spPr>
            <a:ln w="28575" cap="rnd">
              <a:solidFill>
                <a:schemeClr val="accent4"/>
              </a:solidFill>
              <a:round/>
            </a:ln>
            <a:effectLst/>
          </c:spPr>
          <c:marker>
            <c:symbol val="none"/>
          </c:marker>
          <c:val>
            <c:numRef>
              <c:f>'opt vacc_sigma0.0002'!$I$3:$I$62</c:f>
              <c:numCache>
                <c:formatCode>0.00E+00</c:formatCode>
                <c:ptCount val="60"/>
                <c:pt idx="0">
                  <c:v>2.47765E-2</c:v>
                </c:pt>
                <c:pt idx="1">
                  <c:v>2.4138799999999998E-2</c:v>
                </c:pt>
                <c:pt idx="2">
                  <c:v>2.3891900000000001E-2</c:v>
                </c:pt>
                <c:pt idx="3">
                  <c:v>2.4619200000000001E-2</c:v>
                </c:pt>
                <c:pt idx="4">
                  <c:v>2.3771199999999999E-2</c:v>
                </c:pt>
                <c:pt idx="5">
                  <c:v>2.3598000000000001E-2</c:v>
                </c:pt>
                <c:pt idx="6">
                  <c:v>2.47666E-2</c:v>
                </c:pt>
                <c:pt idx="7">
                  <c:v>2.4759799999999998E-2</c:v>
                </c:pt>
                <c:pt idx="8">
                  <c:v>2.4744100000000002E-2</c:v>
                </c:pt>
                <c:pt idx="9">
                  <c:v>2.35865E-2</c:v>
                </c:pt>
                <c:pt idx="10">
                  <c:v>2.3574500000000002E-2</c:v>
                </c:pt>
                <c:pt idx="11">
                  <c:v>2.4693400000000001E-2</c:v>
                </c:pt>
                <c:pt idx="12">
                  <c:v>2.4667399999999999E-2</c:v>
                </c:pt>
                <c:pt idx="13">
                  <c:v>2.4634699999999999E-2</c:v>
                </c:pt>
                <c:pt idx="14">
                  <c:v>2.45861E-2</c:v>
                </c:pt>
                <c:pt idx="15">
                  <c:v>2.4514299999999999E-2</c:v>
                </c:pt>
                <c:pt idx="16">
                  <c:v>2.4401200000000001E-2</c:v>
                </c:pt>
                <c:pt idx="17">
                  <c:v>2.41946E-2</c:v>
                </c:pt>
                <c:pt idx="18">
                  <c:v>2.3771E-2</c:v>
                </c:pt>
                <c:pt idx="19">
                  <c:v>2.2924300000000002E-2</c:v>
                </c:pt>
                <c:pt idx="20">
                  <c:v>2.1833100000000001E-2</c:v>
                </c:pt>
                <c:pt idx="21">
                  <c:v>2.0640200000000001E-2</c:v>
                </c:pt>
                <c:pt idx="22">
                  <c:v>1.9517900000000001E-2</c:v>
                </c:pt>
                <c:pt idx="23">
                  <c:v>1.8431599999999999E-2</c:v>
                </c:pt>
                <c:pt idx="24">
                  <c:v>1.7373699999999999E-2</c:v>
                </c:pt>
                <c:pt idx="25">
                  <c:v>1.63413E-2</c:v>
                </c:pt>
                <c:pt idx="26">
                  <c:v>1.53329E-2</c:v>
                </c:pt>
                <c:pt idx="27">
                  <c:v>1.43468E-2</c:v>
                </c:pt>
                <c:pt idx="28">
                  <c:v>1.3382E-2</c:v>
                </c:pt>
                <c:pt idx="29">
                  <c:v>1.2437500000000001E-2</c:v>
                </c:pt>
                <c:pt idx="30">
                  <c:v>1.15126E-2</c:v>
                </c:pt>
                <c:pt idx="31">
                  <c:v>1.0606900000000001E-2</c:v>
                </c:pt>
                <c:pt idx="32">
                  <c:v>9.7202299999999998E-3</c:v>
                </c:pt>
                <c:pt idx="33">
                  <c:v>8.8525300000000008E-3</c:v>
                </c:pt>
                <c:pt idx="34">
                  <c:v>8.0040300000000005E-3</c:v>
                </c:pt>
                <c:pt idx="35">
                  <c:v>7.1761500000000001E-3</c:v>
                </c:pt>
                <c:pt idx="36">
                  <c:v>6.3705599999999999E-3</c:v>
                </c:pt>
                <c:pt idx="37">
                  <c:v>5.6889599999999999E-3</c:v>
                </c:pt>
                <c:pt idx="38">
                  <c:v>5.4004300000000003E-3</c:v>
                </c:pt>
                <c:pt idx="39">
                  <c:v>5.2969699999999998E-3</c:v>
                </c:pt>
                <c:pt idx="40">
                  <c:v>5.2484899999999998E-3</c:v>
                </c:pt>
                <c:pt idx="41">
                  <c:v>5.2233799999999997E-3</c:v>
                </c:pt>
                <c:pt idx="42">
                  <c:v>5.2074699999999996E-3</c:v>
                </c:pt>
                <c:pt idx="43">
                  <c:v>5.1972499999999996E-3</c:v>
                </c:pt>
                <c:pt idx="44">
                  <c:v>5.1878699999999998E-3</c:v>
                </c:pt>
                <c:pt idx="45">
                  <c:v>5.1829099999999998E-3</c:v>
                </c:pt>
                <c:pt idx="46">
                  <c:v>5.17761E-3</c:v>
                </c:pt>
                <c:pt idx="47">
                  <c:v>5.1734299999999997E-3</c:v>
                </c:pt>
                <c:pt idx="48">
                  <c:v>5.1702400000000004E-3</c:v>
                </c:pt>
                <c:pt idx="49">
                  <c:v>5.1674199999999998E-3</c:v>
                </c:pt>
                <c:pt idx="50">
                  <c:v>5.1651600000000002E-3</c:v>
                </c:pt>
                <c:pt idx="51">
                  <c:v>5.1632800000000001E-3</c:v>
                </c:pt>
                <c:pt idx="52">
                  <c:v>5.1617900000000003E-3</c:v>
                </c:pt>
                <c:pt idx="53">
                  <c:v>5.1605499999999999E-3</c:v>
                </c:pt>
                <c:pt idx="54">
                  <c:v>5.1595900000000004E-3</c:v>
                </c:pt>
                <c:pt idx="55">
                  <c:v>5.1583899999999997E-3</c:v>
                </c:pt>
                <c:pt idx="56">
                  <c:v>5.15849E-3</c:v>
                </c:pt>
                <c:pt idx="57">
                  <c:v>5.1574400000000001E-3</c:v>
                </c:pt>
                <c:pt idx="58">
                  <c:v>5.1575900000000001E-3</c:v>
                </c:pt>
                <c:pt idx="59">
                  <c:v>5.15673E-3</c:v>
                </c:pt>
              </c:numCache>
            </c:numRef>
          </c:val>
          <c:smooth val="0"/>
          <c:extLst>
            <c:ext xmlns:c16="http://schemas.microsoft.com/office/drawing/2014/chart" uri="{C3380CC4-5D6E-409C-BE32-E72D297353CC}">
              <c16:uniqueId val="{00000003-0CA4-FD4C-B20C-FDDE3B1939F3}"/>
            </c:ext>
          </c:extLst>
        </c:ser>
        <c:ser>
          <c:idx val="4"/>
          <c:order val="4"/>
          <c:spPr>
            <a:ln w="28575" cap="rnd">
              <a:solidFill>
                <a:schemeClr val="accent5"/>
              </a:solidFill>
              <a:round/>
            </a:ln>
            <a:effectLst/>
          </c:spPr>
          <c:marker>
            <c:symbol val="none"/>
          </c:marker>
          <c:val>
            <c:numRef>
              <c:f>'opt vacc_sigma0.0002'!$J$3:$J$62</c:f>
              <c:numCache>
                <c:formatCode>0.00E+00</c:formatCode>
                <c:ptCount val="60"/>
                <c:pt idx="0">
                  <c:v>2.4773900000000001E-2</c:v>
                </c:pt>
                <c:pt idx="1">
                  <c:v>2.4786699999999998E-2</c:v>
                </c:pt>
                <c:pt idx="2">
                  <c:v>2.4788500000000002E-2</c:v>
                </c:pt>
                <c:pt idx="3">
                  <c:v>2.4785999999999999E-2</c:v>
                </c:pt>
                <c:pt idx="4">
                  <c:v>2.4775999999999999E-2</c:v>
                </c:pt>
                <c:pt idx="5">
                  <c:v>2.4768999999999999E-2</c:v>
                </c:pt>
                <c:pt idx="6">
                  <c:v>2.4753500000000001E-2</c:v>
                </c:pt>
                <c:pt idx="7">
                  <c:v>2.4747000000000002E-2</c:v>
                </c:pt>
                <c:pt idx="8">
                  <c:v>2.47158E-2</c:v>
                </c:pt>
                <c:pt idx="9">
                  <c:v>2.4707900000000001E-2</c:v>
                </c:pt>
                <c:pt idx="10">
                  <c:v>2.4681600000000001E-2</c:v>
                </c:pt>
                <c:pt idx="11">
                  <c:v>2.46462E-2</c:v>
                </c:pt>
                <c:pt idx="12">
                  <c:v>2.4632999999999999E-2</c:v>
                </c:pt>
                <c:pt idx="13">
                  <c:v>2.4511499999999999E-2</c:v>
                </c:pt>
                <c:pt idx="14">
                  <c:v>2.4514399999999999E-2</c:v>
                </c:pt>
                <c:pt idx="15">
                  <c:v>2.4439900000000001E-2</c:v>
                </c:pt>
                <c:pt idx="16">
                  <c:v>2.4303700000000001E-2</c:v>
                </c:pt>
                <c:pt idx="17">
                  <c:v>2.39055E-2</c:v>
                </c:pt>
                <c:pt idx="18">
                  <c:v>2.35626E-2</c:v>
                </c:pt>
                <c:pt idx="19">
                  <c:v>2.2840099999999999E-2</c:v>
                </c:pt>
                <c:pt idx="20">
                  <c:v>2.1753700000000001E-2</c:v>
                </c:pt>
                <c:pt idx="21">
                  <c:v>2.0585099999999999E-2</c:v>
                </c:pt>
                <c:pt idx="22">
                  <c:v>1.9350300000000001E-2</c:v>
                </c:pt>
                <c:pt idx="23">
                  <c:v>1.8211000000000001E-2</c:v>
                </c:pt>
                <c:pt idx="24">
                  <c:v>1.7132399999999999E-2</c:v>
                </c:pt>
                <c:pt idx="25">
                  <c:v>1.6054100000000002E-2</c:v>
                </c:pt>
                <c:pt idx="26">
                  <c:v>1.5128000000000001E-2</c:v>
                </c:pt>
                <c:pt idx="27">
                  <c:v>1.4150299999999999E-2</c:v>
                </c:pt>
                <c:pt idx="28">
                  <c:v>1.3156599999999999E-2</c:v>
                </c:pt>
                <c:pt idx="29">
                  <c:v>1.24233E-2</c:v>
                </c:pt>
                <c:pt idx="30">
                  <c:v>1.13501E-2</c:v>
                </c:pt>
                <c:pt idx="31">
                  <c:v>1.07057E-2</c:v>
                </c:pt>
                <c:pt idx="32">
                  <c:v>9.3635699999999999E-3</c:v>
                </c:pt>
                <c:pt idx="33">
                  <c:v>8.6803999999999996E-3</c:v>
                </c:pt>
                <c:pt idx="34">
                  <c:v>8.1352400000000002E-3</c:v>
                </c:pt>
                <c:pt idx="35">
                  <c:v>6.9400599999999996E-3</c:v>
                </c:pt>
                <c:pt idx="36">
                  <c:v>6.5829699999999996E-3</c:v>
                </c:pt>
                <c:pt idx="37">
                  <c:v>6.0989900000000003E-3</c:v>
                </c:pt>
                <c:pt idx="38">
                  <c:v>6.0291499999999996E-3</c:v>
                </c:pt>
                <c:pt idx="39">
                  <c:v>5.9332200000000003E-3</c:v>
                </c:pt>
                <c:pt idx="40">
                  <c:v>5.84872E-3</c:v>
                </c:pt>
                <c:pt idx="41">
                  <c:v>5.5983300000000003E-3</c:v>
                </c:pt>
                <c:pt idx="42">
                  <c:v>5.2641199999999997E-3</c:v>
                </c:pt>
                <c:pt idx="43">
                  <c:v>5.4806300000000002E-3</c:v>
                </c:pt>
                <c:pt idx="44">
                  <c:v>5.24159E-3</c:v>
                </c:pt>
                <c:pt idx="45">
                  <c:v>5.2255599999999998E-3</c:v>
                </c:pt>
                <c:pt idx="46">
                  <c:v>5.4510599999999998E-3</c:v>
                </c:pt>
                <c:pt idx="47">
                  <c:v>5.3045100000000001E-3</c:v>
                </c:pt>
                <c:pt idx="48">
                  <c:v>5.7683099999999996E-3</c:v>
                </c:pt>
                <c:pt idx="49">
                  <c:v>5.7437E-3</c:v>
                </c:pt>
                <c:pt idx="50">
                  <c:v>6.0025900000000004E-3</c:v>
                </c:pt>
                <c:pt idx="51">
                  <c:v>5.5626800000000004E-3</c:v>
                </c:pt>
                <c:pt idx="52">
                  <c:v>5.8363299999999998E-3</c:v>
                </c:pt>
                <c:pt idx="53">
                  <c:v>5.6270000000000001E-3</c:v>
                </c:pt>
                <c:pt idx="54">
                  <c:v>5.5560399999999999E-3</c:v>
                </c:pt>
                <c:pt idx="55">
                  <c:v>5.4442600000000002E-3</c:v>
                </c:pt>
                <c:pt idx="56">
                  <c:v>5.23764E-3</c:v>
                </c:pt>
                <c:pt idx="57">
                  <c:v>5.1778500000000003E-3</c:v>
                </c:pt>
                <c:pt idx="58">
                  <c:v>5.2362299999999997E-3</c:v>
                </c:pt>
                <c:pt idx="59">
                  <c:v>6.3461200000000002E-3</c:v>
                </c:pt>
              </c:numCache>
            </c:numRef>
          </c:val>
          <c:smooth val="0"/>
          <c:extLst>
            <c:ext xmlns:c16="http://schemas.microsoft.com/office/drawing/2014/chart" uri="{C3380CC4-5D6E-409C-BE32-E72D297353CC}">
              <c16:uniqueId val="{00000004-0CA4-FD4C-B20C-FDDE3B1939F3}"/>
            </c:ext>
          </c:extLst>
        </c:ser>
        <c:dLbls>
          <c:showLegendKey val="0"/>
          <c:showVal val="0"/>
          <c:showCatName val="0"/>
          <c:showSerName val="0"/>
          <c:showPercent val="0"/>
          <c:showBubbleSize val="0"/>
        </c:dLbls>
        <c:smooth val="0"/>
        <c:axId val="702579312"/>
        <c:axId val="702581024"/>
      </c:lineChart>
      <c:catAx>
        <c:axId val="7025793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days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581024"/>
        <c:crosses val="autoZero"/>
        <c:auto val="1"/>
        <c:lblAlgn val="ctr"/>
        <c:lblOffset val="100"/>
        <c:noMultiLvlLbl val="0"/>
      </c:catAx>
      <c:valAx>
        <c:axId val="7025810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Vaccination rate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5793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Value funtion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loss_sigma0.0002!$I$3:$I$53</c:f>
              <c:numCache>
                <c:formatCode>_(* #,##0.00_);_(* \(#,##0.00\);_(* "-"??_);_(@_)</c:formatCode>
                <c:ptCount val="51"/>
                <c:pt idx="0">
                  <c:v>14.802439999999999</c:v>
                </c:pt>
                <c:pt idx="1">
                  <c:v>14.35454</c:v>
                </c:pt>
                <c:pt idx="2">
                  <c:v>14.05608</c:v>
                </c:pt>
                <c:pt idx="3">
                  <c:v>13.861000000000001</c:v>
                </c:pt>
                <c:pt idx="4">
                  <c:v>13.72972</c:v>
                </c:pt>
                <c:pt idx="5">
                  <c:v>13.640639999999999</c:v>
                </c:pt>
                <c:pt idx="6">
                  <c:v>13.576560000000001</c:v>
                </c:pt>
                <c:pt idx="7">
                  <c:v>13.528739999999999</c:v>
                </c:pt>
                <c:pt idx="8">
                  <c:v>13.493600000000001</c:v>
                </c:pt>
                <c:pt idx="9">
                  <c:v>13.466399999999998</c:v>
                </c:pt>
                <c:pt idx="10">
                  <c:v>13.444100000000001</c:v>
                </c:pt>
                <c:pt idx="11">
                  <c:v>13.427699999999998</c:v>
                </c:pt>
                <c:pt idx="12">
                  <c:v>13.413959999999999</c:v>
                </c:pt>
                <c:pt idx="13">
                  <c:v>13.402699999999999</c:v>
                </c:pt>
                <c:pt idx="14">
                  <c:v>13.392679999999999</c:v>
                </c:pt>
                <c:pt idx="15">
                  <c:v>13.383840000000001</c:v>
                </c:pt>
                <c:pt idx="16">
                  <c:v>13.378440000000001</c:v>
                </c:pt>
                <c:pt idx="17">
                  <c:v>13.370979999999999</c:v>
                </c:pt>
                <c:pt idx="18">
                  <c:v>13.363139999999998</c:v>
                </c:pt>
                <c:pt idx="19">
                  <c:v>13.355359999999999</c:v>
                </c:pt>
                <c:pt idx="20">
                  <c:v>13.34948</c:v>
                </c:pt>
                <c:pt idx="21">
                  <c:v>13.343799999999998</c:v>
                </c:pt>
                <c:pt idx="22">
                  <c:v>13.34032</c:v>
                </c:pt>
                <c:pt idx="23">
                  <c:v>13.339560000000001</c:v>
                </c:pt>
                <c:pt idx="24">
                  <c:v>13.33414</c:v>
                </c:pt>
                <c:pt idx="25">
                  <c:v>13.327639999999999</c:v>
                </c:pt>
                <c:pt idx="26">
                  <c:v>13.326879999999999</c:v>
                </c:pt>
                <c:pt idx="27">
                  <c:v>13.326499999999999</c:v>
                </c:pt>
                <c:pt idx="28">
                  <c:v>13.326060000000002</c:v>
                </c:pt>
                <c:pt idx="29">
                  <c:v>13.325700000000001</c:v>
                </c:pt>
                <c:pt idx="30">
                  <c:v>13.32526</c:v>
                </c:pt>
                <c:pt idx="31">
                  <c:v>13.324800000000002</c:v>
                </c:pt>
                <c:pt idx="32">
                  <c:v>13.324400000000001</c:v>
                </c:pt>
                <c:pt idx="33">
                  <c:v>13.323919999999998</c:v>
                </c:pt>
                <c:pt idx="34">
                  <c:v>13.323500000000001</c:v>
                </c:pt>
                <c:pt idx="35">
                  <c:v>13.322819999999998</c:v>
                </c:pt>
                <c:pt idx="36">
                  <c:v>13.322239999999999</c:v>
                </c:pt>
                <c:pt idx="37">
                  <c:v>13.321640000000002</c:v>
                </c:pt>
                <c:pt idx="38">
                  <c:v>13.321099999999998</c:v>
                </c:pt>
                <c:pt idx="39">
                  <c:v>13.320699999999999</c:v>
                </c:pt>
                <c:pt idx="40">
                  <c:v>13.320080000000001</c:v>
                </c:pt>
                <c:pt idx="41">
                  <c:v>13.320080000000001</c:v>
                </c:pt>
                <c:pt idx="42">
                  <c:v>13.320060000000002</c:v>
                </c:pt>
                <c:pt idx="43">
                  <c:v>13.320060000000002</c:v>
                </c:pt>
                <c:pt idx="44">
                  <c:v>13.320040000000001</c:v>
                </c:pt>
                <c:pt idx="45">
                  <c:v>13.320040000000001</c:v>
                </c:pt>
                <c:pt idx="46">
                  <c:v>13.320040000000001</c:v>
                </c:pt>
                <c:pt idx="47">
                  <c:v>13.320040000000001</c:v>
                </c:pt>
                <c:pt idx="48">
                  <c:v>13.32002</c:v>
                </c:pt>
                <c:pt idx="49">
                  <c:v>13.32002</c:v>
                </c:pt>
                <c:pt idx="50">
                  <c:v>13.32002</c:v>
                </c:pt>
              </c:numCache>
            </c:numRef>
          </c:val>
          <c:smooth val="1"/>
          <c:extLst>
            <c:ext xmlns:c16="http://schemas.microsoft.com/office/drawing/2014/chart" uri="{C3380CC4-5D6E-409C-BE32-E72D297353CC}">
              <c16:uniqueId val="{00000000-F290-DB4E-A218-B5FD06E745B1}"/>
            </c:ext>
          </c:extLst>
        </c:ser>
        <c:dLbls>
          <c:showLegendKey val="0"/>
          <c:showVal val="0"/>
          <c:showCatName val="0"/>
          <c:showSerName val="0"/>
          <c:showPercent val="0"/>
          <c:showBubbleSize val="0"/>
        </c:dLbls>
        <c:smooth val="0"/>
        <c:axId val="457904527"/>
        <c:axId val="457906239"/>
      </c:lineChart>
      <c:catAx>
        <c:axId val="4579045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time steps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7906239"/>
        <c:crosses val="autoZero"/>
        <c:auto val="1"/>
        <c:lblAlgn val="ctr"/>
        <c:lblOffset val="100"/>
        <c:noMultiLvlLbl val="0"/>
      </c:catAx>
      <c:valAx>
        <c:axId val="4579062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Value function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7904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Optimal vaccination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'opt vacc_sigma0.0005'!$F$3:$F$62</c:f>
              <c:numCache>
                <c:formatCode>0.00E+00</c:formatCode>
                <c:ptCount val="60"/>
                <c:pt idx="0">
                  <c:v>2.4787699999999999E-2</c:v>
                </c:pt>
                <c:pt idx="1">
                  <c:v>2.4754000000000002E-2</c:v>
                </c:pt>
                <c:pt idx="2">
                  <c:v>2.47117E-2</c:v>
                </c:pt>
                <c:pt idx="3">
                  <c:v>2.46252E-2</c:v>
                </c:pt>
                <c:pt idx="4">
                  <c:v>2.4615700000000001E-2</c:v>
                </c:pt>
                <c:pt idx="5">
                  <c:v>2.45101E-2</c:v>
                </c:pt>
                <c:pt idx="6">
                  <c:v>2.4535299999999999E-2</c:v>
                </c:pt>
                <c:pt idx="7">
                  <c:v>2.4308300000000001E-2</c:v>
                </c:pt>
                <c:pt idx="8">
                  <c:v>2.4695399999999999E-2</c:v>
                </c:pt>
                <c:pt idx="9">
                  <c:v>2.47443E-2</c:v>
                </c:pt>
                <c:pt idx="10">
                  <c:v>2.4727900000000001E-2</c:v>
                </c:pt>
                <c:pt idx="11">
                  <c:v>2.4710800000000002E-2</c:v>
                </c:pt>
                <c:pt idx="12">
                  <c:v>2.46859E-2</c:v>
                </c:pt>
                <c:pt idx="13">
                  <c:v>2.4652400000000001E-2</c:v>
                </c:pt>
                <c:pt idx="14">
                  <c:v>2.4607799999999999E-2</c:v>
                </c:pt>
                <c:pt idx="15">
                  <c:v>2.45399E-2</c:v>
                </c:pt>
                <c:pt idx="16">
                  <c:v>2.4423199999999999E-2</c:v>
                </c:pt>
                <c:pt idx="17">
                  <c:v>2.42074E-2</c:v>
                </c:pt>
                <c:pt idx="18">
                  <c:v>2.3746699999999999E-2</c:v>
                </c:pt>
                <c:pt idx="19">
                  <c:v>2.28031E-2</c:v>
                </c:pt>
                <c:pt idx="20">
                  <c:v>2.1584800000000001E-2</c:v>
                </c:pt>
                <c:pt idx="21">
                  <c:v>2.04335E-2</c:v>
                </c:pt>
                <c:pt idx="22">
                  <c:v>1.9330099999999999E-2</c:v>
                </c:pt>
                <c:pt idx="23">
                  <c:v>1.8250800000000001E-2</c:v>
                </c:pt>
                <c:pt idx="24">
                  <c:v>1.7199099999999998E-2</c:v>
                </c:pt>
                <c:pt idx="25">
                  <c:v>1.61742E-2</c:v>
                </c:pt>
                <c:pt idx="26">
                  <c:v>1.51737E-2</c:v>
                </c:pt>
                <c:pt idx="27">
                  <c:v>1.41952E-2</c:v>
                </c:pt>
                <c:pt idx="28">
                  <c:v>1.3237199999999999E-2</c:v>
                </c:pt>
                <c:pt idx="29">
                  <c:v>1.22992E-2</c:v>
                </c:pt>
                <c:pt idx="30">
                  <c:v>1.1381199999999999E-2</c:v>
                </c:pt>
                <c:pt idx="31">
                  <c:v>1.0468999999999999E-2</c:v>
                </c:pt>
                <c:pt idx="32">
                  <c:v>9.6054999999999995E-3</c:v>
                </c:pt>
                <c:pt idx="33">
                  <c:v>8.7377900000000005E-3</c:v>
                </c:pt>
                <c:pt idx="34">
                  <c:v>8.0545800000000004E-3</c:v>
                </c:pt>
                <c:pt idx="35">
                  <c:v>7.2467499999999997E-3</c:v>
                </c:pt>
                <c:pt idx="36">
                  <c:v>6.3102699999999998E-3</c:v>
                </c:pt>
                <c:pt idx="37">
                  <c:v>5.7002700000000003E-3</c:v>
                </c:pt>
                <c:pt idx="38">
                  <c:v>5.6700500000000003E-3</c:v>
                </c:pt>
                <c:pt idx="39">
                  <c:v>5.51148E-3</c:v>
                </c:pt>
                <c:pt idx="40">
                  <c:v>5.4234699999999997E-3</c:v>
                </c:pt>
                <c:pt idx="41">
                  <c:v>5.3219900000000004E-3</c:v>
                </c:pt>
                <c:pt idx="42">
                  <c:v>5.3091199999999996E-3</c:v>
                </c:pt>
                <c:pt idx="43">
                  <c:v>5.2461199999999999E-3</c:v>
                </c:pt>
                <c:pt idx="44">
                  <c:v>5.2532400000000002E-3</c:v>
                </c:pt>
                <c:pt idx="45">
                  <c:v>5.2995000000000004E-3</c:v>
                </c:pt>
                <c:pt idx="46">
                  <c:v>5.2973600000000001E-3</c:v>
                </c:pt>
                <c:pt idx="47">
                  <c:v>5.1871799999999996E-3</c:v>
                </c:pt>
                <c:pt idx="48">
                  <c:v>5.1874199999999999E-3</c:v>
                </c:pt>
                <c:pt idx="49">
                  <c:v>5.2486199999999998E-3</c:v>
                </c:pt>
                <c:pt idx="50">
                  <c:v>5.1976799999999997E-3</c:v>
                </c:pt>
                <c:pt idx="51">
                  <c:v>5.1943199999999997E-3</c:v>
                </c:pt>
                <c:pt idx="52">
                  <c:v>5.2180500000000001E-3</c:v>
                </c:pt>
                <c:pt idx="53">
                  <c:v>5.1746199999999996E-3</c:v>
                </c:pt>
                <c:pt idx="54">
                  <c:v>5.1788299999999997E-3</c:v>
                </c:pt>
                <c:pt idx="55">
                  <c:v>5.1757900000000004E-3</c:v>
                </c:pt>
                <c:pt idx="56">
                  <c:v>5.1866600000000001E-3</c:v>
                </c:pt>
                <c:pt idx="57">
                  <c:v>5.2653300000000004E-3</c:v>
                </c:pt>
                <c:pt idx="58">
                  <c:v>5.2486299999999998E-3</c:v>
                </c:pt>
                <c:pt idx="59">
                  <c:v>5.2350799999999996E-3</c:v>
                </c:pt>
              </c:numCache>
            </c:numRef>
          </c:val>
          <c:smooth val="0"/>
          <c:extLst>
            <c:ext xmlns:c16="http://schemas.microsoft.com/office/drawing/2014/chart" uri="{C3380CC4-5D6E-409C-BE32-E72D297353CC}">
              <c16:uniqueId val="{00000000-3AC3-774A-BAA4-84D82D70E5FF}"/>
            </c:ext>
          </c:extLst>
        </c:ser>
        <c:ser>
          <c:idx val="1"/>
          <c:order val="1"/>
          <c:spPr>
            <a:ln w="28575" cap="rnd">
              <a:solidFill>
                <a:schemeClr val="accent2"/>
              </a:solidFill>
              <a:round/>
            </a:ln>
            <a:effectLst/>
          </c:spPr>
          <c:marker>
            <c:symbol val="none"/>
          </c:marker>
          <c:val>
            <c:numRef>
              <c:f>'opt vacc_sigma0.0005'!$G$3:$G$62</c:f>
              <c:numCache>
                <c:formatCode>0.00E+00</c:formatCode>
                <c:ptCount val="60"/>
                <c:pt idx="0">
                  <c:v>2.4768600000000002E-2</c:v>
                </c:pt>
                <c:pt idx="1">
                  <c:v>2.37571E-2</c:v>
                </c:pt>
                <c:pt idx="2">
                  <c:v>2.4231599999999999E-2</c:v>
                </c:pt>
                <c:pt idx="3">
                  <c:v>2.45148E-2</c:v>
                </c:pt>
                <c:pt idx="4">
                  <c:v>2.44681E-2</c:v>
                </c:pt>
                <c:pt idx="5">
                  <c:v>2.3689200000000001E-2</c:v>
                </c:pt>
                <c:pt idx="6">
                  <c:v>2.36508E-2</c:v>
                </c:pt>
                <c:pt idx="7">
                  <c:v>2.3902699999999999E-2</c:v>
                </c:pt>
                <c:pt idx="8">
                  <c:v>2.3899500000000001E-2</c:v>
                </c:pt>
                <c:pt idx="9">
                  <c:v>2.4240100000000001E-2</c:v>
                </c:pt>
                <c:pt idx="10">
                  <c:v>2.4695000000000002E-2</c:v>
                </c:pt>
                <c:pt idx="11">
                  <c:v>2.3498399999999999E-2</c:v>
                </c:pt>
                <c:pt idx="12">
                  <c:v>2.46567E-2</c:v>
                </c:pt>
                <c:pt idx="13">
                  <c:v>2.4620199999999998E-2</c:v>
                </c:pt>
                <c:pt idx="14">
                  <c:v>2.4573899999999999E-2</c:v>
                </c:pt>
                <c:pt idx="15">
                  <c:v>2.3429999999999999E-2</c:v>
                </c:pt>
                <c:pt idx="16">
                  <c:v>2.3352500000000002E-2</c:v>
                </c:pt>
                <c:pt idx="17">
                  <c:v>2.41982E-2</c:v>
                </c:pt>
                <c:pt idx="18">
                  <c:v>2.3809899999999998E-2</c:v>
                </c:pt>
                <c:pt idx="19">
                  <c:v>2.3038800000000002E-2</c:v>
                </c:pt>
                <c:pt idx="20">
                  <c:v>2.0732899999999999E-2</c:v>
                </c:pt>
                <c:pt idx="21">
                  <c:v>2.0867900000000002E-2</c:v>
                </c:pt>
                <c:pt idx="22">
                  <c:v>1.9705400000000001E-2</c:v>
                </c:pt>
                <c:pt idx="23">
                  <c:v>1.8607599999999998E-2</c:v>
                </c:pt>
                <c:pt idx="24">
                  <c:v>1.7539699999999998E-2</c:v>
                </c:pt>
                <c:pt idx="25">
                  <c:v>1.64984E-2</c:v>
                </c:pt>
                <c:pt idx="26">
                  <c:v>1.5481699999999999E-2</c:v>
                </c:pt>
                <c:pt idx="27">
                  <c:v>1.44878E-2</c:v>
                </c:pt>
                <c:pt idx="28">
                  <c:v>1.3515299999999999E-2</c:v>
                </c:pt>
                <c:pt idx="29">
                  <c:v>1.2563599999999999E-2</c:v>
                </c:pt>
                <c:pt idx="30">
                  <c:v>1.1631900000000001E-2</c:v>
                </c:pt>
                <c:pt idx="31">
                  <c:v>1.07197E-2</c:v>
                </c:pt>
                <c:pt idx="32">
                  <c:v>9.8262899999999997E-3</c:v>
                </c:pt>
                <c:pt idx="33">
                  <c:v>8.9526199999999997E-3</c:v>
                </c:pt>
                <c:pt idx="34">
                  <c:v>8.0979499999999996E-3</c:v>
                </c:pt>
                <c:pt idx="35">
                  <c:v>7.2626100000000001E-3</c:v>
                </c:pt>
                <c:pt idx="36">
                  <c:v>6.4498200000000002E-3</c:v>
                </c:pt>
                <c:pt idx="37">
                  <c:v>5.7208099999999998E-3</c:v>
                </c:pt>
                <c:pt idx="38">
                  <c:v>5.3921999999999998E-3</c:v>
                </c:pt>
                <c:pt idx="39">
                  <c:v>5.2808000000000004E-3</c:v>
                </c:pt>
                <c:pt idx="40">
                  <c:v>5.2334399999999998E-3</c:v>
                </c:pt>
                <c:pt idx="41">
                  <c:v>5.2092500000000003E-3</c:v>
                </c:pt>
                <c:pt idx="42">
                  <c:v>5.1942899999999998E-3</c:v>
                </c:pt>
                <c:pt idx="43">
                  <c:v>5.1846499999999998E-3</c:v>
                </c:pt>
                <c:pt idx="44">
                  <c:v>5.1775900000000001E-3</c:v>
                </c:pt>
                <c:pt idx="45">
                  <c:v>5.1724600000000003E-3</c:v>
                </c:pt>
                <c:pt idx="46">
                  <c:v>5.1683400000000004E-3</c:v>
                </c:pt>
                <c:pt idx="47">
                  <c:v>5.1650100000000003E-3</c:v>
                </c:pt>
                <c:pt idx="48">
                  <c:v>5.1623499999999996E-3</c:v>
                </c:pt>
                <c:pt idx="49">
                  <c:v>5.1603200000000004E-3</c:v>
                </c:pt>
                <c:pt idx="50">
                  <c:v>5.1583499999999999E-3</c:v>
                </c:pt>
                <c:pt idx="51">
                  <c:v>5.1568600000000001E-3</c:v>
                </c:pt>
                <c:pt idx="52">
                  <c:v>5.1554299999999999E-3</c:v>
                </c:pt>
                <c:pt idx="53">
                  <c:v>5.1543500000000003E-3</c:v>
                </c:pt>
                <c:pt idx="54">
                  <c:v>5.1535900000000004E-3</c:v>
                </c:pt>
                <c:pt idx="55">
                  <c:v>5.1526599999999999E-3</c:v>
                </c:pt>
                <c:pt idx="56">
                  <c:v>5.1518400000000004E-3</c:v>
                </c:pt>
                <c:pt idx="57">
                  <c:v>5.1514100000000004E-3</c:v>
                </c:pt>
                <c:pt idx="58">
                  <c:v>5.15104E-3</c:v>
                </c:pt>
                <c:pt idx="59">
                  <c:v>5.1507799999999998E-3</c:v>
                </c:pt>
              </c:numCache>
            </c:numRef>
          </c:val>
          <c:smooth val="0"/>
          <c:extLst>
            <c:ext xmlns:c16="http://schemas.microsoft.com/office/drawing/2014/chart" uri="{C3380CC4-5D6E-409C-BE32-E72D297353CC}">
              <c16:uniqueId val="{00000001-3AC3-774A-BAA4-84D82D70E5FF}"/>
            </c:ext>
          </c:extLst>
        </c:ser>
        <c:ser>
          <c:idx val="2"/>
          <c:order val="2"/>
          <c:spPr>
            <a:ln w="28575" cap="rnd">
              <a:solidFill>
                <a:schemeClr val="accent3"/>
              </a:solidFill>
              <a:round/>
            </a:ln>
            <a:effectLst/>
          </c:spPr>
          <c:marker>
            <c:symbol val="none"/>
          </c:marker>
          <c:val>
            <c:numRef>
              <c:f>'opt vacc_sigma0.0005'!$H$3:$H$62</c:f>
              <c:numCache>
                <c:formatCode>0.00E+00</c:formatCode>
                <c:ptCount val="60"/>
                <c:pt idx="0">
                  <c:v>2.4787E-2</c:v>
                </c:pt>
                <c:pt idx="1">
                  <c:v>2.4755099999999999E-2</c:v>
                </c:pt>
                <c:pt idx="2">
                  <c:v>2.4694899999999999E-2</c:v>
                </c:pt>
                <c:pt idx="3">
                  <c:v>2.4781899999999999E-2</c:v>
                </c:pt>
                <c:pt idx="4">
                  <c:v>2.47321E-2</c:v>
                </c:pt>
                <c:pt idx="5">
                  <c:v>2.47456E-2</c:v>
                </c:pt>
                <c:pt idx="6">
                  <c:v>2.4758100000000002E-2</c:v>
                </c:pt>
                <c:pt idx="7">
                  <c:v>2.4693099999999999E-2</c:v>
                </c:pt>
                <c:pt idx="8">
                  <c:v>2.4765700000000002E-2</c:v>
                </c:pt>
                <c:pt idx="9">
                  <c:v>2.47519E-2</c:v>
                </c:pt>
                <c:pt idx="10">
                  <c:v>2.4737700000000001E-2</c:v>
                </c:pt>
                <c:pt idx="11">
                  <c:v>2.4702999999999999E-2</c:v>
                </c:pt>
                <c:pt idx="12">
                  <c:v>2.4636000000000002E-2</c:v>
                </c:pt>
                <c:pt idx="13">
                  <c:v>2.46024E-2</c:v>
                </c:pt>
                <c:pt idx="14">
                  <c:v>2.4569299999999999E-2</c:v>
                </c:pt>
                <c:pt idx="15">
                  <c:v>2.4508499999999999E-2</c:v>
                </c:pt>
                <c:pt idx="16">
                  <c:v>2.43605E-2</c:v>
                </c:pt>
                <c:pt idx="17">
                  <c:v>2.4161499999999999E-2</c:v>
                </c:pt>
                <c:pt idx="18">
                  <c:v>2.37162E-2</c:v>
                </c:pt>
                <c:pt idx="19">
                  <c:v>2.2792E-2</c:v>
                </c:pt>
                <c:pt idx="20">
                  <c:v>2.1594599999999999E-2</c:v>
                </c:pt>
                <c:pt idx="21">
                  <c:v>2.0413199999999999E-2</c:v>
                </c:pt>
                <c:pt idx="22">
                  <c:v>1.9304200000000001E-2</c:v>
                </c:pt>
                <c:pt idx="23">
                  <c:v>1.8228899999999999E-2</c:v>
                </c:pt>
                <c:pt idx="24">
                  <c:v>1.7180600000000001E-2</c:v>
                </c:pt>
                <c:pt idx="25">
                  <c:v>1.61584E-2</c:v>
                </c:pt>
                <c:pt idx="26">
                  <c:v>1.516E-2</c:v>
                </c:pt>
                <c:pt idx="27">
                  <c:v>1.4183400000000001E-2</c:v>
                </c:pt>
                <c:pt idx="28">
                  <c:v>1.3227300000000001E-2</c:v>
                </c:pt>
                <c:pt idx="29">
                  <c:v>1.2290799999999999E-2</c:v>
                </c:pt>
                <c:pt idx="30">
                  <c:v>1.13749E-2</c:v>
                </c:pt>
                <c:pt idx="31">
                  <c:v>1.04773E-2</c:v>
                </c:pt>
                <c:pt idx="32">
                  <c:v>9.5982800000000007E-3</c:v>
                </c:pt>
                <c:pt idx="33">
                  <c:v>8.7379799999999994E-3</c:v>
                </c:pt>
                <c:pt idx="34">
                  <c:v>7.8977800000000001E-3</c:v>
                </c:pt>
                <c:pt idx="35">
                  <c:v>7.0705300000000002E-3</c:v>
                </c:pt>
                <c:pt idx="36">
                  <c:v>6.2974499999999996E-3</c:v>
                </c:pt>
                <c:pt idx="37">
                  <c:v>5.8465799999999997E-3</c:v>
                </c:pt>
                <c:pt idx="38">
                  <c:v>5.4536699999999999E-3</c:v>
                </c:pt>
                <c:pt idx="39">
                  <c:v>5.3253099999999998E-3</c:v>
                </c:pt>
                <c:pt idx="40">
                  <c:v>5.2966200000000001E-3</c:v>
                </c:pt>
                <c:pt idx="41">
                  <c:v>5.2897700000000001E-3</c:v>
                </c:pt>
                <c:pt idx="42">
                  <c:v>5.28496E-3</c:v>
                </c:pt>
                <c:pt idx="43">
                  <c:v>5.2647900000000001E-3</c:v>
                </c:pt>
                <c:pt idx="44">
                  <c:v>5.2237400000000002E-3</c:v>
                </c:pt>
                <c:pt idx="45">
                  <c:v>5.1999799999999999E-3</c:v>
                </c:pt>
                <c:pt idx="46">
                  <c:v>5.2102600000000004E-3</c:v>
                </c:pt>
                <c:pt idx="47">
                  <c:v>5.1936600000000001E-3</c:v>
                </c:pt>
                <c:pt idx="48">
                  <c:v>5.1818699999999999E-3</c:v>
                </c:pt>
                <c:pt idx="49">
                  <c:v>5.1792699999999997E-3</c:v>
                </c:pt>
                <c:pt idx="50">
                  <c:v>5.2011399999999999E-3</c:v>
                </c:pt>
                <c:pt idx="51">
                  <c:v>5.1990099999999996E-3</c:v>
                </c:pt>
                <c:pt idx="52">
                  <c:v>5.17367E-3</c:v>
                </c:pt>
                <c:pt idx="53">
                  <c:v>5.1741499999999998E-3</c:v>
                </c:pt>
                <c:pt idx="54">
                  <c:v>5.1850300000000002E-3</c:v>
                </c:pt>
                <c:pt idx="55">
                  <c:v>5.1768400000000003E-3</c:v>
                </c:pt>
                <c:pt idx="56">
                  <c:v>5.1677600000000004E-3</c:v>
                </c:pt>
                <c:pt idx="57">
                  <c:v>5.2160399999999999E-3</c:v>
                </c:pt>
                <c:pt idx="58">
                  <c:v>5.1382499999999996E-3</c:v>
                </c:pt>
                <c:pt idx="59">
                  <c:v>5.1562500000000002E-3</c:v>
                </c:pt>
              </c:numCache>
            </c:numRef>
          </c:val>
          <c:smooth val="0"/>
          <c:extLst>
            <c:ext xmlns:c16="http://schemas.microsoft.com/office/drawing/2014/chart" uri="{C3380CC4-5D6E-409C-BE32-E72D297353CC}">
              <c16:uniqueId val="{00000002-3AC3-774A-BAA4-84D82D70E5FF}"/>
            </c:ext>
          </c:extLst>
        </c:ser>
        <c:ser>
          <c:idx val="3"/>
          <c:order val="3"/>
          <c:spPr>
            <a:ln w="28575" cap="rnd">
              <a:solidFill>
                <a:schemeClr val="accent4"/>
              </a:solidFill>
              <a:round/>
            </a:ln>
            <a:effectLst/>
          </c:spPr>
          <c:marker>
            <c:symbol val="none"/>
          </c:marker>
          <c:val>
            <c:numRef>
              <c:f>'opt vacc_sigma0.0005'!$I$3:$I$62</c:f>
              <c:numCache>
                <c:formatCode>0.00E+00</c:formatCode>
                <c:ptCount val="60"/>
                <c:pt idx="0">
                  <c:v>2.4779800000000001E-2</c:v>
                </c:pt>
                <c:pt idx="1">
                  <c:v>2.2398600000000001E-2</c:v>
                </c:pt>
                <c:pt idx="2">
                  <c:v>2.22334E-2</c:v>
                </c:pt>
                <c:pt idx="3">
                  <c:v>2.3516800000000001E-2</c:v>
                </c:pt>
                <c:pt idx="4">
                  <c:v>2.39469E-2</c:v>
                </c:pt>
                <c:pt idx="5">
                  <c:v>2.41788E-2</c:v>
                </c:pt>
                <c:pt idx="6">
                  <c:v>2.4121699999999999E-2</c:v>
                </c:pt>
                <c:pt idx="7">
                  <c:v>2.4276099999999998E-2</c:v>
                </c:pt>
                <c:pt idx="8">
                  <c:v>2.33294E-2</c:v>
                </c:pt>
                <c:pt idx="9">
                  <c:v>2.3560500000000002E-2</c:v>
                </c:pt>
                <c:pt idx="10">
                  <c:v>2.35766E-2</c:v>
                </c:pt>
                <c:pt idx="11">
                  <c:v>2.4701299999999999E-2</c:v>
                </c:pt>
                <c:pt idx="12">
                  <c:v>2.3554100000000001E-2</c:v>
                </c:pt>
                <c:pt idx="13">
                  <c:v>2.4644699999999999E-2</c:v>
                </c:pt>
                <c:pt idx="14">
                  <c:v>2.4600299999999999E-2</c:v>
                </c:pt>
                <c:pt idx="15">
                  <c:v>2.45708E-2</c:v>
                </c:pt>
                <c:pt idx="16">
                  <c:v>2.3379500000000001E-2</c:v>
                </c:pt>
                <c:pt idx="17">
                  <c:v>2.4245900000000001E-2</c:v>
                </c:pt>
                <c:pt idx="18">
                  <c:v>2.3866100000000001E-2</c:v>
                </c:pt>
                <c:pt idx="19">
                  <c:v>2.3092499999999998E-2</c:v>
                </c:pt>
                <c:pt idx="20">
                  <c:v>2.20377E-2</c:v>
                </c:pt>
                <c:pt idx="21">
                  <c:v>2.0963300000000001E-2</c:v>
                </c:pt>
                <c:pt idx="22">
                  <c:v>1.9809E-2</c:v>
                </c:pt>
                <c:pt idx="23">
                  <c:v>1.87067E-2</c:v>
                </c:pt>
                <c:pt idx="24">
                  <c:v>1.7634199999999999E-2</c:v>
                </c:pt>
                <c:pt idx="25">
                  <c:v>1.6587999999999999E-2</c:v>
                </c:pt>
                <c:pt idx="26">
                  <c:v>1.5566200000000001E-2</c:v>
                </c:pt>
                <c:pt idx="27">
                  <c:v>1.4567099999999999E-2</c:v>
                </c:pt>
                <c:pt idx="28">
                  <c:v>1.35902E-2</c:v>
                </c:pt>
                <c:pt idx="29">
                  <c:v>1.2633800000000001E-2</c:v>
                </c:pt>
                <c:pt idx="30">
                  <c:v>1.16974E-2</c:v>
                </c:pt>
                <c:pt idx="31">
                  <c:v>1.0780700000000001E-2</c:v>
                </c:pt>
                <c:pt idx="32">
                  <c:v>9.8835699999999995E-3</c:v>
                </c:pt>
                <c:pt idx="33">
                  <c:v>9.0057999999999996E-3</c:v>
                </c:pt>
                <c:pt idx="34">
                  <c:v>8.1473899999999991E-3</c:v>
                </c:pt>
                <c:pt idx="35">
                  <c:v>7.3096100000000002E-3</c:v>
                </c:pt>
                <c:pt idx="36">
                  <c:v>6.4935000000000001E-3</c:v>
                </c:pt>
                <c:pt idx="37">
                  <c:v>5.7733799999999998E-3</c:v>
                </c:pt>
                <c:pt idx="38">
                  <c:v>5.4459699999999996E-3</c:v>
                </c:pt>
                <c:pt idx="39">
                  <c:v>5.3171E-3</c:v>
                </c:pt>
                <c:pt idx="40">
                  <c:v>5.25735E-3</c:v>
                </c:pt>
                <c:pt idx="41">
                  <c:v>5.2284200000000001E-3</c:v>
                </c:pt>
                <c:pt idx="42">
                  <c:v>5.2119699999999998E-3</c:v>
                </c:pt>
                <c:pt idx="43">
                  <c:v>5.1986699999999999E-3</c:v>
                </c:pt>
                <c:pt idx="44">
                  <c:v>5.1900899999999996E-3</c:v>
                </c:pt>
                <c:pt idx="45">
                  <c:v>5.1834799999999999E-3</c:v>
                </c:pt>
                <c:pt idx="46">
                  <c:v>5.17863E-3</c:v>
                </c:pt>
                <c:pt idx="47">
                  <c:v>5.1733200000000003E-3</c:v>
                </c:pt>
                <c:pt idx="48">
                  <c:v>5.1703299999999999E-3</c:v>
                </c:pt>
                <c:pt idx="49">
                  <c:v>5.1672999999999997E-3</c:v>
                </c:pt>
                <c:pt idx="50">
                  <c:v>5.1665900000000004E-3</c:v>
                </c:pt>
                <c:pt idx="51">
                  <c:v>5.1633699999999996E-3</c:v>
                </c:pt>
                <c:pt idx="52">
                  <c:v>5.1613600000000003E-3</c:v>
                </c:pt>
                <c:pt idx="53">
                  <c:v>5.16169E-3</c:v>
                </c:pt>
                <c:pt idx="54">
                  <c:v>5.1608399999999999E-3</c:v>
                </c:pt>
                <c:pt idx="55">
                  <c:v>5.1575500000000003E-3</c:v>
                </c:pt>
                <c:pt idx="56">
                  <c:v>5.1585700000000003E-3</c:v>
                </c:pt>
                <c:pt idx="57">
                  <c:v>5.1568600000000001E-3</c:v>
                </c:pt>
                <c:pt idx="58">
                  <c:v>5.1574799999999999E-3</c:v>
                </c:pt>
                <c:pt idx="59">
                  <c:v>5.15688E-3</c:v>
                </c:pt>
              </c:numCache>
            </c:numRef>
          </c:val>
          <c:smooth val="0"/>
          <c:extLst>
            <c:ext xmlns:c16="http://schemas.microsoft.com/office/drawing/2014/chart" uri="{C3380CC4-5D6E-409C-BE32-E72D297353CC}">
              <c16:uniqueId val="{00000003-3AC3-774A-BAA4-84D82D70E5FF}"/>
            </c:ext>
          </c:extLst>
        </c:ser>
        <c:ser>
          <c:idx val="4"/>
          <c:order val="4"/>
          <c:spPr>
            <a:ln w="28575" cap="rnd">
              <a:solidFill>
                <a:schemeClr val="accent5"/>
              </a:solidFill>
              <a:round/>
            </a:ln>
            <a:effectLst/>
          </c:spPr>
          <c:marker>
            <c:symbol val="none"/>
          </c:marker>
          <c:val>
            <c:numRef>
              <c:f>'opt vacc_sigma0.0005'!$J$3:$J$62</c:f>
              <c:numCache>
                <c:formatCode>0.00E+00</c:formatCode>
                <c:ptCount val="60"/>
                <c:pt idx="0">
                  <c:v>2.4774399999999999E-2</c:v>
                </c:pt>
                <c:pt idx="1">
                  <c:v>2.4790800000000002E-2</c:v>
                </c:pt>
                <c:pt idx="2">
                  <c:v>2.4798500000000001E-2</c:v>
                </c:pt>
                <c:pt idx="3">
                  <c:v>2.47865E-2</c:v>
                </c:pt>
                <c:pt idx="4">
                  <c:v>2.4780400000000001E-2</c:v>
                </c:pt>
                <c:pt idx="5">
                  <c:v>2.4776300000000001E-2</c:v>
                </c:pt>
                <c:pt idx="6">
                  <c:v>2.4766400000000001E-2</c:v>
                </c:pt>
                <c:pt idx="7">
                  <c:v>2.4756400000000001E-2</c:v>
                </c:pt>
                <c:pt idx="8">
                  <c:v>2.4744700000000001E-2</c:v>
                </c:pt>
                <c:pt idx="9">
                  <c:v>2.47256E-2</c:v>
                </c:pt>
                <c:pt idx="10">
                  <c:v>2.4701000000000001E-2</c:v>
                </c:pt>
                <c:pt idx="11">
                  <c:v>2.4631199999999999E-2</c:v>
                </c:pt>
                <c:pt idx="12">
                  <c:v>2.4650999999999999E-2</c:v>
                </c:pt>
                <c:pt idx="13">
                  <c:v>2.45439E-2</c:v>
                </c:pt>
                <c:pt idx="14">
                  <c:v>2.4510500000000001E-2</c:v>
                </c:pt>
                <c:pt idx="15">
                  <c:v>2.4210499999999999E-2</c:v>
                </c:pt>
                <c:pt idx="16">
                  <c:v>2.4228800000000002E-2</c:v>
                </c:pt>
                <c:pt idx="17">
                  <c:v>2.40597E-2</c:v>
                </c:pt>
                <c:pt idx="18">
                  <c:v>2.3530599999999999E-2</c:v>
                </c:pt>
                <c:pt idx="19">
                  <c:v>2.27511E-2</c:v>
                </c:pt>
                <c:pt idx="20">
                  <c:v>2.1690399999999999E-2</c:v>
                </c:pt>
                <c:pt idx="21">
                  <c:v>2.0451400000000002E-2</c:v>
                </c:pt>
                <c:pt idx="22">
                  <c:v>1.9304700000000001E-2</c:v>
                </c:pt>
                <c:pt idx="23">
                  <c:v>1.82258E-2</c:v>
                </c:pt>
                <c:pt idx="24">
                  <c:v>1.7194500000000001E-2</c:v>
                </c:pt>
                <c:pt idx="25">
                  <c:v>1.62063E-2</c:v>
                </c:pt>
                <c:pt idx="26">
                  <c:v>1.5158E-2</c:v>
                </c:pt>
                <c:pt idx="27">
                  <c:v>1.417E-2</c:v>
                </c:pt>
                <c:pt idx="28">
                  <c:v>1.3209200000000001E-2</c:v>
                </c:pt>
                <c:pt idx="29">
                  <c:v>1.2323000000000001E-2</c:v>
                </c:pt>
                <c:pt idx="30">
                  <c:v>1.14822E-2</c:v>
                </c:pt>
                <c:pt idx="31">
                  <c:v>1.06201E-2</c:v>
                </c:pt>
                <c:pt idx="32">
                  <c:v>9.5121900000000002E-3</c:v>
                </c:pt>
                <c:pt idx="33">
                  <c:v>8.6405800000000001E-3</c:v>
                </c:pt>
                <c:pt idx="34">
                  <c:v>7.91999E-3</c:v>
                </c:pt>
                <c:pt idx="35">
                  <c:v>7.2835900000000004E-3</c:v>
                </c:pt>
                <c:pt idx="36">
                  <c:v>6.4821699999999998E-3</c:v>
                </c:pt>
                <c:pt idx="37">
                  <c:v>6.4844799999999999E-3</c:v>
                </c:pt>
                <c:pt idx="38">
                  <c:v>5.8897000000000003E-3</c:v>
                </c:pt>
                <c:pt idx="39">
                  <c:v>5.7831100000000002E-3</c:v>
                </c:pt>
                <c:pt idx="40">
                  <c:v>5.3020000000000003E-3</c:v>
                </c:pt>
                <c:pt idx="41">
                  <c:v>5.2930199999999998E-3</c:v>
                </c:pt>
                <c:pt idx="42">
                  <c:v>5.2159700000000003E-3</c:v>
                </c:pt>
                <c:pt idx="43">
                  <c:v>5.2092800000000002E-3</c:v>
                </c:pt>
                <c:pt idx="44">
                  <c:v>5.1909399999999998E-3</c:v>
                </c:pt>
                <c:pt idx="45">
                  <c:v>5.1857200000000004E-3</c:v>
                </c:pt>
                <c:pt idx="46">
                  <c:v>5.1794500000000004E-3</c:v>
                </c:pt>
                <c:pt idx="47">
                  <c:v>5.2154899999999997E-3</c:v>
                </c:pt>
                <c:pt idx="48">
                  <c:v>5.1962900000000001E-3</c:v>
                </c:pt>
                <c:pt idx="49">
                  <c:v>5.1738799999999996E-3</c:v>
                </c:pt>
                <c:pt idx="50">
                  <c:v>5.2507099999999996E-3</c:v>
                </c:pt>
                <c:pt idx="51">
                  <c:v>5.1644000000000004E-3</c:v>
                </c:pt>
                <c:pt idx="52">
                  <c:v>5.1639199999999998E-3</c:v>
                </c:pt>
                <c:pt idx="53">
                  <c:v>5.1969499999999997E-3</c:v>
                </c:pt>
                <c:pt idx="54">
                  <c:v>5.1614900000000003E-3</c:v>
                </c:pt>
                <c:pt idx="55">
                  <c:v>5.1818699999999999E-3</c:v>
                </c:pt>
                <c:pt idx="56">
                  <c:v>5.2145100000000003E-3</c:v>
                </c:pt>
                <c:pt idx="57">
                  <c:v>6.3432699999999998E-3</c:v>
                </c:pt>
                <c:pt idx="58">
                  <c:v>5.1582900000000003E-3</c:v>
                </c:pt>
                <c:pt idx="59">
                  <c:v>5.1543600000000002E-3</c:v>
                </c:pt>
              </c:numCache>
            </c:numRef>
          </c:val>
          <c:smooth val="0"/>
          <c:extLst>
            <c:ext xmlns:c16="http://schemas.microsoft.com/office/drawing/2014/chart" uri="{C3380CC4-5D6E-409C-BE32-E72D297353CC}">
              <c16:uniqueId val="{00000004-3AC3-774A-BAA4-84D82D70E5FF}"/>
            </c:ext>
          </c:extLst>
        </c:ser>
        <c:dLbls>
          <c:showLegendKey val="0"/>
          <c:showVal val="0"/>
          <c:showCatName val="0"/>
          <c:showSerName val="0"/>
          <c:showPercent val="0"/>
          <c:showBubbleSize val="0"/>
        </c:dLbls>
        <c:smooth val="0"/>
        <c:axId val="702579312"/>
        <c:axId val="702581024"/>
      </c:lineChart>
      <c:catAx>
        <c:axId val="7025793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days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581024"/>
        <c:crosses val="autoZero"/>
        <c:auto val="1"/>
        <c:lblAlgn val="ctr"/>
        <c:lblOffset val="100"/>
        <c:noMultiLvlLbl val="0"/>
      </c:catAx>
      <c:valAx>
        <c:axId val="7025810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Vaccination rate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5793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Value funtion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loss_sigma0.0005!$I$3:$I$53</c:f>
              <c:numCache>
                <c:formatCode>_(* #,##0.00_);_(* \(#,##0.00\);_(* "-"??_);_(@_)</c:formatCode>
                <c:ptCount val="51"/>
                <c:pt idx="0">
                  <c:v>14.802199999999999</c:v>
                </c:pt>
                <c:pt idx="1">
                  <c:v>14.353059999999999</c:v>
                </c:pt>
                <c:pt idx="2">
                  <c:v>14.051999999999998</c:v>
                </c:pt>
                <c:pt idx="3">
                  <c:v>13.847719999999999</c:v>
                </c:pt>
                <c:pt idx="4">
                  <c:v>13.714059999999998</c:v>
                </c:pt>
                <c:pt idx="5">
                  <c:v>13.620860000000002</c:v>
                </c:pt>
                <c:pt idx="6">
                  <c:v>13.5562</c:v>
                </c:pt>
                <c:pt idx="7">
                  <c:v>13.50858</c:v>
                </c:pt>
                <c:pt idx="8">
                  <c:v>13.47344</c:v>
                </c:pt>
                <c:pt idx="9">
                  <c:v>13.445740000000001</c:v>
                </c:pt>
                <c:pt idx="10">
                  <c:v>13.422079999999999</c:v>
                </c:pt>
                <c:pt idx="11">
                  <c:v>13.403799999999999</c:v>
                </c:pt>
                <c:pt idx="12">
                  <c:v>13.390260000000001</c:v>
                </c:pt>
                <c:pt idx="13">
                  <c:v>13.37664</c:v>
                </c:pt>
                <c:pt idx="14">
                  <c:v>13.370240000000001</c:v>
                </c:pt>
                <c:pt idx="15">
                  <c:v>13.35708</c:v>
                </c:pt>
                <c:pt idx="16">
                  <c:v>13.348140000000001</c:v>
                </c:pt>
                <c:pt idx="17">
                  <c:v>13.341800000000001</c:v>
                </c:pt>
                <c:pt idx="18">
                  <c:v>13.334740000000002</c:v>
                </c:pt>
                <c:pt idx="19">
                  <c:v>13.3299</c:v>
                </c:pt>
                <c:pt idx="20">
                  <c:v>13.325599999999998</c:v>
                </c:pt>
                <c:pt idx="21">
                  <c:v>13.321199999999999</c:v>
                </c:pt>
                <c:pt idx="22">
                  <c:v>13.3171</c:v>
                </c:pt>
                <c:pt idx="23">
                  <c:v>13.31396</c:v>
                </c:pt>
                <c:pt idx="24">
                  <c:v>13.310919999999999</c:v>
                </c:pt>
                <c:pt idx="25">
                  <c:v>13.308539999999999</c:v>
                </c:pt>
                <c:pt idx="26">
                  <c:v>13.3081</c:v>
                </c:pt>
                <c:pt idx="27">
                  <c:v>13.3078</c:v>
                </c:pt>
                <c:pt idx="28">
                  <c:v>13.307919999999999</c:v>
                </c:pt>
                <c:pt idx="29">
                  <c:v>13.30756</c:v>
                </c:pt>
                <c:pt idx="30">
                  <c:v>13.308019999999999</c:v>
                </c:pt>
                <c:pt idx="31">
                  <c:v>13.307599999999999</c:v>
                </c:pt>
                <c:pt idx="32">
                  <c:v>13.307259999999999</c:v>
                </c:pt>
                <c:pt idx="33">
                  <c:v>13.306520000000001</c:v>
                </c:pt>
                <c:pt idx="34">
                  <c:v>13.306319999999999</c:v>
                </c:pt>
                <c:pt idx="35">
                  <c:v>13.305299999999999</c:v>
                </c:pt>
                <c:pt idx="36">
                  <c:v>13.30498</c:v>
                </c:pt>
                <c:pt idx="37">
                  <c:v>13.304599999999999</c:v>
                </c:pt>
                <c:pt idx="38">
                  <c:v>13.304220000000001</c:v>
                </c:pt>
                <c:pt idx="39">
                  <c:v>13.303659999999999</c:v>
                </c:pt>
                <c:pt idx="40">
                  <c:v>13.30322</c:v>
                </c:pt>
                <c:pt idx="41">
                  <c:v>13.30322</c:v>
                </c:pt>
                <c:pt idx="42">
                  <c:v>13.30322</c:v>
                </c:pt>
                <c:pt idx="43">
                  <c:v>13.30322</c:v>
                </c:pt>
                <c:pt idx="44">
                  <c:v>13.30322</c:v>
                </c:pt>
                <c:pt idx="45">
                  <c:v>13.30322</c:v>
                </c:pt>
                <c:pt idx="46">
                  <c:v>13.3032</c:v>
                </c:pt>
                <c:pt idx="47">
                  <c:v>13.3032</c:v>
                </c:pt>
                <c:pt idx="48">
                  <c:v>13.3032</c:v>
                </c:pt>
                <c:pt idx="49">
                  <c:v>13.3032</c:v>
                </c:pt>
                <c:pt idx="50">
                  <c:v>13.3032</c:v>
                </c:pt>
              </c:numCache>
            </c:numRef>
          </c:val>
          <c:smooth val="1"/>
          <c:extLst>
            <c:ext xmlns:c16="http://schemas.microsoft.com/office/drawing/2014/chart" uri="{C3380CC4-5D6E-409C-BE32-E72D297353CC}">
              <c16:uniqueId val="{00000000-FD25-B249-A1A1-C177B035EFEE}"/>
            </c:ext>
          </c:extLst>
        </c:ser>
        <c:dLbls>
          <c:showLegendKey val="0"/>
          <c:showVal val="0"/>
          <c:showCatName val="0"/>
          <c:showSerName val="0"/>
          <c:showPercent val="0"/>
          <c:showBubbleSize val="0"/>
        </c:dLbls>
        <c:smooth val="0"/>
        <c:axId val="457904527"/>
        <c:axId val="457906239"/>
      </c:lineChart>
      <c:catAx>
        <c:axId val="4579045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time steps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7906239"/>
        <c:crosses val="autoZero"/>
        <c:auto val="1"/>
        <c:lblAlgn val="ctr"/>
        <c:lblOffset val="100"/>
        <c:noMultiLvlLbl val="0"/>
      </c:catAx>
      <c:valAx>
        <c:axId val="4579062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Value function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7904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Optimal vaccination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'opt vacc_sigma0.002'!$F$3:$F$62</c:f>
              <c:numCache>
                <c:formatCode>0.00E+00</c:formatCode>
                <c:ptCount val="60"/>
                <c:pt idx="0">
                  <c:v>2.4787300000000002E-2</c:v>
                </c:pt>
                <c:pt idx="1">
                  <c:v>2.4799000000000002E-2</c:v>
                </c:pt>
                <c:pt idx="2">
                  <c:v>2.4799999999999999E-2</c:v>
                </c:pt>
                <c:pt idx="3">
                  <c:v>2.47976E-2</c:v>
                </c:pt>
                <c:pt idx="4">
                  <c:v>2.4798000000000001E-2</c:v>
                </c:pt>
                <c:pt idx="5">
                  <c:v>2.4789800000000001E-2</c:v>
                </c:pt>
                <c:pt idx="6">
                  <c:v>2.4777400000000002E-2</c:v>
                </c:pt>
                <c:pt idx="7">
                  <c:v>2.4774399999999999E-2</c:v>
                </c:pt>
                <c:pt idx="8">
                  <c:v>2.4754600000000002E-2</c:v>
                </c:pt>
                <c:pt idx="9">
                  <c:v>2.3606700000000001E-2</c:v>
                </c:pt>
                <c:pt idx="10">
                  <c:v>2.4729899999999999E-2</c:v>
                </c:pt>
                <c:pt idx="11">
                  <c:v>2.47123E-2</c:v>
                </c:pt>
                <c:pt idx="12">
                  <c:v>2.4685800000000001E-2</c:v>
                </c:pt>
                <c:pt idx="13">
                  <c:v>2.46485E-2</c:v>
                </c:pt>
                <c:pt idx="14">
                  <c:v>2.4602700000000002E-2</c:v>
                </c:pt>
                <c:pt idx="15">
                  <c:v>2.45294E-2</c:v>
                </c:pt>
                <c:pt idx="16">
                  <c:v>2.4413199999999999E-2</c:v>
                </c:pt>
                <c:pt idx="17">
                  <c:v>2.4189499999999999E-2</c:v>
                </c:pt>
                <c:pt idx="18">
                  <c:v>2.3713499999999998E-2</c:v>
                </c:pt>
                <c:pt idx="19">
                  <c:v>2.2784599999999999E-2</c:v>
                </c:pt>
                <c:pt idx="20">
                  <c:v>2.15943E-2</c:v>
                </c:pt>
                <c:pt idx="21">
                  <c:v>2.0445899999999999E-2</c:v>
                </c:pt>
                <c:pt idx="22">
                  <c:v>1.9338600000000001E-2</c:v>
                </c:pt>
                <c:pt idx="23">
                  <c:v>1.8261800000000002E-2</c:v>
                </c:pt>
                <c:pt idx="24">
                  <c:v>1.7212700000000001E-2</c:v>
                </c:pt>
                <c:pt idx="25">
                  <c:v>1.619E-2</c:v>
                </c:pt>
                <c:pt idx="26">
                  <c:v>1.51901E-2</c:v>
                </c:pt>
                <c:pt idx="27">
                  <c:v>1.42112E-2</c:v>
                </c:pt>
                <c:pt idx="28">
                  <c:v>1.32534E-2</c:v>
                </c:pt>
                <c:pt idx="29">
                  <c:v>1.23167E-2</c:v>
                </c:pt>
                <c:pt idx="30">
                  <c:v>1.13984E-2</c:v>
                </c:pt>
                <c:pt idx="31">
                  <c:v>1.05007E-2</c:v>
                </c:pt>
                <c:pt idx="32">
                  <c:v>9.6203E-3</c:v>
                </c:pt>
                <c:pt idx="33">
                  <c:v>8.7592799999999995E-3</c:v>
                </c:pt>
                <c:pt idx="34">
                  <c:v>7.9167600000000001E-3</c:v>
                </c:pt>
                <c:pt idx="35">
                  <c:v>7.0943000000000004E-3</c:v>
                </c:pt>
                <c:pt idx="36">
                  <c:v>6.29825E-3</c:v>
                </c:pt>
                <c:pt idx="37">
                  <c:v>5.6843600000000003E-3</c:v>
                </c:pt>
                <c:pt idx="38">
                  <c:v>5.4225899999999997E-3</c:v>
                </c:pt>
                <c:pt idx="39">
                  <c:v>5.3219000000000001E-3</c:v>
                </c:pt>
                <c:pt idx="40">
                  <c:v>5.2725000000000003E-3</c:v>
                </c:pt>
                <c:pt idx="41">
                  <c:v>5.2436999999999996E-3</c:v>
                </c:pt>
                <c:pt idx="42">
                  <c:v>5.22625E-3</c:v>
                </c:pt>
                <c:pt idx="43">
                  <c:v>5.2133300000000004E-3</c:v>
                </c:pt>
                <c:pt idx="44">
                  <c:v>5.2036900000000004E-3</c:v>
                </c:pt>
                <c:pt idx="45">
                  <c:v>5.1968500000000003E-3</c:v>
                </c:pt>
                <c:pt idx="46">
                  <c:v>5.1911700000000002E-3</c:v>
                </c:pt>
                <c:pt idx="47">
                  <c:v>5.1865499999999998E-3</c:v>
                </c:pt>
                <c:pt idx="48">
                  <c:v>5.1829800000000002E-3</c:v>
                </c:pt>
                <c:pt idx="49">
                  <c:v>5.1797500000000003E-3</c:v>
                </c:pt>
                <c:pt idx="50">
                  <c:v>5.1769499999999996E-3</c:v>
                </c:pt>
                <c:pt idx="51">
                  <c:v>5.1755000000000004E-3</c:v>
                </c:pt>
                <c:pt idx="52">
                  <c:v>5.1728399999999997E-3</c:v>
                </c:pt>
                <c:pt idx="53">
                  <c:v>5.1717400000000002E-3</c:v>
                </c:pt>
                <c:pt idx="54">
                  <c:v>5.1708800000000001E-3</c:v>
                </c:pt>
                <c:pt idx="55">
                  <c:v>5.1688400000000001E-3</c:v>
                </c:pt>
                <c:pt idx="56">
                  <c:v>5.1685699999999999E-3</c:v>
                </c:pt>
                <c:pt idx="57">
                  <c:v>5.1668800000000004E-3</c:v>
                </c:pt>
                <c:pt idx="58">
                  <c:v>5.1659000000000002E-3</c:v>
                </c:pt>
                <c:pt idx="59">
                  <c:v>5.1657400000000003E-3</c:v>
                </c:pt>
              </c:numCache>
            </c:numRef>
          </c:val>
          <c:smooth val="0"/>
          <c:extLst>
            <c:ext xmlns:c16="http://schemas.microsoft.com/office/drawing/2014/chart" uri="{C3380CC4-5D6E-409C-BE32-E72D297353CC}">
              <c16:uniqueId val="{00000000-DEF4-F648-8655-7E6A97F15A61}"/>
            </c:ext>
          </c:extLst>
        </c:ser>
        <c:ser>
          <c:idx val="1"/>
          <c:order val="1"/>
          <c:spPr>
            <a:ln w="28575" cap="rnd">
              <a:solidFill>
                <a:schemeClr val="accent2"/>
              </a:solidFill>
              <a:round/>
            </a:ln>
            <a:effectLst/>
          </c:spPr>
          <c:marker>
            <c:symbol val="none"/>
          </c:marker>
          <c:val>
            <c:numRef>
              <c:f>'opt vacc_sigma0.002'!$G$3:$G$62</c:f>
              <c:numCache>
                <c:formatCode>0.00E+00</c:formatCode>
                <c:ptCount val="60"/>
                <c:pt idx="0">
                  <c:v>2.47672E-2</c:v>
                </c:pt>
                <c:pt idx="1">
                  <c:v>2.4263699999999999E-2</c:v>
                </c:pt>
                <c:pt idx="2">
                  <c:v>2.4291500000000001E-2</c:v>
                </c:pt>
                <c:pt idx="3">
                  <c:v>2.44078E-2</c:v>
                </c:pt>
                <c:pt idx="4">
                  <c:v>2.4750299999999999E-2</c:v>
                </c:pt>
                <c:pt idx="5">
                  <c:v>2.40369E-2</c:v>
                </c:pt>
                <c:pt idx="6">
                  <c:v>2.4215299999999999E-2</c:v>
                </c:pt>
                <c:pt idx="7">
                  <c:v>2.2984899999999999E-2</c:v>
                </c:pt>
                <c:pt idx="8">
                  <c:v>2.4734699999999998E-2</c:v>
                </c:pt>
                <c:pt idx="9">
                  <c:v>2.33376E-2</c:v>
                </c:pt>
                <c:pt idx="10">
                  <c:v>2.45224E-2</c:v>
                </c:pt>
                <c:pt idx="11">
                  <c:v>2.3566899999999998E-2</c:v>
                </c:pt>
                <c:pt idx="12">
                  <c:v>2.3553500000000002E-2</c:v>
                </c:pt>
                <c:pt idx="13">
                  <c:v>2.4614899999999999E-2</c:v>
                </c:pt>
                <c:pt idx="14">
                  <c:v>2.4565400000000001E-2</c:v>
                </c:pt>
                <c:pt idx="15">
                  <c:v>2.4524000000000001E-2</c:v>
                </c:pt>
                <c:pt idx="16">
                  <c:v>2.4391699999999999E-2</c:v>
                </c:pt>
                <c:pt idx="17">
                  <c:v>2.4175100000000001E-2</c:v>
                </c:pt>
                <c:pt idx="18">
                  <c:v>2.3771500000000001E-2</c:v>
                </c:pt>
                <c:pt idx="19">
                  <c:v>2.3015299999999999E-2</c:v>
                </c:pt>
                <c:pt idx="20">
                  <c:v>2.1917599999999999E-2</c:v>
                </c:pt>
                <c:pt idx="21">
                  <c:v>2.0721699999999999E-2</c:v>
                </c:pt>
                <c:pt idx="22">
                  <c:v>1.9590799999999998E-2</c:v>
                </c:pt>
                <c:pt idx="23">
                  <c:v>1.8498500000000001E-2</c:v>
                </c:pt>
                <c:pt idx="24">
                  <c:v>1.7435599999999999E-2</c:v>
                </c:pt>
                <c:pt idx="25">
                  <c:v>1.6398800000000002E-2</c:v>
                </c:pt>
                <c:pt idx="26">
                  <c:v>1.5387E-2</c:v>
                </c:pt>
                <c:pt idx="27">
                  <c:v>1.43982E-2</c:v>
                </c:pt>
                <c:pt idx="28">
                  <c:v>1.3430299999999999E-2</c:v>
                </c:pt>
                <c:pt idx="29">
                  <c:v>1.24829E-2</c:v>
                </c:pt>
                <c:pt idx="30">
                  <c:v>1.1555899999999999E-2</c:v>
                </c:pt>
                <c:pt idx="31">
                  <c:v>1.06479E-2</c:v>
                </c:pt>
                <c:pt idx="32">
                  <c:v>9.7585499999999995E-3</c:v>
                </c:pt>
                <c:pt idx="33">
                  <c:v>8.8896900000000004E-3</c:v>
                </c:pt>
                <c:pt idx="34">
                  <c:v>8.0393500000000007E-3</c:v>
                </c:pt>
                <c:pt idx="35">
                  <c:v>7.2079900000000001E-3</c:v>
                </c:pt>
                <c:pt idx="36">
                  <c:v>6.40019E-3</c:v>
                </c:pt>
                <c:pt idx="37">
                  <c:v>5.6939900000000003E-3</c:v>
                </c:pt>
                <c:pt idx="38">
                  <c:v>5.3784000000000002E-3</c:v>
                </c:pt>
                <c:pt idx="39">
                  <c:v>5.2736399999999996E-3</c:v>
                </c:pt>
                <c:pt idx="40">
                  <c:v>5.2300699999999999E-3</c:v>
                </c:pt>
                <c:pt idx="41">
                  <c:v>5.2072300000000002E-3</c:v>
                </c:pt>
                <c:pt idx="42">
                  <c:v>5.1929400000000001E-3</c:v>
                </c:pt>
                <c:pt idx="43">
                  <c:v>5.18374E-3</c:v>
                </c:pt>
                <c:pt idx="44">
                  <c:v>5.1769600000000004E-3</c:v>
                </c:pt>
                <c:pt idx="45">
                  <c:v>5.1716699999999997E-3</c:v>
                </c:pt>
                <c:pt idx="46">
                  <c:v>5.1678599999999998E-3</c:v>
                </c:pt>
                <c:pt idx="47">
                  <c:v>5.1647400000000001E-3</c:v>
                </c:pt>
                <c:pt idx="48">
                  <c:v>5.1620499999999996E-3</c:v>
                </c:pt>
                <c:pt idx="49">
                  <c:v>5.1600400000000003E-3</c:v>
                </c:pt>
                <c:pt idx="50">
                  <c:v>5.1582099999999999E-3</c:v>
                </c:pt>
                <c:pt idx="51">
                  <c:v>5.1566800000000003E-3</c:v>
                </c:pt>
                <c:pt idx="52">
                  <c:v>5.1554299999999999E-3</c:v>
                </c:pt>
                <c:pt idx="53">
                  <c:v>5.1542899999999997E-3</c:v>
                </c:pt>
                <c:pt idx="54">
                  <c:v>5.1534900000000002E-3</c:v>
                </c:pt>
                <c:pt idx="55">
                  <c:v>5.1526200000000001E-3</c:v>
                </c:pt>
                <c:pt idx="56">
                  <c:v>5.15191E-3</c:v>
                </c:pt>
                <c:pt idx="57">
                  <c:v>5.1513499999999999E-3</c:v>
                </c:pt>
                <c:pt idx="58">
                  <c:v>5.15104E-3</c:v>
                </c:pt>
                <c:pt idx="59">
                  <c:v>5.1507699999999998E-3</c:v>
                </c:pt>
              </c:numCache>
            </c:numRef>
          </c:val>
          <c:smooth val="0"/>
          <c:extLst>
            <c:ext xmlns:c16="http://schemas.microsoft.com/office/drawing/2014/chart" uri="{C3380CC4-5D6E-409C-BE32-E72D297353CC}">
              <c16:uniqueId val="{00000001-DEF4-F648-8655-7E6A97F15A61}"/>
            </c:ext>
          </c:extLst>
        </c:ser>
        <c:ser>
          <c:idx val="2"/>
          <c:order val="2"/>
          <c:spPr>
            <a:ln w="28575" cap="rnd">
              <a:solidFill>
                <a:schemeClr val="accent3"/>
              </a:solidFill>
              <a:round/>
            </a:ln>
            <a:effectLst/>
          </c:spPr>
          <c:marker>
            <c:symbol val="none"/>
          </c:marker>
          <c:val>
            <c:numRef>
              <c:f>'opt vacc_sigma0.002'!$H$3:$H$62</c:f>
              <c:numCache>
                <c:formatCode>0.00E+00</c:formatCode>
                <c:ptCount val="60"/>
                <c:pt idx="0">
                  <c:v>2.47887E-2</c:v>
                </c:pt>
                <c:pt idx="1">
                  <c:v>2.4807099999999999E-2</c:v>
                </c:pt>
                <c:pt idx="2">
                  <c:v>2.4810700000000002E-2</c:v>
                </c:pt>
                <c:pt idx="3">
                  <c:v>2.4804900000000001E-2</c:v>
                </c:pt>
                <c:pt idx="4">
                  <c:v>2.4801900000000002E-2</c:v>
                </c:pt>
                <c:pt idx="5">
                  <c:v>2.4795399999999999E-2</c:v>
                </c:pt>
                <c:pt idx="6">
                  <c:v>2.4786599999999999E-2</c:v>
                </c:pt>
                <c:pt idx="7">
                  <c:v>2.4781500000000001E-2</c:v>
                </c:pt>
                <c:pt idx="8">
                  <c:v>2.4769900000000001E-2</c:v>
                </c:pt>
                <c:pt idx="9">
                  <c:v>2.4756899999999998E-2</c:v>
                </c:pt>
                <c:pt idx="10">
                  <c:v>2.47549E-2</c:v>
                </c:pt>
                <c:pt idx="11">
                  <c:v>2.4719399999999999E-2</c:v>
                </c:pt>
                <c:pt idx="12">
                  <c:v>2.4697500000000001E-2</c:v>
                </c:pt>
                <c:pt idx="13">
                  <c:v>2.4665200000000002E-2</c:v>
                </c:pt>
                <c:pt idx="14">
                  <c:v>2.46135E-2</c:v>
                </c:pt>
                <c:pt idx="15">
                  <c:v>2.4543599999999999E-2</c:v>
                </c:pt>
                <c:pt idx="16">
                  <c:v>2.4440099999999999E-2</c:v>
                </c:pt>
                <c:pt idx="17">
                  <c:v>2.41906E-2</c:v>
                </c:pt>
                <c:pt idx="18">
                  <c:v>2.3695399999999998E-2</c:v>
                </c:pt>
                <c:pt idx="19">
                  <c:v>2.2729300000000001E-2</c:v>
                </c:pt>
                <c:pt idx="20">
                  <c:v>2.1537400000000002E-2</c:v>
                </c:pt>
                <c:pt idx="21">
                  <c:v>2.0393700000000001E-2</c:v>
                </c:pt>
                <c:pt idx="22">
                  <c:v>1.9289199999999999E-2</c:v>
                </c:pt>
                <c:pt idx="23">
                  <c:v>1.8216E-2</c:v>
                </c:pt>
                <c:pt idx="24">
                  <c:v>1.7168900000000001E-2</c:v>
                </c:pt>
                <c:pt idx="25">
                  <c:v>1.61479E-2</c:v>
                </c:pt>
                <c:pt idx="26">
                  <c:v>1.51507E-2</c:v>
                </c:pt>
                <c:pt idx="27">
                  <c:v>1.41748E-2</c:v>
                </c:pt>
                <c:pt idx="28">
                  <c:v>1.32196E-2</c:v>
                </c:pt>
                <c:pt idx="29">
                  <c:v>1.22849E-2</c:v>
                </c:pt>
                <c:pt idx="30">
                  <c:v>1.1369000000000001E-2</c:v>
                </c:pt>
                <c:pt idx="31">
                  <c:v>1.0471899999999999E-2</c:v>
                </c:pt>
                <c:pt idx="32">
                  <c:v>9.5933500000000005E-3</c:v>
                </c:pt>
                <c:pt idx="33">
                  <c:v>8.7335599999999996E-3</c:v>
                </c:pt>
                <c:pt idx="34">
                  <c:v>7.8921100000000008E-3</c:v>
                </c:pt>
                <c:pt idx="35">
                  <c:v>7.0718500000000002E-3</c:v>
                </c:pt>
                <c:pt idx="36">
                  <c:v>6.2782899999999997E-3</c:v>
                </c:pt>
                <c:pt idx="37">
                  <c:v>5.6747200000000003E-3</c:v>
                </c:pt>
                <c:pt idx="38">
                  <c:v>5.4246199999999998E-3</c:v>
                </c:pt>
                <c:pt idx="39">
                  <c:v>5.3230200000000004E-3</c:v>
                </c:pt>
                <c:pt idx="40">
                  <c:v>5.2738100000000003E-3</c:v>
                </c:pt>
                <c:pt idx="41">
                  <c:v>5.2436599999999998E-3</c:v>
                </c:pt>
                <c:pt idx="42">
                  <c:v>5.2259100000000003E-3</c:v>
                </c:pt>
                <c:pt idx="43">
                  <c:v>5.2123500000000001E-3</c:v>
                </c:pt>
                <c:pt idx="44">
                  <c:v>5.20346E-3</c:v>
                </c:pt>
                <c:pt idx="45">
                  <c:v>5.1964200000000002E-3</c:v>
                </c:pt>
                <c:pt idx="46">
                  <c:v>5.1905600000000003E-3</c:v>
                </c:pt>
                <c:pt idx="47">
                  <c:v>5.1856699999999999E-3</c:v>
                </c:pt>
                <c:pt idx="48">
                  <c:v>5.1809500000000001E-3</c:v>
                </c:pt>
                <c:pt idx="49">
                  <c:v>5.1781300000000004E-3</c:v>
                </c:pt>
                <c:pt idx="50">
                  <c:v>5.1762400000000004E-3</c:v>
                </c:pt>
                <c:pt idx="51">
                  <c:v>5.1741399999999998E-3</c:v>
                </c:pt>
                <c:pt idx="52">
                  <c:v>5.1725E-3</c:v>
                </c:pt>
                <c:pt idx="53">
                  <c:v>5.1706399999999998E-3</c:v>
                </c:pt>
                <c:pt idx="54">
                  <c:v>5.1694200000000001E-3</c:v>
                </c:pt>
                <c:pt idx="55">
                  <c:v>5.1678399999999999E-3</c:v>
                </c:pt>
                <c:pt idx="56">
                  <c:v>5.1673400000000003E-3</c:v>
                </c:pt>
                <c:pt idx="57">
                  <c:v>5.1647899999999998E-3</c:v>
                </c:pt>
                <c:pt idx="58">
                  <c:v>5.1637999999999996E-3</c:v>
                </c:pt>
                <c:pt idx="59">
                  <c:v>5.1639299999999997E-3</c:v>
                </c:pt>
              </c:numCache>
            </c:numRef>
          </c:val>
          <c:smooth val="0"/>
          <c:extLst>
            <c:ext xmlns:c16="http://schemas.microsoft.com/office/drawing/2014/chart" uri="{C3380CC4-5D6E-409C-BE32-E72D297353CC}">
              <c16:uniqueId val="{00000002-DEF4-F648-8655-7E6A97F15A61}"/>
            </c:ext>
          </c:extLst>
        </c:ser>
        <c:ser>
          <c:idx val="3"/>
          <c:order val="3"/>
          <c:spPr>
            <a:ln w="28575" cap="rnd">
              <a:solidFill>
                <a:schemeClr val="accent4"/>
              </a:solidFill>
              <a:round/>
            </a:ln>
            <a:effectLst/>
          </c:spPr>
          <c:marker>
            <c:symbol val="none"/>
          </c:marker>
          <c:val>
            <c:numRef>
              <c:f>'opt vacc_sigma0.002'!$I$3:$I$62</c:f>
              <c:numCache>
                <c:formatCode>0.00E+00</c:formatCode>
                <c:ptCount val="60"/>
                <c:pt idx="0">
                  <c:v>2.47771E-2</c:v>
                </c:pt>
                <c:pt idx="1">
                  <c:v>2.4344999999999999E-2</c:v>
                </c:pt>
                <c:pt idx="2">
                  <c:v>2.4221400000000001E-2</c:v>
                </c:pt>
                <c:pt idx="3">
                  <c:v>2.4297599999999999E-2</c:v>
                </c:pt>
                <c:pt idx="4">
                  <c:v>2.4393000000000001E-2</c:v>
                </c:pt>
                <c:pt idx="5">
                  <c:v>2.3569199999999998E-2</c:v>
                </c:pt>
                <c:pt idx="6">
                  <c:v>2.47735E-2</c:v>
                </c:pt>
                <c:pt idx="7">
                  <c:v>2.3375099999999999E-2</c:v>
                </c:pt>
                <c:pt idx="8">
                  <c:v>2.47456E-2</c:v>
                </c:pt>
                <c:pt idx="9">
                  <c:v>2.3580899999999998E-2</c:v>
                </c:pt>
                <c:pt idx="10">
                  <c:v>2.3579699999999999E-2</c:v>
                </c:pt>
                <c:pt idx="11">
                  <c:v>2.46936E-2</c:v>
                </c:pt>
                <c:pt idx="12">
                  <c:v>2.35514E-2</c:v>
                </c:pt>
                <c:pt idx="13">
                  <c:v>2.4635899999999999E-2</c:v>
                </c:pt>
                <c:pt idx="14">
                  <c:v>2.4583000000000001E-2</c:v>
                </c:pt>
                <c:pt idx="15">
                  <c:v>2.4510299999999999E-2</c:v>
                </c:pt>
                <c:pt idx="16">
                  <c:v>2.4393600000000001E-2</c:v>
                </c:pt>
                <c:pt idx="17">
                  <c:v>2.4171499999999999E-2</c:v>
                </c:pt>
                <c:pt idx="18">
                  <c:v>2.26996E-2</c:v>
                </c:pt>
                <c:pt idx="19">
                  <c:v>2.2902700000000002E-2</c:v>
                </c:pt>
                <c:pt idx="20">
                  <c:v>2.1841900000000001E-2</c:v>
                </c:pt>
                <c:pt idx="21">
                  <c:v>2.0776900000000001E-2</c:v>
                </c:pt>
                <c:pt idx="22">
                  <c:v>1.9648200000000001E-2</c:v>
                </c:pt>
                <c:pt idx="23">
                  <c:v>1.8537399999999999E-2</c:v>
                </c:pt>
                <c:pt idx="24">
                  <c:v>1.74751E-2</c:v>
                </c:pt>
                <c:pt idx="25">
                  <c:v>1.6438500000000002E-2</c:v>
                </c:pt>
                <c:pt idx="26">
                  <c:v>1.5425700000000001E-2</c:v>
                </c:pt>
                <c:pt idx="27">
                  <c:v>1.4434499999999999E-2</c:v>
                </c:pt>
                <c:pt idx="28">
                  <c:v>1.3465599999999999E-2</c:v>
                </c:pt>
                <c:pt idx="29">
                  <c:v>1.25171E-2</c:v>
                </c:pt>
                <c:pt idx="30">
                  <c:v>1.15873E-2</c:v>
                </c:pt>
                <c:pt idx="31">
                  <c:v>1.06771E-2</c:v>
                </c:pt>
                <c:pt idx="32">
                  <c:v>9.78651E-3</c:v>
                </c:pt>
                <c:pt idx="33">
                  <c:v>8.9150400000000008E-3</c:v>
                </c:pt>
                <c:pt idx="34">
                  <c:v>8.0619300000000001E-3</c:v>
                </c:pt>
                <c:pt idx="35">
                  <c:v>7.2291899999999999E-3</c:v>
                </c:pt>
                <c:pt idx="36">
                  <c:v>6.41538E-3</c:v>
                </c:pt>
                <c:pt idx="37">
                  <c:v>5.7360600000000003E-3</c:v>
                </c:pt>
                <c:pt idx="38">
                  <c:v>5.43451E-3</c:v>
                </c:pt>
                <c:pt idx="39">
                  <c:v>5.3131899999999998E-3</c:v>
                </c:pt>
                <c:pt idx="40">
                  <c:v>5.2565900000000002E-3</c:v>
                </c:pt>
                <c:pt idx="41">
                  <c:v>5.2268999999999996E-3</c:v>
                </c:pt>
                <c:pt idx="42">
                  <c:v>5.2096E-3</c:v>
                </c:pt>
                <c:pt idx="43">
                  <c:v>5.1975099999999998E-3</c:v>
                </c:pt>
                <c:pt idx="44">
                  <c:v>5.1888200000000002E-3</c:v>
                </c:pt>
                <c:pt idx="45">
                  <c:v>5.1823099999999999E-3</c:v>
                </c:pt>
                <c:pt idx="46">
                  <c:v>5.1778900000000001E-3</c:v>
                </c:pt>
                <c:pt idx="47">
                  <c:v>5.1739899999999998E-3</c:v>
                </c:pt>
                <c:pt idx="48">
                  <c:v>5.1704699999999999E-3</c:v>
                </c:pt>
                <c:pt idx="49">
                  <c:v>5.1677600000000004E-3</c:v>
                </c:pt>
                <c:pt idx="50">
                  <c:v>5.16608E-3</c:v>
                </c:pt>
                <c:pt idx="51">
                  <c:v>5.1642199999999997E-3</c:v>
                </c:pt>
                <c:pt idx="52">
                  <c:v>5.1620800000000003E-3</c:v>
                </c:pt>
                <c:pt idx="53">
                  <c:v>5.1615300000000001E-3</c:v>
                </c:pt>
                <c:pt idx="54">
                  <c:v>5.1605000000000002E-3</c:v>
                </c:pt>
                <c:pt idx="55">
                  <c:v>5.1586999999999996E-3</c:v>
                </c:pt>
                <c:pt idx="56">
                  <c:v>5.15834E-3</c:v>
                </c:pt>
                <c:pt idx="57">
                  <c:v>5.1577599999999999E-3</c:v>
                </c:pt>
                <c:pt idx="58">
                  <c:v>5.1573799999999996E-3</c:v>
                </c:pt>
                <c:pt idx="59">
                  <c:v>5.1567100000000001E-3</c:v>
                </c:pt>
              </c:numCache>
            </c:numRef>
          </c:val>
          <c:smooth val="0"/>
          <c:extLst>
            <c:ext xmlns:c16="http://schemas.microsoft.com/office/drawing/2014/chart" uri="{C3380CC4-5D6E-409C-BE32-E72D297353CC}">
              <c16:uniqueId val="{00000003-DEF4-F648-8655-7E6A97F15A61}"/>
            </c:ext>
          </c:extLst>
        </c:ser>
        <c:ser>
          <c:idx val="4"/>
          <c:order val="4"/>
          <c:spPr>
            <a:ln w="28575" cap="rnd">
              <a:solidFill>
                <a:schemeClr val="accent5"/>
              </a:solidFill>
              <a:round/>
            </a:ln>
            <a:effectLst/>
          </c:spPr>
          <c:marker>
            <c:symbol val="none"/>
          </c:marker>
          <c:val>
            <c:numRef>
              <c:f>'opt vacc_sigma0.002'!$J$3:$J$62</c:f>
              <c:numCache>
                <c:formatCode>0.00E+00</c:formatCode>
                <c:ptCount val="60"/>
                <c:pt idx="0">
                  <c:v>2.4776099999999999E-2</c:v>
                </c:pt>
                <c:pt idx="1">
                  <c:v>2.3620599999999999E-2</c:v>
                </c:pt>
                <c:pt idx="2">
                  <c:v>2.3691199999999999E-2</c:v>
                </c:pt>
                <c:pt idx="3">
                  <c:v>2.4781299999999999E-2</c:v>
                </c:pt>
                <c:pt idx="4">
                  <c:v>2.4706499999999999E-2</c:v>
                </c:pt>
                <c:pt idx="5">
                  <c:v>2.3475300000000001E-2</c:v>
                </c:pt>
                <c:pt idx="6">
                  <c:v>2.4768600000000002E-2</c:v>
                </c:pt>
                <c:pt idx="7">
                  <c:v>2.47631E-2</c:v>
                </c:pt>
                <c:pt idx="8">
                  <c:v>2.4747999999999999E-2</c:v>
                </c:pt>
                <c:pt idx="9">
                  <c:v>2.4735099999999999E-2</c:v>
                </c:pt>
                <c:pt idx="10">
                  <c:v>2.4718400000000001E-2</c:v>
                </c:pt>
                <c:pt idx="11">
                  <c:v>2.46936E-2</c:v>
                </c:pt>
                <c:pt idx="12">
                  <c:v>2.3514199999999999E-2</c:v>
                </c:pt>
                <c:pt idx="13">
                  <c:v>2.35287E-2</c:v>
                </c:pt>
                <c:pt idx="14">
                  <c:v>2.4587000000000001E-2</c:v>
                </c:pt>
                <c:pt idx="15">
                  <c:v>2.4517600000000001E-2</c:v>
                </c:pt>
                <c:pt idx="16">
                  <c:v>2.4393600000000001E-2</c:v>
                </c:pt>
                <c:pt idx="17">
                  <c:v>2.4171999999999999E-2</c:v>
                </c:pt>
                <c:pt idx="18">
                  <c:v>2.2680499999999999E-2</c:v>
                </c:pt>
                <c:pt idx="19">
                  <c:v>2.2876299999999999E-2</c:v>
                </c:pt>
                <c:pt idx="20">
                  <c:v>2.18164E-2</c:v>
                </c:pt>
                <c:pt idx="21">
                  <c:v>2.0676799999999999E-2</c:v>
                </c:pt>
                <c:pt idx="22">
                  <c:v>1.9552699999999999E-2</c:v>
                </c:pt>
                <c:pt idx="23">
                  <c:v>1.8464399999999999E-2</c:v>
                </c:pt>
                <c:pt idx="24">
                  <c:v>1.7404699999999999E-2</c:v>
                </c:pt>
                <c:pt idx="25">
                  <c:v>1.6371900000000002E-2</c:v>
                </c:pt>
                <c:pt idx="26">
                  <c:v>1.5362199999999999E-2</c:v>
                </c:pt>
                <c:pt idx="27">
                  <c:v>1.43754E-2</c:v>
                </c:pt>
                <c:pt idx="28">
                  <c:v>1.34106E-2</c:v>
                </c:pt>
                <c:pt idx="29">
                  <c:v>1.2463800000000001E-2</c:v>
                </c:pt>
                <c:pt idx="30">
                  <c:v>1.1538100000000001E-2</c:v>
                </c:pt>
                <c:pt idx="31">
                  <c:v>1.06309E-2</c:v>
                </c:pt>
                <c:pt idx="32">
                  <c:v>9.7435899999999999E-3</c:v>
                </c:pt>
                <c:pt idx="33">
                  <c:v>8.8743999999999993E-3</c:v>
                </c:pt>
                <c:pt idx="34">
                  <c:v>8.02428E-3</c:v>
                </c:pt>
                <c:pt idx="35">
                  <c:v>7.1939500000000002E-3</c:v>
                </c:pt>
                <c:pt idx="36">
                  <c:v>6.3865600000000003E-3</c:v>
                </c:pt>
                <c:pt idx="37">
                  <c:v>5.7189099999999998E-3</c:v>
                </c:pt>
                <c:pt idx="38">
                  <c:v>5.4223400000000003E-3</c:v>
                </c:pt>
                <c:pt idx="39">
                  <c:v>5.3059099999999996E-3</c:v>
                </c:pt>
                <c:pt idx="40">
                  <c:v>5.2552900000000001E-3</c:v>
                </c:pt>
                <c:pt idx="41">
                  <c:v>5.22742E-3</c:v>
                </c:pt>
                <c:pt idx="42">
                  <c:v>5.20975E-3</c:v>
                </c:pt>
                <c:pt idx="43">
                  <c:v>5.1978700000000003E-3</c:v>
                </c:pt>
                <c:pt idx="44">
                  <c:v>5.1894699999999998E-3</c:v>
                </c:pt>
                <c:pt idx="45">
                  <c:v>5.1828500000000001E-3</c:v>
                </c:pt>
                <c:pt idx="46">
                  <c:v>5.1781300000000004E-3</c:v>
                </c:pt>
                <c:pt idx="47">
                  <c:v>5.17411E-3</c:v>
                </c:pt>
                <c:pt idx="48">
                  <c:v>5.1712099999999999E-3</c:v>
                </c:pt>
                <c:pt idx="49">
                  <c:v>5.1696099999999998E-3</c:v>
                </c:pt>
                <c:pt idx="50">
                  <c:v>5.1674800000000003E-3</c:v>
                </c:pt>
                <c:pt idx="51">
                  <c:v>5.1641400000000002E-3</c:v>
                </c:pt>
                <c:pt idx="52">
                  <c:v>5.1639299999999997E-3</c:v>
                </c:pt>
                <c:pt idx="53">
                  <c:v>5.1626600000000003E-3</c:v>
                </c:pt>
                <c:pt idx="54">
                  <c:v>5.1614699999999996E-3</c:v>
                </c:pt>
                <c:pt idx="55">
                  <c:v>5.16053E-3</c:v>
                </c:pt>
                <c:pt idx="56">
                  <c:v>5.1594099999999997E-3</c:v>
                </c:pt>
                <c:pt idx="57">
                  <c:v>5.1586699999999997E-3</c:v>
                </c:pt>
                <c:pt idx="58">
                  <c:v>5.1585900000000002E-3</c:v>
                </c:pt>
                <c:pt idx="59">
                  <c:v>5.15819E-3</c:v>
                </c:pt>
              </c:numCache>
            </c:numRef>
          </c:val>
          <c:smooth val="0"/>
          <c:extLst>
            <c:ext xmlns:c16="http://schemas.microsoft.com/office/drawing/2014/chart" uri="{C3380CC4-5D6E-409C-BE32-E72D297353CC}">
              <c16:uniqueId val="{00000004-DEF4-F648-8655-7E6A97F15A61}"/>
            </c:ext>
          </c:extLst>
        </c:ser>
        <c:dLbls>
          <c:showLegendKey val="0"/>
          <c:showVal val="0"/>
          <c:showCatName val="0"/>
          <c:showSerName val="0"/>
          <c:showPercent val="0"/>
          <c:showBubbleSize val="0"/>
        </c:dLbls>
        <c:smooth val="0"/>
        <c:axId val="702579312"/>
        <c:axId val="702581024"/>
      </c:lineChart>
      <c:catAx>
        <c:axId val="7025793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days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581024"/>
        <c:crosses val="autoZero"/>
        <c:auto val="1"/>
        <c:lblAlgn val="ctr"/>
        <c:lblOffset val="100"/>
        <c:noMultiLvlLbl val="0"/>
      </c:catAx>
      <c:valAx>
        <c:axId val="7025810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Vaccination rate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5793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Value funtion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loss_sigma0.002!$I$3:$I$53</c:f>
              <c:numCache>
                <c:formatCode>_(* #,##0.00_);_(* \(#,##0.00\);_(* "-"??_);_(@_)</c:formatCode>
                <c:ptCount val="51"/>
                <c:pt idx="0">
                  <c:v>14.8002</c:v>
                </c:pt>
                <c:pt idx="1">
                  <c:v>14.336059999999998</c:v>
                </c:pt>
                <c:pt idx="2">
                  <c:v>14.025600000000001</c:v>
                </c:pt>
                <c:pt idx="3">
                  <c:v>13.8209</c:v>
                </c:pt>
                <c:pt idx="4">
                  <c:v>13.688379999999999</c:v>
                </c:pt>
                <c:pt idx="5">
                  <c:v>13.599639999999999</c:v>
                </c:pt>
                <c:pt idx="6">
                  <c:v>13.5418</c:v>
                </c:pt>
                <c:pt idx="7">
                  <c:v>13.491319999999998</c:v>
                </c:pt>
                <c:pt idx="8">
                  <c:v>13.46054</c:v>
                </c:pt>
                <c:pt idx="9">
                  <c:v>13.428640000000001</c:v>
                </c:pt>
                <c:pt idx="10">
                  <c:v>13.40746</c:v>
                </c:pt>
                <c:pt idx="11">
                  <c:v>13.390919999999999</c:v>
                </c:pt>
                <c:pt idx="12">
                  <c:v>13.377440000000002</c:v>
                </c:pt>
                <c:pt idx="13">
                  <c:v>13.36688</c:v>
                </c:pt>
                <c:pt idx="14">
                  <c:v>13.35666</c:v>
                </c:pt>
                <c:pt idx="15">
                  <c:v>13.347939999999999</c:v>
                </c:pt>
                <c:pt idx="16">
                  <c:v>13.339259999999999</c:v>
                </c:pt>
                <c:pt idx="17">
                  <c:v>13.337200000000001</c:v>
                </c:pt>
                <c:pt idx="18">
                  <c:v>13.331020000000001</c:v>
                </c:pt>
                <c:pt idx="19">
                  <c:v>13.324720000000003</c:v>
                </c:pt>
                <c:pt idx="20">
                  <c:v>13.324459999999998</c:v>
                </c:pt>
                <c:pt idx="21">
                  <c:v>13.316939999999999</c:v>
                </c:pt>
                <c:pt idx="22">
                  <c:v>13.315000000000001</c:v>
                </c:pt>
                <c:pt idx="23">
                  <c:v>13.3096</c:v>
                </c:pt>
                <c:pt idx="24">
                  <c:v>13.308940000000002</c:v>
                </c:pt>
                <c:pt idx="25">
                  <c:v>13.304599999999999</c:v>
                </c:pt>
                <c:pt idx="26">
                  <c:v>13.304120000000001</c:v>
                </c:pt>
                <c:pt idx="27">
                  <c:v>13.30396</c:v>
                </c:pt>
                <c:pt idx="28">
                  <c:v>13.30358</c:v>
                </c:pt>
                <c:pt idx="29">
                  <c:v>13.303299999999998</c:v>
                </c:pt>
                <c:pt idx="30">
                  <c:v>13.30292</c:v>
                </c:pt>
                <c:pt idx="31">
                  <c:v>13.30264</c:v>
                </c:pt>
                <c:pt idx="32">
                  <c:v>13.30232</c:v>
                </c:pt>
                <c:pt idx="33">
                  <c:v>13.302000000000001</c:v>
                </c:pt>
                <c:pt idx="34">
                  <c:v>13.30156</c:v>
                </c:pt>
                <c:pt idx="35">
                  <c:v>13.301179999999999</c:v>
                </c:pt>
                <c:pt idx="36">
                  <c:v>13.300819999999998</c:v>
                </c:pt>
                <c:pt idx="37">
                  <c:v>13.300360000000001</c:v>
                </c:pt>
                <c:pt idx="38">
                  <c:v>13.300059999999998</c:v>
                </c:pt>
                <c:pt idx="39">
                  <c:v>13.299580000000001</c:v>
                </c:pt>
                <c:pt idx="40">
                  <c:v>13.299299999999999</c:v>
                </c:pt>
                <c:pt idx="41">
                  <c:v>13.29932</c:v>
                </c:pt>
                <c:pt idx="42">
                  <c:v>13.29928</c:v>
                </c:pt>
                <c:pt idx="43">
                  <c:v>13.299259999999999</c:v>
                </c:pt>
                <c:pt idx="44">
                  <c:v>13.299259999999999</c:v>
                </c:pt>
                <c:pt idx="45">
                  <c:v>13.299259999999999</c:v>
                </c:pt>
                <c:pt idx="46">
                  <c:v>13.29928</c:v>
                </c:pt>
                <c:pt idx="47">
                  <c:v>13.29928</c:v>
                </c:pt>
                <c:pt idx="48">
                  <c:v>13.299299999999999</c:v>
                </c:pt>
                <c:pt idx="49">
                  <c:v>13.299299999999999</c:v>
                </c:pt>
                <c:pt idx="50">
                  <c:v>13.29932</c:v>
                </c:pt>
              </c:numCache>
            </c:numRef>
          </c:val>
          <c:smooth val="1"/>
          <c:extLst>
            <c:ext xmlns:c16="http://schemas.microsoft.com/office/drawing/2014/chart" uri="{C3380CC4-5D6E-409C-BE32-E72D297353CC}">
              <c16:uniqueId val="{00000000-A3C4-9943-A9A1-CB822427834C}"/>
            </c:ext>
          </c:extLst>
        </c:ser>
        <c:dLbls>
          <c:showLegendKey val="0"/>
          <c:showVal val="0"/>
          <c:showCatName val="0"/>
          <c:showSerName val="0"/>
          <c:showPercent val="0"/>
          <c:showBubbleSize val="0"/>
        </c:dLbls>
        <c:smooth val="0"/>
        <c:axId val="457904527"/>
        <c:axId val="457906239"/>
      </c:lineChart>
      <c:catAx>
        <c:axId val="4579045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time steps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7906239"/>
        <c:crosses val="autoZero"/>
        <c:auto val="1"/>
        <c:lblAlgn val="ctr"/>
        <c:lblOffset val="100"/>
        <c:noMultiLvlLbl val="0"/>
      </c:catAx>
      <c:valAx>
        <c:axId val="4579062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Value function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7904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Optimal vaccination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'opt vacc_sigma0.02'!$F$3:$F$62</c:f>
              <c:numCache>
                <c:formatCode>0.00E+00</c:formatCode>
                <c:ptCount val="60"/>
                <c:pt idx="0">
                  <c:v>2.47882E-2</c:v>
                </c:pt>
                <c:pt idx="1">
                  <c:v>2.4801400000000001E-2</c:v>
                </c:pt>
                <c:pt idx="2">
                  <c:v>2.47975E-2</c:v>
                </c:pt>
                <c:pt idx="3">
                  <c:v>2.47958E-2</c:v>
                </c:pt>
                <c:pt idx="4">
                  <c:v>2.4788399999999999E-2</c:v>
                </c:pt>
                <c:pt idx="5">
                  <c:v>2.4781000000000001E-2</c:v>
                </c:pt>
                <c:pt idx="6">
                  <c:v>2.47701E-2</c:v>
                </c:pt>
                <c:pt idx="7">
                  <c:v>2.47596E-2</c:v>
                </c:pt>
                <c:pt idx="8">
                  <c:v>2.4746400000000002E-2</c:v>
                </c:pt>
                <c:pt idx="9">
                  <c:v>2.4728900000000002E-2</c:v>
                </c:pt>
                <c:pt idx="10">
                  <c:v>2.47017E-2</c:v>
                </c:pt>
                <c:pt idx="11">
                  <c:v>2.46649E-2</c:v>
                </c:pt>
                <c:pt idx="12">
                  <c:v>2.4606800000000002E-2</c:v>
                </c:pt>
                <c:pt idx="13">
                  <c:v>2.4525600000000002E-2</c:v>
                </c:pt>
                <c:pt idx="14">
                  <c:v>2.4388E-2</c:v>
                </c:pt>
                <c:pt idx="15">
                  <c:v>2.4186800000000001E-2</c:v>
                </c:pt>
                <c:pt idx="16">
                  <c:v>2.38645E-2</c:v>
                </c:pt>
                <c:pt idx="17">
                  <c:v>2.3383299999999999E-2</c:v>
                </c:pt>
                <c:pt idx="18">
                  <c:v>2.28925E-2</c:v>
                </c:pt>
                <c:pt idx="19">
                  <c:v>2.22299E-2</c:v>
                </c:pt>
                <c:pt idx="20">
                  <c:v>2.1408E-2</c:v>
                </c:pt>
                <c:pt idx="21">
                  <c:v>2.04955E-2</c:v>
                </c:pt>
                <c:pt idx="22">
                  <c:v>1.9548200000000002E-2</c:v>
                </c:pt>
                <c:pt idx="23">
                  <c:v>1.8501099999999999E-2</c:v>
                </c:pt>
                <c:pt idx="24">
                  <c:v>1.7444000000000001E-2</c:v>
                </c:pt>
                <c:pt idx="25">
                  <c:v>1.6405900000000001E-2</c:v>
                </c:pt>
                <c:pt idx="26">
                  <c:v>1.53873E-2</c:v>
                </c:pt>
                <c:pt idx="27">
                  <c:v>1.44E-2</c:v>
                </c:pt>
                <c:pt idx="28">
                  <c:v>1.3426E-2</c:v>
                </c:pt>
                <c:pt idx="29">
                  <c:v>1.2489200000000001E-2</c:v>
                </c:pt>
                <c:pt idx="30">
                  <c:v>1.15882E-2</c:v>
                </c:pt>
                <c:pt idx="31">
                  <c:v>1.06683E-2</c:v>
                </c:pt>
                <c:pt idx="32">
                  <c:v>9.7948500000000008E-3</c:v>
                </c:pt>
                <c:pt idx="33">
                  <c:v>8.9967699999999994E-3</c:v>
                </c:pt>
                <c:pt idx="34">
                  <c:v>8.2559199999999999E-3</c:v>
                </c:pt>
                <c:pt idx="35">
                  <c:v>7.5715599999999997E-3</c:v>
                </c:pt>
                <c:pt idx="36">
                  <c:v>6.9366799999999998E-3</c:v>
                </c:pt>
                <c:pt idx="37">
                  <c:v>6.4429600000000002E-3</c:v>
                </c:pt>
                <c:pt idx="38">
                  <c:v>6.0080899999999998E-3</c:v>
                </c:pt>
                <c:pt idx="39">
                  <c:v>5.7014500000000003E-3</c:v>
                </c:pt>
                <c:pt idx="40">
                  <c:v>5.4920500000000001E-3</c:v>
                </c:pt>
                <c:pt idx="41">
                  <c:v>5.3717000000000001E-3</c:v>
                </c:pt>
                <c:pt idx="42">
                  <c:v>5.2874799999999998E-3</c:v>
                </c:pt>
                <c:pt idx="43">
                  <c:v>5.2419900000000002E-3</c:v>
                </c:pt>
                <c:pt idx="44">
                  <c:v>5.2195699999999998E-3</c:v>
                </c:pt>
                <c:pt idx="45">
                  <c:v>5.2058499999999997E-3</c:v>
                </c:pt>
                <c:pt idx="46">
                  <c:v>5.1966199999999999E-3</c:v>
                </c:pt>
                <c:pt idx="47">
                  <c:v>5.1901600000000001E-3</c:v>
                </c:pt>
                <c:pt idx="48">
                  <c:v>5.18521E-3</c:v>
                </c:pt>
                <c:pt idx="49">
                  <c:v>5.1811899999999996E-3</c:v>
                </c:pt>
                <c:pt idx="50">
                  <c:v>5.17835E-3</c:v>
                </c:pt>
                <c:pt idx="51">
                  <c:v>5.1758200000000002E-3</c:v>
                </c:pt>
                <c:pt idx="52">
                  <c:v>5.1738000000000001E-3</c:v>
                </c:pt>
                <c:pt idx="53">
                  <c:v>5.1720500000000001E-3</c:v>
                </c:pt>
                <c:pt idx="54">
                  <c:v>5.1707799999999998E-3</c:v>
                </c:pt>
                <c:pt idx="55">
                  <c:v>5.1695200000000004E-3</c:v>
                </c:pt>
                <c:pt idx="56">
                  <c:v>5.16856E-3</c:v>
                </c:pt>
                <c:pt idx="57">
                  <c:v>5.1677700000000003E-3</c:v>
                </c:pt>
                <c:pt idx="58">
                  <c:v>5.1669000000000003E-3</c:v>
                </c:pt>
                <c:pt idx="59">
                  <c:v>5.1666000000000004E-3</c:v>
                </c:pt>
              </c:numCache>
            </c:numRef>
          </c:val>
          <c:smooth val="0"/>
          <c:extLst>
            <c:ext xmlns:c16="http://schemas.microsoft.com/office/drawing/2014/chart" uri="{C3380CC4-5D6E-409C-BE32-E72D297353CC}">
              <c16:uniqueId val="{00000000-C203-6D44-9BF9-4D5E27E67CD4}"/>
            </c:ext>
          </c:extLst>
        </c:ser>
        <c:ser>
          <c:idx val="1"/>
          <c:order val="1"/>
          <c:spPr>
            <a:ln w="28575" cap="rnd">
              <a:solidFill>
                <a:schemeClr val="accent2"/>
              </a:solidFill>
              <a:round/>
            </a:ln>
            <a:effectLst/>
          </c:spPr>
          <c:marker>
            <c:symbol val="none"/>
          </c:marker>
          <c:val>
            <c:numRef>
              <c:f>'opt vacc_sigma0.02'!$G$3:$G$62</c:f>
              <c:numCache>
                <c:formatCode>0.00E+00</c:formatCode>
                <c:ptCount val="60"/>
                <c:pt idx="0">
                  <c:v>2.4766199999999999E-2</c:v>
                </c:pt>
                <c:pt idx="1">
                  <c:v>2.47794E-2</c:v>
                </c:pt>
                <c:pt idx="2">
                  <c:v>2.3620800000000001E-2</c:v>
                </c:pt>
                <c:pt idx="3">
                  <c:v>2.4774500000000001E-2</c:v>
                </c:pt>
                <c:pt idx="4">
                  <c:v>2.3615299999999999E-2</c:v>
                </c:pt>
                <c:pt idx="5">
                  <c:v>2.4763E-2</c:v>
                </c:pt>
                <c:pt idx="6">
                  <c:v>2.3612600000000001E-2</c:v>
                </c:pt>
                <c:pt idx="7">
                  <c:v>2.4736500000000002E-2</c:v>
                </c:pt>
                <c:pt idx="8">
                  <c:v>2.4721699999999999E-2</c:v>
                </c:pt>
                <c:pt idx="9">
                  <c:v>2.47047E-2</c:v>
                </c:pt>
                <c:pt idx="10">
                  <c:v>2.4662799999999999E-2</c:v>
                </c:pt>
                <c:pt idx="11">
                  <c:v>2.4633200000000001E-2</c:v>
                </c:pt>
                <c:pt idx="12">
                  <c:v>2.4566500000000002E-2</c:v>
                </c:pt>
                <c:pt idx="13">
                  <c:v>2.4463800000000001E-2</c:v>
                </c:pt>
                <c:pt idx="14">
                  <c:v>2.4314100000000002E-2</c:v>
                </c:pt>
                <c:pt idx="15">
                  <c:v>2.4074399999999999E-2</c:v>
                </c:pt>
                <c:pt idx="16">
                  <c:v>2.38195E-2</c:v>
                </c:pt>
                <c:pt idx="17">
                  <c:v>2.3451400000000001E-2</c:v>
                </c:pt>
                <c:pt idx="18">
                  <c:v>2.2917E-2</c:v>
                </c:pt>
                <c:pt idx="19">
                  <c:v>2.22668E-2</c:v>
                </c:pt>
                <c:pt idx="20">
                  <c:v>2.1518499999999999E-2</c:v>
                </c:pt>
                <c:pt idx="21">
                  <c:v>2.0659299999999998E-2</c:v>
                </c:pt>
                <c:pt idx="22">
                  <c:v>1.97839E-2</c:v>
                </c:pt>
                <c:pt idx="23">
                  <c:v>1.8614800000000001E-2</c:v>
                </c:pt>
                <c:pt idx="24">
                  <c:v>1.7523799999999999E-2</c:v>
                </c:pt>
                <c:pt idx="25">
                  <c:v>1.6502200000000002E-2</c:v>
                </c:pt>
                <c:pt idx="26">
                  <c:v>1.54439E-2</c:v>
                </c:pt>
                <c:pt idx="27">
                  <c:v>1.4499400000000001E-2</c:v>
                </c:pt>
                <c:pt idx="28">
                  <c:v>1.35265E-2</c:v>
                </c:pt>
                <c:pt idx="29">
                  <c:v>1.2557799999999999E-2</c:v>
                </c:pt>
                <c:pt idx="30">
                  <c:v>1.1624600000000001E-2</c:v>
                </c:pt>
                <c:pt idx="31">
                  <c:v>1.07443E-2</c:v>
                </c:pt>
                <c:pt idx="32">
                  <c:v>9.8725500000000008E-3</c:v>
                </c:pt>
                <c:pt idx="33">
                  <c:v>8.9876000000000001E-3</c:v>
                </c:pt>
                <c:pt idx="34">
                  <c:v>8.2096200000000008E-3</c:v>
                </c:pt>
                <c:pt idx="35">
                  <c:v>7.5099299999999997E-3</c:v>
                </c:pt>
                <c:pt idx="36">
                  <c:v>6.7699400000000003E-3</c:v>
                </c:pt>
                <c:pt idx="37">
                  <c:v>6.2645299999999999E-3</c:v>
                </c:pt>
                <c:pt idx="38">
                  <c:v>5.84945E-3</c:v>
                </c:pt>
                <c:pt idx="39">
                  <c:v>5.5641500000000003E-3</c:v>
                </c:pt>
                <c:pt idx="40">
                  <c:v>5.3892699999999998E-3</c:v>
                </c:pt>
                <c:pt idx="41">
                  <c:v>5.2893000000000003E-3</c:v>
                </c:pt>
                <c:pt idx="42">
                  <c:v>5.23443E-3</c:v>
                </c:pt>
                <c:pt idx="43">
                  <c:v>5.2056799999999999E-3</c:v>
                </c:pt>
                <c:pt idx="44">
                  <c:v>5.1895200000000004E-3</c:v>
                </c:pt>
                <c:pt idx="45">
                  <c:v>5.1783899999999997E-3</c:v>
                </c:pt>
                <c:pt idx="46">
                  <c:v>5.1717500000000001E-3</c:v>
                </c:pt>
                <c:pt idx="47">
                  <c:v>5.1672699999999998E-3</c:v>
                </c:pt>
                <c:pt idx="48">
                  <c:v>5.1635300000000004E-3</c:v>
                </c:pt>
                <c:pt idx="49">
                  <c:v>5.1608399999999999E-3</c:v>
                </c:pt>
                <c:pt idx="50">
                  <c:v>5.1586499999999999E-3</c:v>
                </c:pt>
                <c:pt idx="51">
                  <c:v>5.1569600000000004E-3</c:v>
                </c:pt>
                <c:pt idx="52">
                  <c:v>5.1555799999999999E-3</c:v>
                </c:pt>
                <c:pt idx="53">
                  <c:v>5.1543500000000003E-3</c:v>
                </c:pt>
                <c:pt idx="54">
                  <c:v>5.1534199999999997E-3</c:v>
                </c:pt>
                <c:pt idx="55">
                  <c:v>5.1525900000000003E-3</c:v>
                </c:pt>
                <c:pt idx="56">
                  <c:v>5.1519299999999999E-3</c:v>
                </c:pt>
                <c:pt idx="57">
                  <c:v>5.1514400000000002E-3</c:v>
                </c:pt>
                <c:pt idx="58">
                  <c:v>5.15103E-3</c:v>
                </c:pt>
                <c:pt idx="59">
                  <c:v>5.1507999999999996E-3</c:v>
                </c:pt>
              </c:numCache>
            </c:numRef>
          </c:val>
          <c:smooth val="0"/>
          <c:extLst>
            <c:ext xmlns:c16="http://schemas.microsoft.com/office/drawing/2014/chart" uri="{C3380CC4-5D6E-409C-BE32-E72D297353CC}">
              <c16:uniqueId val="{00000001-C203-6D44-9BF9-4D5E27E67CD4}"/>
            </c:ext>
          </c:extLst>
        </c:ser>
        <c:ser>
          <c:idx val="2"/>
          <c:order val="2"/>
          <c:spPr>
            <a:ln w="28575" cap="rnd">
              <a:solidFill>
                <a:schemeClr val="accent3"/>
              </a:solidFill>
              <a:round/>
            </a:ln>
            <a:effectLst/>
          </c:spPr>
          <c:marker>
            <c:symbol val="none"/>
          </c:marker>
          <c:val>
            <c:numRef>
              <c:f>'opt vacc_sigma0.02'!$H$3:$H$62</c:f>
              <c:numCache>
                <c:formatCode>0.00E+00</c:formatCode>
                <c:ptCount val="60"/>
                <c:pt idx="0">
                  <c:v>2.4794400000000001E-2</c:v>
                </c:pt>
                <c:pt idx="1">
                  <c:v>2.4816899999999999E-2</c:v>
                </c:pt>
                <c:pt idx="2">
                  <c:v>2.3610900000000001E-2</c:v>
                </c:pt>
                <c:pt idx="3">
                  <c:v>2.36344E-2</c:v>
                </c:pt>
                <c:pt idx="4">
                  <c:v>2.36402E-2</c:v>
                </c:pt>
                <c:pt idx="5">
                  <c:v>2.4792999999999999E-2</c:v>
                </c:pt>
                <c:pt idx="6">
                  <c:v>2.36274E-2</c:v>
                </c:pt>
                <c:pt idx="7">
                  <c:v>2.3628E-2</c:v>
                </c:pt>
                <c:pt idx="8">
                  <c:v>2.4759699999999999E-2</c:v>
                </c:pt>
                <c:pt idx="9">
                  <c:v>2.47484E-2</c:v>
                </c:pt>
                <c:pt idx="10">
                  <c:v>2.4724099999999999E-2</c:v>
                </c:pt>
                <c:pt idx="11">
                  <c:v>2.4690900000000002E-2</c:v>
                </c:pt>
                <c:pt idx="12">
                  <c:v>2.4649000000000001E-2</c:v>
                </c:pt>
                <c:pt idx="13">
                  <c:v>2.45697E-2</c:v>
                </c:pt>
                <c:pt idx="14">
                  <c:v>2.4448000000000001E-2</c:v>
                </c:pt>
                <c:pt idx="15">
                  <c:v>2.4214200000000002E-2</c:v>
                </c:pt>
                <c:pt idx="16">
                  <c:v>2.3973899999999999E-2</c:v>
                </c:pt>
                <c:pt idx="17">
                  <c:v>2.3561700000000001E-2</c:v>
                </c:pt>
                <c:pt idx="18">
                  <c:v>2.3038400000000001E-2</c:v>
                </c:pt>
                <c:pt idx="19">
                  <c:v>2.23485E-2</c:v>
                </c:pt>
                <c:pt idx="20">
                  <c:v>2.15056E-2</c:v>
                </c:pt>
                <c:pt idx="21">
                  <c:v>2.0590299999999999E-2</c:v>
                </c:pt>
                <c:pt idx="22">
                  <c:v>1.9669099999999998E-2</c:v>
                </c:pt>
                <c:pt idx="23">
                  <c:v>1.8603600000000001E-2</c:v>
                </c:pt>
                <c:pt idx="24">
                  <c:v>1.7562700000000001E-2</c:v>
                </c:pt>
                <c:pt idx="25">
                  <c:v>1.6487700000000001E-2</c:v>
                </c:pt>
                <c:pt idx="26">
                  <c:v>1.54869E-2</c:v>
                </c:pt>
                <c:pt idx="27">
                  <c:v>1.4485100000000001E-2</c:v>
                </c:pt>
                <c:pt idx="28">
                  <c:v>1.35011E-2</c:v>
                </c:pt>
                <c:pt idx="29">
                  <c:v>1.25539E-2</c:v>
                </c:pt>
                <c:pt idx="30">
                  <c:v>1.1621599999999999E-2</c:v>
                </c:pt>
                <c:pt idx="31">
                  <c:v>1.07116E-2</c:v>
                </c:pt>
                <c:pt idx="32">
                  <c:v>9.8620800000000005E-3</c:v>
                </c:pt>
                <c:pt idx="33">
                  <c:v>9.0399399999999998E-3</c:v>
                </c:pt>
                <c:pt idx="34">
                  <c:v>8.3047799999999995E-3</c:v>
                </c:pt>
                <c:pt idx="35">
                  <c:v>7.5865400000000001E-3</c:v>
                </c:pt>
                <c:pt idx="36">
                  <c:v>6.9454199999999999E-3</c:v>
                </c:pt>
                <c:pt idx="37">
                  <c:v>6.3864100000000004E-3</c:v>
                </c:pt>
                <c:pt idx="38">
                  <c:v>5.9211799999999998E-3</c:v>
                </c:pt>
                <c:pt idx="39">
                  <c:v>5.6603299999999999E-3</c:v>
                </c:pt>
                <c:pt idx="40">
                  <c:v>5.4762500000000002E-3</c:v>
                </c:pt>
                <c:pt idx="41">
                  <c:v>5.3559000000000002E-3</c:v>
                </c:pt>
                <c:pt idx="42">
                  <c:v>5.2851E-3</c:v>
                </c:pt>
                <c:pt idx="43">
                  <c:v>5.2439499999999998E-3</c:v>
                </c:pt>
                <c:pt idx="44">
                  <c:v>5.2203800000000002E-3</c:v>
                </c:pt>
                <c:pt idx="45">
                  <c:v>5.2065000000000002E-3</c:v>
                </c:pt>
                <c:pt idx="46">
                  <c:v>5.1969199999999998E-3</c:v>
                </c:pt>
                <c:pt idx="47">
                  <c:v>5.1899600000000004E-3</c:v>
                </c:pt>
                <c:pt idx="48">
                  <c:v>5.1839299999999998E-3</c:v>
                </c:pt>
                <c:pt idx="49">
                  <c:v>5.1810199999999997E-3</c:v>
                </c:pt>
                <c:pt idx="50">
                  <c:v>5.1771500000000002E-3</c:v>
                </c:pt>
                <c:pt idx="51">
                  <c:v>5.1751899999999997E-3</c:v>
                </c:pt>
                <c:pt idx="52">
                  <c:v>5.1732200000000001E-3</c:v>
                </c:pt>
                <c:pt idx="53">
                  <c:v>5.1706599999999997E-3</c:v>
                </c:pt>
                <c:pt idx="54">
                  <c:v>5.1696900000000002E-3</c:v>
                </c:pt>
                <c:pt idx="55">
                  <c:v>5.1681499999999998E-3</c:v>
                </c:pt>
                <c:pt idx="56">
                  <c:v>5.1674099999999999E-3</c:v>
                </c:pt>
                <c:pt idx="57">
                  <c:v>5.1661800000000003E-3</c:v>
                </c:pt>
                <c:pt idx="58">
                  <c:v>5.1647899999999998E-3</c:v>
                </c:pt>
                <c:pt idx="59">
                  <c:v>5.1645399999999996E-3</c:v>
                </c:pt>
              </c:numCache>
            </c:numRef>
          </c:val>
          <c:smooth val="0"/>
          <c:extLst>
            <c:ext xmlns:c16="http://schemas.microsoft.com/office/drawing/2014/chart" uri="{C3380CC4-5D6E-409C-BE32-E72D297353CC}">
              <c16:uniqueId val="{00000002-C203-6D44-9BF9-4D5E27E67CD4}"/>
            </c:ext>
          </c:extLst>
        </c:ser>
        <c:ser>
          <c:idx val="3"/>
          <c:order val="3"/>
          <c:spPr>
            <a:ln w="28575" cap="rnd">
              <a:solidFill>
                <a:schemeClr val="accent4"/>
              </a:solidFill>
              <a:round/>
            </a:ln>
            <a:effectLst/>
          </c:spPr>
          <c:marker>
            <c:symbol val="none"/>
          </c:marker>
          <c:val>
            <c:numRef>
              <c:f>'opt vacc_sigma0.02'!$I$3:$I$62</c:f>
              <c:numCache>
                <c:formatCode>0.00E+00</c:formatCode>
                <c:ptCount val="60"/>
                <c:pt idx="0">
                  <c:v>2.4776200000000002E-2</c:v>
                </c:pt>
                <c:pt idx="1">
                  <c:v>2.3628400000000001E-2</c:v>
                </c:pt>
                <c:pt idx="2">
                  <c:v>2.4786900000000001E-2</c:v>
                </c:pt>
                <c:pt idx="3">
                  <c:v>2.47847E-2</c:v>
                </c:pt>
                <c:pt idx="4">
                  <c:v>2.3616399999999999E-2</c:v>
                </c:pt>
                <c:pt idx="5">
                  <c:v>2.36169E-2</c:v>
                </c:pt>
                <c:pt idx="6">
                  <c:v>2.4765100000000002E-2</c:v>
                </c:pt>
                <c:pt idx="7">
                  <c:v>2.4757299999999999E-2</c:v>
                </c:pt>
                <c:pt idx="8">
                  <c:v>2.4732400000000002E-2</c:v>
                </c:pt>
                <c:pt idx="9">
                  <c:v>2.4715399999999998E-2</c:v>
                </c:pt>
                <c:pt idx="10">
                  <c:v>2.46889E-2</c:v>
                </c:pt>
                <c:pt idx="11">
                  <c:v>2.4647800000000001E-2</c:v>
                </c:pt>
                <c:pt idx="12">
                  <c:v>2.4592200000000002E-2</c:v>
                </c:pt>
                <c:pt idx="13">
                  <c:v>2.4514500000000002E-2</c:v>
                </c:pt>
                <c:pt idx="14">
                  <c:v>2.4392500000000001E-2</c:v>
                </c:pt>
                <c:pt idx="15">
                  <c:v>2.42081E-2</c:v>
                </c:pt>
                <c:pt idx="16">
                  <c:v>2.3933800000000002E-2</c:v>
                </c:pt>
                <c:pt idx="17">
                  <c:v>2.3515999999999999E-2</c:v>
                </c:pt>
                <c:pt idx="18">
                  <c:v>2.2982300000000001E-2</c:v>
                </c:pt>
                <c:pt idx="19">
                  <c:v>2.2348E-2</c:v>
                </c:pt>
                <c:pt idx="20">
                  <c:v>2.1482399999999999E-2</c:v>
                </c:pt>
                <c:pt idx="21">
                  <c:v>2.0558E-2</c:v>
                </c:pt>
                <c:pt idx="22">
                  <c:v>1.9603800000000001E-2</c:v>
                </c:pt>
                <c:pt idx="23">
                  <c:v>1.8569800000000001E-2</c:v>
                </c:pt>
                <c:pt idx="24">
                  <c:v>1.7525800000000001E-2</c:v>
                </c:pt>
                <c:pt idx="25">
                  <c:v>1.6468E-2</c:v>
                </c:pt>
                <c:pt idx="26">
                  <c:v>1.54553E-2</c:v>
                </c:pt>
                <c:pt idx="27">
                  <c:v>1.4456800000000001E-2</c:v>
                </c:pt>
                <c:pt idx="28">
                  <c:v>1.35166E-2</c:v>
                </c:pt>
                <c:pt idx="29">
                  <c:v>1.2570400000000001E-2</c:v>
                </c:pt>
                <c:pt idx="30">
                  <c:v>1.16239E-2</c:v>
                </c:pt>
                <c:pt idx="31">
                  <c:v>1.0701799999999999E-2</c:v>
                </c:pt>
                <c:pt idx="32">
                  <c:v>9.8791E-3</c:v>
                </c:pt>
                <c:pt idx="33">
                  <c:v>9.0610199999999995E-3</c:v>
                </c:pt>
                <c:pt idx="34">
                  <c:v>8.2930399999999998E-3</c:v>
                </c:pt>
                <c:pt idx="35">
                  <c:v>7.6213799999999996E-3</c:v>
                </c:pt>
                <c:pt idx="36">
                  <c:v>7.0321000000000003E-3</c:v>
                </c:pt>
                <c:pt idx="37">
                  <c:v>6.3698100000000001E-3</c:v>
                </c:pt>
                <c:pt idx="38">
                  <c:v>5.9323099999999997E-3</c:v>
                </c:pt>
                <c:pt idx="39">
                  <c:v>5.63051E-3</c:v>
                </c:pt>
                <c:pt idx="40">
                  <c:v>5.4548900000000004E-3</c:v>
                </c:pt>
                <c:pt idx="41">
                  <c:v>5.3256299999999996E-3</c:v>
                </c:pt>
                <c:pt idx="42">
                  <c:v>5.2614999999999997E-3</c:v>
                </c:pt>
                <c:pt idx="43">
                  <c:v>5.22275E-3</c:v>
                </c:pt>
                <c:pt idx="44">
                  <c:v>5.2029600000000004E-3</c:v>
                </c:pt>
                <c:pt idx="45">
                  <c:v>5.1907000000000003E-3</c:v>
                </c:pt>
                <c:pt idx="46">
                  <c:v>5.1824200000000001E-3</c:v>
                </c:pt>
                <c:pt idx="47">
                  <c:v>5.1766399999999997E-3</c:v>
                </c:pt>
                <c:pt idx="48">
                  <c:v>5.1723699999999999E-3</c:v>
                </c:pt>
                <c:pt idx="49">
                  <c:v>5.1690900000000003E-3</c:v>
                </c:pt>
                <c:pt idx="50">
                  <c:v>5.1666300000000002E-3</c:v>
                </c:pt>
                <c:pt idx="51">
                  <c:v>5.1644999999999998E-3</c:v>
                </c:pt>
                <c:pt idx="52">
                  <c:v>5.1628200000000003E-3</c:v>
                </c:pt>
                <c:pt idx="53">
                  <c:v>5.1613400000000004E-3</c:v>
                </c:pt>
                <c:pt idx="54">
                  <c:v>5.16038E-3</c:v>
                </c:pt>
                <c:pt idx="55">
                  <c:v>5.1591600000000003E-3</c:v>
                </c:pt>
                <c:pt idx="56">
                  <c:v>5.1583699999999998E-3</c:v>
                </c:pt>
                <c:pt idx="57">
                  <c:v>5.1577599999999999E-3</c:v>
                </c:pt>
                <c:pt idx="58">
                  <c:v>5.1572700000000003E-3</c:v>
                </c:pt>
                <c:pt idx="59">
                  <c:v>5.1569099999999998E-3</c:v>
                </c:pt>
              </c:numCache>
            </c:numRef>
          </c:val>
          <c:smooth val="0"/>
          <c:extLst>
            <c:ext xmlns:c16="http://schemas.microsoft.com/office/drawing/2014/chart" uri="{C3380CC4-5D6E-409C-BE32-E72D297353CC}">
              <c16:uniqueId val="{00000003-C203-6D44-9BF9-4D5E27E67CD4}"/>
            </c:ext>
          </c:extLst>
        </c:ser>
        <c:ser>
          <c:idx val="4"/>
          <c:order val="4"/>
          <c:spPr>
            <a:ln w="28575" cap="rnd">
              <a:solidFill>
                <a:schemeClr val="accent5"/>
              </a:solidFill>
              <a:round/>
            </a:ln>
            <a:effectLst/>
          </c:spPr>
          <c:marker>
            <c:symbol val="none"/>
          </c:marker>
          <c:val>
            <c:numRef>
              <c:f>'opt vacc_sigma0.02'!$J$3:$J$62</c:f>
              <c:numCache>
                <c:formatCode>0.00E+00</c:formatCode>
                <c:ptCount val="60"/>
                <c:pt idx="0">
                  <c:v>2.4777500000000001E-2</c:v>
                </c:pt>
                <c:pt idx="1">
                  <c:v>2.4791899999999999E-2</c:v>
                </c:pt>
                <c:pt idx="2">
                  <c:v>2.4791899999999999E-2</c:v>
                </c:pt>
                <c:pt idx="3">
                  <c:v>2.3633899999999999E-2</c:v>
                </c:pt>
                <c:pt idx="4">
                  <c:v>2.36274E-2</c:v>
                </c:pt>
                <c:pt idx="5">
                  <c:v>2.4773300000000002E-2</c:v>
                </c:pt>
                <c:pt idx="6">
                  <c:v>2.47631E-2</c:v>
                </c:pt>
                <c:pt idx="7">
                  <c:v>2.4750899999999999E-2</c:v>
                </c:pt>
                <c:pt idx="8">
                  <c:v>2.3605899999999999E-2</c:v>
                </c:pt>
                <c:pt idx="9">
                  <c:v>2.35953E-2</c:v>
                </c:pt>
                <c:pt idx="10">
                  <c:v>2.4695000000000002E-2</c:v>
                </c:pt>
                <c:pt idx="11">
                  <c:v>2.4658800000000002E-2</c:v>
                </c:pt>
                <c:pt idx="12">
                  <c:v>2.46012E-2</c:v>
                </c:pt>
                <c:pt idx="13">
                  <c:v>2.4517500000000001E-2</c:v>
                </c:pt>
                <c:pt idx="14">
                  <c:v>2.4396999999999999E-2</c:v>
                </c:pt>
                <c:pt idx="15">
                  <c:v>2.4185100000000001E-2</c:v>
                </c:pt>
                <c:pt idx="16">
                  <c:v>2.3909900000000001E-2</c:v>
                </c:pt>
                <c:pt idx="17">
                  <c:v>2.3483E-2</c:v>
                </c:pt>
                <c:pt idx="18">
                  <c:v>2.29456E-2</c:v>
                </c:pt>
                <c:pt idx="19">
                  <c:v>2.2240900000000001E-2</c:v>
                </c:pt>
                <c:pt idx="20">
                  <c:v>2.1416600000000001E-2</c:v>
                </c:pt>
                <c:pt idx="21">
                  <c:v>2.05335E-2</c:v>
                </c:pt>
                <c:pt idx="22">
                  <c:v>1.96016E-2</c:v>
                </c:pt>
                <c:pt idx="23">
                  <c:v>1.8578799999999999E-2</c:v>
                </c:pt>
                <c:pt idx="24">
                  <c:v>1.7588300000000001E-2</c:v>
                </c:pt>
                <c:pt idx="25">
                  <c:v>1.64656E-2</c:v>
                </c:pt>
                <c:pt idx="26">
                  <c:v>1.5488099999999999E-2</c:v>
                </c:pt>
                <c:pt idx="27">
                  <c:v>1.4491499999999999E-2</c:v>
                </c:pt>
                <c:pt idx="28">
                  <c:v>1.34834E-2</c:v>
                </c:pt>
                <c:pt idx="29">
                  <c:v>1.25988E-2</c:v>
                </c:pt>
                <c:pt idx="30">
                  <c:v>1.16785E-2</c:v>
                </c:pt>
                <c:pt idx="31">
                  <c:v>1.07665E-2</c:v>
                </c:pt>
                <c:pt idx="32">
                  <c:v>9.8417999999999995E-3</c:v>
                </c:pt>
                <c:pt idx="33">
                  <c:v>8.99083E-3</c:v>
                </c:pt>
                <c:pt idx="34">
                  <c:v>8.1159500000000002E-3</c:v>
                </c:pt>
                <c:pt idx="35">
                  <c:v>7.4162500000000001E-3</c:v>
                </c:pt>
                <c:pt idx="36">
                  <c:v>6.7956600000000002E-3</c:v>
                </c:pt>
                <c:pt idx="37">
                  <c:v>6.2675400000000003E-3</c:v>
                </c:pt>
                <c:pt idx="38">
                  <c:v>5.8540399999999996E-3</c:v>
                </c:pt>
                <c:pt idx="39">
                  <c:v>5.5757000000000003E-3</c:v>
                </c:pt>
                <c:pt idx="40">
                  <c:v>5.41582E-3</c:v>
                </c:pt>
                <c:pt idx="41">
                  <c:v>5.3149099999999999E-3</c:v>
                </c:pt>
                <c:pt idx="42">
                  <c:v>5.2587600000000003E-3</c:v>
                </c:pt>
                <c:pt idx="43">
                  <c:v>5.2236100000000001E-3</c:v>
                </c:pt>
                <c:pt idx="44">
                  <c:v>5.2032800000000002E-3</c:v>
                </c:pt>
                <c:pt idx="45">
                  <c:v>5.1914700000000001E-3</c:v>
                </c:pt>
                <c:pt idx="46">
                  <c:v>5.1835199999999996E-3</c:v>
                </c:pt>
                <c:pt idx="47">
                  <c:v>5.1776599999999997E-3</c:v>
                </c:pt>
                <c:pt idx="48">
                  <c:v>5.1736100000000004E-3</c:v>
                </c:pt>
                <c:pt idx="49">
                  <c:v>5.17032E-3</c:v>
                </c:pt>
                <c:pt idx="50">
                  <c:v>5.1678499999999999E-3</c:v>
                </c:pt>
                <c:pt idx="51">
                  <c:v>5.1656000000000002E-3</c:v>
                </c:pt>
                <c:pt idx="52">
                  <c:v>5.1638999999999999E-3</c:v>
                </c:pt>
                <c:pt idx="53">
                  <c:v>5.16271E-3</c:v>
                </c:pt>
                <c:pt idx="54">
                  <c:v>5.1613300000000004E-3</c:v>
                </c:pt>
                <c:pt idx="55">
                  <c:v>5.1601900000000003E-3</c:v>
                </c:pt>
                <c:pt idx="56">
                  <c:v>5.1595499999999997E-3</c:v>
                </c:pt>
                <c:pt idx="57">
                  <c:v>5.1586599999999998E-3</c:v>
                </c:pt>
                <c:pt idx="58">
                  <c:v>5.1584400000000002E-3</c:v>
                </c:pt>
                <c:pt idx="59">
                  <c:v>5.1582199999999998E-3</c:v>
                </c:pt>
              </c:numCache>
            </c:numRef>
          </c:val>
          <c:smooth val="0"/>
          <c:extLst>
            <c:ext xmlns:c16="http://schemas.microsoft.com/office/drawing/2014/chart" uri="{C3380CC4-5D6E-409C-BE32-E72D297353CC}">
              <c16:uniqueId val="{00000004-C203-6D44-9BF9-4D5E27E67CD4}"/>
            </c:ext>
          </c:extLst>
        </c:ser>
        <c:dLbls>
          <c:showLegendKey val="0"/>
          <c:showVal val="0"/>
          <c:showCatName val="0"/>
          <c:showSerName val="0"/>
          <c:showPercent val="0"/>
          <c:showBubbleSize val="0"/>
        </c:dLbls>
        <c:smooth val="0"/>
        <c:axId val="702579312"/>
        <c:axId val="702581024"/>
      </c:lineChart>
      <c:catAx>
        <c:axId val="7025793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days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581024"/>
        <c:crosses val="autoZero"/>
        <c:auto val="1"/>
        <c:lblAlgn val="ctr"/>
        <c:lblOffset val="100"/>
        <c:noMultiLvlLbl val="0"/>
      </c:catAx>
      <c:valAx>
        <c:axId val="7025810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Vaccination rate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5793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Value funtion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loss_sigma0.02!$I$3:$I$53</c:f>
              <c:numCache>
                <c:formatCode>_(* #,##0.00_);_(* \(#,##0.00\);_(* "-"??_);_(@_)</c:formatCode>
                <c:ptCount val="51"/>
                <c:pt idx="0">
                  <c:v>15.61384</c:v>
                </c:pt>
                <c:pt idx="1">
                  <c:v>15.071100000000001</c:v>
                </c:pt>
                <c:pt idx="2">
                  <c:v>14.76604</c:v>
                </c:pt>
                <c:pt idx="3">
                  <c:v>14.557260000000003</c:v>
                </c:pt>
                <c:pt idx="4">
                  <c:v>14.420820000000001</c:v>
                </c:pt>
                <c:pt idx="5">
                  <c:v>14.324880000000002</c:v>
                </c:pt>
                <c:pt idx="6">
                  <c:v>14.259080000000001</c:v>
                </c:pt>
                <c:pt idx="7">
                  <c:v>14.212119999999999</c:v>
                </c:pt>
                <c:pt idx="8">
                  <c:v>14.178559999999999</c:v>
                </c:pt>
                <c:pt idx="9">
                  <c:v>14.150780000000001</c:v>
                </c:pt>
                <c:pt idx="10">
                  <c:v>14.128139999999998</c:v>
                </c:pt>
                <c:pt idx="11">
                  <c:v>14.111459999999999</c:v>
                </c:pt>
                <c:pt idx="12">
                  <c:v>14.099160000000001</c:v>
                </c:pt>
                <c:pt idx="13">
                  <c:v>14.086040000000001</c:v>
                </c:pt>
                <c:pt idx="14">
                  <c:v>14.079419999999999</c:v>
                </c:pt>
                <c:pt idx="15">
                  <c:v>14.069619999999997</c:v>
                </c:pt>
                <c:pt idx="16">
                  <c:v>14.064640000000001</c:v>
                </c:pt>
                <c:pt idx="17">
                  <c:v>14.056700000000001</c:v>
                </c:pt>
                <c:pt idx="18">
                  <c:v>14.052019999999999</c:v>
                </c:pt>
                <c:pt idx="19">
                  <c:v>14.047700000000001</c:v>
                </c:pt>
                <c:pt idx="20">
                  <c:v>14.044060000000002</c:v>
                </c:pt>
                <c:pt idx="21">
                  <c:v>14.04228</c:v>
                </c:pt>
                <c:pt idx="22">
                  <c:v>14.04008</c:v>
                </c:pt>
                <c:pt idx="23">
                  <c:v>14.035</c:v>
                </c:pt>
                <c:pt idx="24">
                  <c:v>14.032720000000001</c:v>
                </c:pt>
                <c:pt idx="25">
                  <c:v>14.030540000000002</c:v>
                </c:pt>
                <c:pt idx="26">
                  <c:v>14.030339999999999</c:v>
                </c:pt>
                <c:pt idx="27">
                  <c:v>14.030260000000002</c:v>
                </c:pt>
                <c:pt idx="28">
                  <c:v>14.030060000000001</c:v>
                </c:pt>
                <c:pt idx="29">
                  <c:v>14.029900000000001</c:v>
                </c:pt>
                <c:pt idx="30">
                  <c:v>14.029419999999998</c:v>
                </c:pt>
                <c:pt idx="31">
                  <c:v>14.029339999999999</c:v>
                </c:pt>
                <c:pt idx="32">
                  <c:v>14.029199999999999</c:v>
                </c:pt>
                <c:pt idx="33">
                  <c:v>14.028899999999998</c:v>
                </c:pt>
                <c:pt idx="34">
                  <c:v>14.02858</c:v>
                </c:pt>
                <c:pt idx="35">
                  <c:v>14.02826</c:v>
                </c:pt>
                <c:pt idx="36">
                  <c:v>14.027799999999999</c:v>
                </c:pt>
                <c:pt idx="37">
                  <c:v>14.027519999999999</c:v>
                </c:pt>
                <c:pt idx="38">
                  <c:v>14.027080000000002</c:v>
                </c:pt>
                <c:pt idx="39">
                  <c:v>14.02656</c:v>
                </c:pt>
                <c:pt idx="40">
                  <c:v>14.026120000000001</c:v>
                </c:pt>
                <c:pt idx="41">
                  <c:v>14.026100000000003</c:v>
                </c:pt>
                <c:pt idx="42">
                  <c:v>14.026100000000003</c:v>
                </c:pt>
                <c:pt idx="43">
                  <c:v>14.026100000000003</c:v>
                </c:pt>
                <c:pt idx="44">
                  <c:v>14.026100000000003</c:v>
                </c:pt>
                <c:pt idx="45">
                  <c:v>14.026100000000003</c:v>
                </c:pt>
                <c:pt idx="46">
                  <c:v>14.026100000000003</c:v>
                </c:pt>
                <c:pt idx="47">
                  <c:v>14.026100000000003</c:v>
                </c:pt>
                <c:pt idx="48">
                  <c:v>14.026100000000003</c:v>
                </c:pt>
                <c:pt idx="49">
                  <c:v>14.026100000000003</c:v>
                </c:pt>
                <c:pt idx="50">
                  <c:v>14.026100000000003</c:v>
                </c:pt>
              </c:numCache>
            </c:numRef>
          </c:val>
          <c:smooth val="1"/>
          <c:extLst>
            <c:ext xmlns:c16="http://schemas.microsoft.com/office/drawing/2014/chart" uri="{C3380CC4-5D6E-409C-BE32-E72D297353CC}">
              <c16:uniqueId val="{00000000-C929-2740-8EFE-AED120C1D81D}"/>
            </c:ext>
          </c:extLst>
        </c:ser>
        <c:dLbls>
          <c:showLegendKey val="0"/>
          <c:showVal val="0"/>
          <c:showCatName val="0"/>
          <c:showSerName val="0"/>
          <c:showPercent val="0"/>
          <c:showBubbleSize val="0"/>
        </c:dLbls>
        <c:smooth val="0"/>
        <c:axId val="457904527"/>
        <c:axId val="457906239"/>
      </c:lineChart>
      <c:catAx>
        <c:axId val="4579045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time steps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7906239"/>
        <c:crosses val="autoZero"/>
        <c:auto val="1"/>
        <c:lblAlgn val="ctr"/>
        <c:lblOffset val="100"/>
        <c:noMultiLvlLbl val="0"/>
      </c:catAx>
      <c:valAx>
        <c:axId val="4579062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Value function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7904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Reversed" id="24">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4">
  <a:schemeClr val="accent4"/>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4">
  <a:schemeClr val="accent4"/>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4">
  <a:schemeClr val="accent4"/>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7">
  <a:schemeClr val="accent4"/>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withinLinear" id="17">
  <a:schemeClr val="accent4"/>
</cs:colorStyle>
</file>

<file path=xl/charts/colors17.xml><?xml version="1.0" encoding="utf-8"?>
<cs:colorStyle xmlns:cs="http://schemas.microsoft.com/office/drawing/2012/chartStyle" xmlns:a="http://schemas.openxmlformats.org/drawingml/2006/main" meth="withinLinear" id="17">
  <a:schemeClr val="accent4"/>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5">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4.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hyperlink" Target="http://www.abs.gov.au/" TargetMode="External"/></Relationships>
</file>

<file path=xl/drawings/_rels/drawing3.xml.rels><?xml version="1.0" encoding="UTF-8" standalone="yes"?>
<Relationships xmlns="http://schemas.openxmlformats.org/package/2006/relationships"><Relationship Id="rId1" Type="http://schemas.openxmlformats.org/officeDocument/2006/relationships/image" Target="../media/image14.png"/></Relationships>
</file>

<file path=xl/drawings/_rels/drawing4.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5.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5" Type="http://schemas.openxmlformats.org/officeDocument/2006/relationships/chart" Target="../charts/chart15.xml"/><Relationship Id="rId4" Type="http://schemas.openxmlformats.org/officeDocument/2006/relationships/chart" Target="../charts/chart14.xml"/></Relationships>
</file>

<file path=xl/drawings/_rels/drawing9.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21.xml"/><Relationship Id="rId2" Type="http://schemas.openxmlformats.org/officeDocument/2006/relationships/chart" Target="../charts/chart20.xml"/><Relationship Id="rId1" Type="http://schemas.openxmlformats.org/officeDocument/2006/relationships/chart" Target="../charts/chart19.xml"/><Relationship Id="rId6" Type="http://schemas.openxmlformats.org/officeDocument/2006/relationships/chart" Target="../charts/chart24.xml"/><Relationship Id="rId5" Type="http://schemas.openxmlformats.org/officeDocument/2006/relationships/chart" Target="../charts/chart23.xml"/><Relationship Id="rId4" Type="http://schemas.openxmlformats.org/officeDocument/2006/relationships/chart" Target="../charts/chart22.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25.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28.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29.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30.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31.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32.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33.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34.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35.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36.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37.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38.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39.xml"/></Relationships>
</file>

<file path=xl/drawings/_rels/drawing26.xml.rels><?xml version="1.0" encoding="UTF-8" standalone="yes"?>
<Relationships xmlns="http://schemas.openxmlformats.org/package/2006/relationships"><Relationship Id="rId1" Type="http://schemas.openxmlformats.org/officeDocument/2006/relationships/chart" Target="../charts/chart40.xml"/></Relationships>
</file>

<file path=xl/drawings/_rels/drawing27.xml.rels><?xml version="1.0" encoding="UTF-8" standalone="yes"?>
<Relationships xmlns="http://schemas.openxmlformats.org/package/2006/relationships"><Relationship Id="rId1" Type="http://schemas.openxmlformats.org/officeDocument/2006/relationships/chart" Target="../charts/chart41.xml"/></Relationships>
</file>

<file path=xl/drawings/_rels/drawing28.xml.rels><?xml version="1.0" encoding="UTF-8" standalone="yes"?>
<Relationships xmlns="http://schemas.openxmlformats.org/package/2006/relationships"><Relationship Id="rId1" Type="http://schemas.openxmlformats.org/officeDocument/2006/relationships/chart" Target="../charts/chart42.xml"/></Relationships>
</file>

<file path=xl/drawings/drawing1.xml><?xml version="1.0" encoding="utf-8"?>
<xdr:wsDr xmlns:xdr="http://schemas.openxmlformats.org/drawingml/2006/spreadsheetDrawing" xmlns:a="http://schemas.openxmlformats.org/drawingml/2006/main">
  <xdr:oneCellAnchor>
    <xdr:from>
      <xdr:col>5</xdr:col>
      <xdr:colOff>550333</xdr:colOff>
      <xdr:row>91</xdr:row>
      <xdr:rowOff>137582</xdr:rowOff>
    </xdr:from>
    <xdr:ext cx="7815820" cy="4080838"/>
    <xdr:pic>
      <xdr:nvPicPr>
        <xdr:cNvPr id="2" name="Picture 1">
          <a:extLst>
            <a:ext uri="{FF2B5EF4-FFF2-40B4-BE49-F238E27FC236}">
              <a16:creationId xmlns:a16="http://schemas.microsoft.com/office/drawing/2014/main" id="{F2F51407-4AB7-484B-9707-B06684C42248}"/>
            </a:ext>
          </a:extLst>
        </xdr:cNvPr>
        <xdr:cNvPicPr>
          <a:picLocks noChangeAspect="1"/>
        </xdr:cNvPicPr>
      </xdr:nvPicPr>
      <xdr:blipFill>
        <a:blip xmlns:r="http://schemas.openxmlformats.org/officeDocument/2006/relationships" r:embed="rId1"/>
        <a:stretch>
          <a:fillRect/>
        </a:stretch>
      </xdr:blipFill>
      <xdr:spPr>
        <a:xfrm>
          <a:off x="4677833" y="18628782"/>
          <a:ext cx="7815820" cy="4080838"/>
        </a:xfrm>
        <a:prstGeom prst="rect">
          <a:avLst/>
        </a:prstGeom>
      </xdr:spPr>
    </xdr:pic>
    <xdr:clientData/>
  </xdr:oneCellAnchor>
  <xdr:oneCellAnchor>
    <xdr:from>
      <xdr:col>5</xdr:col>
      <xdr:colOff>113003</xdr:colOff>
      <xdr:row>68</xdr:row>
      <xdr:rowOff>2390</xdr:rowOff>
    </xdr:from>
    <xdr:ext cx="7815820" cy="2771950"/>
    <xdr:pic>
      <xdr:nvPicPr>
        <xdr:cNvPr id="3" name="Picture 2">
          <a:extLst>
            <a:ext uri="{FF2B5EF4-FFF2-40B4-BE49-F238E27FC236}">
              <a16:creationId xmlns:a16="http://schemas.microsoft.com/office/drawing/2014/main" id="{9926A25F-3577-6848-B784-BE13CA8CA2F6}"/>
            </a:ext>
          </a:extLst>
        </xdr:cNvPr>
        <xdr:cNvPicPr>
          <a:picLocks noChangeAspect="1"/>
        </xdr:cNvPicPr>
      </xdr:nvPicPr>
      <xdr:blipFill>
        <a:blip xmlns:r="http://schemas.openxmlformats.org/officeDocument/2006/relationships" r:embed="rId2"/>
        <a:stretch>
          <a:fillRect/>
        </a:stretch>
      </xdr:blipFill>
      <xdr:spPr>
        <a:xfrm>
          <a:off x="4240503" y="13819990"/>
          <a:ext cx="7815820" cy="2771950"/>
        </a:xfrm>
        <a:prstGeom prst="rect">
          <a:avLst/>
        </a:prstGeom>
      </xdr:spPr>
    </xdr:pic>
    <xdr:clientData/>
  </xdr:oneCellAnchor>
  <xdr:oneCellAnchor>
    <xdr:from>
      <xdr:col>17</xdr:col>
      <xdr:colOff>656167</xdr:colOff>
      <xdr:row>92</xdr:row>
      <xdr:rowOff>0</xdr:rowOff>
    </xdr:from>
    <xdr:ext cx="7800302" cy="3833113"/>
    <xdr:pic>
      <xdr:nvPicPr>
        <xdr:cNvPr id="4" name="Picture 3">
          <a:extLst>
            <a:ext uri="{FF2B5EF4-FFF2-40B4-BE49-F238E27FC236}">
              <a16:creationId xmlns:a16="http://schemas.microsoft.com/office/drawing/2014/main" id="{831E23AA-AF7D-054C-BB16-AB46CCCE79A7}"/>
            </a:ext>
          </a:extLst>
        </xdr:cNvPr>
        <xdr:cNvPicPr>
          <a:picLocks noChangeAspect="1"/>
        </xdr:cNvPicPr>
      </xdr:nvPicPr>
      <xdr:blipFill>
        <a:blip xmlns:r="http://schemas.openxmlformats.org/officeDocument/2006/relationships" r:embed="rId3"/>
        <a:stretch>
          <a:fillRect/>
        </a:stretch>
      </xdr:blipFill>
      <xdr:spPr>
        <a:xfrm>
          <a:off x="14689667" y="18694400"/>
          <a:ext cx="7800302" cy="3833113"/>
        </a:xfrm>
        <a:prstGeom prst="rect">
          <a:avLst/>
        </a:prstGeom>
      </xdr:spPr>
    </xdr:pic>
    <xdr:clientData/>
  </xdr:oneCellAnchor>
  <xdr:oneCellAnchor>
    <xdr:from>
      <xdr:col>29</xdr:col>
      <xdr:colOff>814916</xdr:colOff>
      <xdr:row>72</xdr:row>
      <xdr:rowOff>21167</xdr:rowOff>
    </xdr:from>
    <xdr:ext cx="7830127" cy="3727258"/>
    <xdr:pic>
      <xdr:nvPicPr>
        <xdr:cNvPr id="5" name="Picture 4">
          <a:extLst>
            <a:ext uri="{FF2B5EF4-FFF2-40B4-BE49-F238E27FC236}">
              <a16:creationId xmlns:a16="http://schemas.microsoft.com/office/drawing/2014/main" id="{378E03C2-88FE-A942-8CF8-CFCA6A479931}"/>
            </a:ext>
          </a:extLst>
        </xdr:cNvPr>
        <xdr:cNvPicPr>
          <a:picLocks noChangeAspect="1"/>
        </xdr:cNvPicPr>
      </xdr:nvPicPr>
      <xdr:blipFill>
        <a:blip xmlns:r="http://schemas.openxmlformats.org/officeDocument/2006/relationships" r:embed="rId4"/>
        <a:stretch>
          <a:fillRect/>
        </a:stretch>
      </xdr:blipFill>
      <xdr:spPr>
        <a:xfrm>
          <a:off x="24754416" y="14651567"/>
          <a:ext cx="7830127" cy="3727258"/>
        </a:xfrm>
        <a:prstGeom prst="rect">
          <a:avLst/>
        </a:prstGeom>
      </xdr:spPr>
    </xdr:pic>
    <xdr:clientData/>
  </xdr:oneCellAnchor>
  <xdr:oneCellAnchor>
    <xdr:from>
      <xdr:col>30</xdr:col>
      <xdr:colOff>0</xdr:colOff>
      <xdr:row>94</xdr:row>
      <xdr:rowOff>0</xdr:rowOff>
    </xdr:from>
    <xdr:ext cx="7824354" cy="3770633"/>
    <xdr:pic>
      <xdr:nvPicPr>
        <xdr:cNvPr id="6" name="Picture 5">
          <a:extLst>
            <a:ext uri="{FF2B5EF4-FFF2-40B4-BE49-F238E27FC236}">
              <a16:creationId xmlns:a16="http://schemas.microsoft.com/office/drawing/2014/main" id="{74BFA8F9-1C0E-1247-B040-7AC1938759D0}"/>
            </a:ext>
          </a:extLst>
        </xdr:cNvPr>
        <xdr:cNvPicPr>
          <a:picLocks noChangeAspect="1"/>
        </xdr:cNvPicPr>
      </xdr:nvPicPr>
      <xdr:blipFill>
        <a:blip xmlns:r="http://schemas.openxmlformats.org/officeDocument/2006/relationships" r:embed="rId5"/>
        <a:stretch>
          <a:fillRect/>
        </a:stretch>
      </xdr:blipFill>
      <xdr:spPr>
        <a:xfrm>
          <a:off x="24765000" y="19100800"/>
          <a:ext cx="7824354" cy="3770633"/>
        </a:xfrm>
        <a:prstGeom prst="rect">
          <a:avLst/>
        </a:prstGeom>
      </xdr:spPr>
    </xdr:pic>
    <xdr:clientData/>
  </xdr:oneCellAnchor>
  <xdr:oneCellAnchor>
    <xdr:from>
      <xdr:col>4</xdr:col>
      <xdr:colOff>613833</xdr:colOff>
      <xdr:row>126</xdr:row>
      <xdr:rowOff>158750</xdr:rowOff>
    </xdr:from>
    <xdr:ext cx="7822927" cy="1801467"/>
    <xdr:pic>
      <xdr:nvPicPr>
        <xdr:cNvPr id="7" name="Picture 6">
          <a:extLst>
            <a:ext uri="{FF2B5EF4-FFF2-40B4-BE49-F238E27FC236}">
              <a16:creationId xmlns:a16="http://schemas.microsoft.com/office/drawing/2014/main" id="{7C64ED19-54D1-F547-9F6D-C5643AEA31A3}"/>
            </a:ext>
          </a:extLst>
        </xdr:cNvPr>
        <xdr:cNvPicPr>
          <a:picLocks noChangeAspect="1"/>
        </xdr:cNvPicPr>
      </xdr:nvPicPr>
      <xdr:blipFill>
        <a:blip xmlns:r="http://schemas.openxmlformats.org/officeDocument/2006/relationships" r:embed="rId6"/>
        <a:stretch>
          <a:fillRect/>
        </a:stretch>
      </xdr:blipFill>
      <xdr:spPr>
        <a:xfrm>
          <a:off x="3915833" y="25761950"/>
          <a:ext cx="7822927" cy="1801467"/>
        </a:xfrm>
        <a:prstGeom prst="rect">
          <a:avLst/>
        </a:prstGeom>
      </xdr:spPr>
    </xdr:pic>
    <xdr:clientData/>
  </xdr:oneCellAnchor>
  <xdr:oneCellAnchor>
    <xdr:from>
      <xdr:col>17</xdr:col>
      <xdr:colOff>582083</xdr:colOff>
      <xdr:row>128</xdr:row>
      <xdr:rowOff>84666</xdr:rowOff>
    </xdr:from>
    <xdr:ext cx="7800302" cy="1580949"/>
    <xdr:pic>
      <xdr:nvPicPr>
        <xdr:cNvPr id="8" name="Picture 7">
          <a:extLst>
            <a:ext uri="{FF2B5EF4-FFF2-40B4-BE49-F238E27FC236}">
              <a16:creationId xmlns:a16="http://schemas.microsoft.com/office/drawing/2014/main" id="{89BF61EC-8FA0-1E45-97E1-356A7AB0F9ED}"/>
            </a:ext>
          </a:extLst>
        </xdr:cNvPr>
        <xdr:cNvPicPr>
          <a:picLocks noChangeAspect="1"/>
        </xdr:cNvPicPr>
      </xdr:nvPicPr>
      <xdr:blipFill>
        <a:blip xmlns:r="http://schemas.openxmlformats.org/officeDocument/2006/relationships" r:embed="rId7"/>
        <a:stretch>
          <a:fillRect/>
        </a:stretch>
      </xdr:blipFill>
      <xdr:spPr>
        <a:xfrm>
          <a:off x="14615583" y="26094266"/>
          <a:ext cx="7800302" cy="1580949"/>
        </a:xfrm>
        <a:prstGeom prst="rect">
          <a:avLst/>
        </a:prstGeom>
      </xdr:spPr>
    </xdr:pic>
    <xdr:clientData/>
  </xdr:oneCellAnchor>
  <xdr:oneCellAnchor>
    <xdr:from>
      <xdr:col>29</xdr:col>
      <xdr:colOff>804333</xdr:colOff>
      <xdr:row>129</xdr:row>
      <xdr:rowOff>105833</xdr:rowOff>
    </xdr:from>
    <xdr:ext cx="7830127" cy="1818539"/>
    <xdr:pic>
      <xdr:nvPicPr>
        <xdr:cNvPr id="9" name="Picture 8">
          <a:extLst>
            <a:ext uri="{FF2B5EF4-FFF2-40B4-BE49-F238E27FC236}">
              <a16:creationId xmlns:a16="http://schemas.microsoft.com/office/drawing/2014/main" id="{94F420EA-7FE2-1A42-9560-530470330635}"/>
            </a:ext>
          </a:extLst>
        </xdr:cNvPr>
        <xdr:cNvPicPr>
          <a:picLocks noChangeAspect="1"/>
        </xdr:cNvPicPr>
      </xdr:nvPicPr>
      <xdr:blipFill>
        <a:blip xmlns:r="http://schemas.openxmlformats.org/officeDocument/2006/relationships" r:embed="rId8"/>
        <a:stretch>
          <a:fillRect/>
        </a:stretch>
      </xdr:blipFill>
      <xdr:spPr>
        <a:xfrm>
          <a:off x="24743833" y="26318633"/>
          <a:ext cx="7830127" cy="1818539"/>
        </a:xfrm>
        <a:prstGeom prst="rect">
          <a:avLst/>
        </a:prstGeom>
      </xdr:spPr>
    </xdr:pic>
    <xdr:clientData/>
  </xdr:oneCellAnchor>
  <xdr:oneCellAnchor>
    <xdr:from>
      <xdr:col>41</xdr:col>
      <xdr:colOff>253999</xdr:colOff>
      <xdr:row>128</xdr:row>
      <xdr:rowOff>148166</xdr:rowOff>
    </xdr:from>
    <xdr:ext cx="6083363" cy="1370060"/>
    <xdr:pic>
      <xdr:nvPicPr>
        <xdr:cNvPr id="10" name="Picture 9">
          <a:extLst>
            <a:ext uri="{FF2B5EF4-FFF2-40B4-BE49-F238E27FC236}">
              <a16:creationId xmlns:a16="http://schemas.microsoft.com/office/drawing/2014/main" id="{203C5469-CEE7-DB48-958D-BAA7D6B5BC96}"/>
            </a:ext>
          </a:extLst>
        </xdr:cNvPr>
        <xdr:cNvPicPr>
          <a:picLocks noChangeAspect="1"/>
        </xdr:cNvPicPr>
      </xdr:nvPicPr>
      <xdr:blipFill>
        <a:blip xmlns:r="http://schemas.openxmlformats.org/officeDocument/2006/relationships" r:embed="rId9"/>
        <a:stretch>
          <a:fillRect/>
        </a:stretch>
      </xdr:blipFill>
      <xdr:spPr>
        <a:xfrm>
          <a:off x="34099499" y="26157766"/>
          <a:ext cx="6083363" cy="1370060"/>
        </a:xfrm>
        <a:prstGeom prst="rect">
          <a:avLst/>
        </a:prstGeom>
      </xdr:spPr>
    </xdr:pic>
    <xdr:clientData/>
  </xdr:oneCellAnchor>
  <xdr:oneCellAnchor>
    <xdr:from>
      <xdr:col>41</xdr:col>
      <xdr:colOff>813176</xdr:colOff>
      <xdr:row>94</xdr:row>
      <xdr:rowOff>74084</xdr:rowOff>
    </xdr:from>
    <xdr:ext cx="4731750" cy="2638136"/>
    <xdr:pic>
      <xdr:nvPicPr>
        <xdr:cNvPr id="11" name="Picture 10">
          <a:extLst>
            <a:ext uri="{FF2B5EF4-FFF2-40B4-BE49-F238E27FC236}">
              <a16:creationId xmlns:a16="http://schemas.microsoft.com/office/drawing/2014/main" id="{99EB8E16-A171-BA44-96B4-C7C9B0CA769D}"/>
            </a:ext>
          </a:extLst>
        </xdr:cNvPr>
        <xdr:cNvPicPr>
          <a:picLocks noChangeAspect="1"/>
        </xdr:cNvPicPr>
      </xdr:nvPicPr>
      <xdr:blipFill>
        <a:blip xmlns:r="http://schemas.openxmlformats.org/officeDocument/2006/relationships" r:embed="rId10"/>
        <a:stretch>
          <a:fillRect/>
        </a:stretch>
      </xdr:blipFill>
      <xdr:spPr>
        <a:xfrm>
          <a:off x="34658676" y="19174884"/>
          <a:ext cx="4731750" cy="2638136"/>
        </a:xfrm>
        <a:prstGeom prst="rect">
          <a:avLst/>
        </a:prstGeom>
      </xdr:spPr>
    </xdr:pic>
    <xdr:clientData/>
  </xdr:oneCellAnchor>
  <xdr:oneCellAnchor>
    <xdr:from>
      <xdr:col>54</xdr:col>
      <xdr:colOff>137582</xdr:colOff>
      <xdr:row>130</xdr:row>
      <xdr:rowOff>116418</xdr:rowOff>
    </xdr:from>
    <xdr:ext cx="4702463" cy="1049674"/>
    <xdr:pic>
      <xdr:nvPicPr>
        <xdr:cNvPr id="12" name="Picture 11">
          <a:extLst>
            <a:ext uri="{FF2B5EF4-FFF2-40B4-BE49-F238E27FC236}">
              <a16:creationId xmlns:a16="http://schemas.microsoft.com/office/drawing/2014/main" id="{BC681E8C-4638-F844-9EC9-F2119C32C6E2}"/>
            </a:ext>
          </a:extLst>
        </xdr:cNvPr>
        <xdr:cNvPicPr>
          <a:picLocks noChangeAspect="1"/>
        </xdr:cNvPicPr>
      </xdr:nvPicPr>
      <xdr:blipFill>
        <a:blip xmlns:r="http://schemas.openxmlformats.org/officeDocument/2006/relationships" r:embed="rId11"/>
        <a:stretch>
          <a:fillRect/>
        </a:stretch>
      </xdr:blipFill>
      <xdr:spPr>
        <a:xfrm>
          <a:off x="44714582" y="26532418"/>
          <a:ext cx="4702463" cy="1049674"/>
        </a:xfrm>
        <a:prstGeom prst="rect">
          <a:avLst/>
        </a:prstGeom>
      </xdr:spPr>
    </xdr:pic>
    <xdr:clientData/>
  </xdr:oneCellAnchor>
  <xdr:oneCellAnchor>
    <xdr:from>
      <xdr:col>53</xdr:col>
      <xdr:colOff>603250</xdr:colOff>
      <xdr:row>95</xdr:row>
      <xdr:rowOff>52917</xdr:rowOff>
    </xdr:from>
    <xdr:ext cx="4784436" cy="2309284"/>
    <xdr:pic>
      <xdr:nvPicPr>
        <xdr:cNvPr id="13" name="Picture 12">
          <a:extLst>
            <a:ext uri="{FF2B5EF4-FFF2-40B4-BE49-F238E27FC236}">
              <a16:creationId xmlns:a16="http://schemas.microsoft.com/office/drawing/2014/main" id="{A9C0771A-38A6-154A-9933-94E974C4633A}"/>
            </a:ext>
          </a:extLst>
        </xdr:cNvPr>
        <xdr:cNvPicPr>
          <a:picLocks noChangeAspect="1"/>
        </xdr:cNvPicPr>
      </xdr:nvPicPr>
      <xdr:blipFill>
        <a:blip xmlns:r="http://schemas.openxmlformats.org/officeDocument/2006/relationships" r:embed="rId12"/>
        <a:stretch>
          <a:fillRect/>
        </a:stretch>
      </xdr:blipFill>
      <xdr:spPr>
        <a:xfrm>
          <a:off x="44354750" y="19356917"/>
          <a:ext cx="4784436" cy="230928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1</xdr:col>
      <xdr:colOff>638175</xdr:colOff>
      <xdr:row>70</xdr:row>
      <xdr:rowOff>114300</xdr:rowOff>
    </xdr:from>
    <xdr:to>
      <xdr:col>1</xdr:col>
      <xdr:colOff>1309159</xdr:colOff>
      <xdr:row>74</xdr:row>
      <xdr:rowOff>28575</xdr:rowOff>
    </xdr:to>
    <xdr:sp macro="" textlink="">
      <xdr:nvSpPr>
        <xdr:cNvPr id="2" name="AutoShape 1">
          <a:extLst>
            <a:ext uri="{FF2B5EF4-FFF2-40B4-BE49-F238E27FC236}">
              <a16:creationId xmlns:a16="http://schemas.microsoft.com/office/drawing/2014/main" id="{50A63436-2EE7-054D-A70B-92161B7C27EF}"/>
            </a:ext>
          </a:extLst>
        </xdr:cNvPr>
        <xdr:cNvSpPr>
          <a:spLocks noChangeAspect="1" noChangeArrowheads="1"/>
        </xdr:cNvSpPr>
      </xdr:nvSpPr>
      <xdr:spPr bwMode="auto">
        <a:xfrm>
          <a:off x="1438275" y="11366500"/>
          <a:ext cx="670984" cy="47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209550</xdr:colOff>
      <xdr:row>0</xdr:row>
      <xdr:rowOff>123825</xdr:rowOff>
    </xdr:from>
    <xdr:to>
      <xdr:col>1</xdr:col>
      <xdr:colOff>114300</xdr:colOff>
      <xdr:row>0</xdr:row>
      <xdr:rowOff>866775</xdr:rowOff>
    </xdr:to>
    <xdr:pic>
      <xdr:nvPicPr>
        <xdr:cNvPr id="3" name="Picture 3">
          <a:hlinkClick xmlns:r="http://schemas.openxmlformats.org/officeDocument/2006/relationships" r:id="rId1"/>
          <a:extLst>
            <a:ext uri="{FF2B5EF4-FFF2-40B4-BE49-F238E27FC236}">
              <a16:creationId xmlns:a16="http://schemas.microsoft.com/office/drawing/2014/main" id="{8A66132C-A918-C64E-B30E-0960A081055F}"/>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9550" y="123825"/>
          <a:ext cx="70485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xdr:colOff>
      <xdr:row>0</xdr:row>
      <xdr:rowOff>19050</xdr:rowOff>
    </xdr:from>
    <xdr:to>
      <xdr:col>0</xdr:col>
      <xdr:colOff>904875</xdr:colOff>
      <xdr:row>0</xdr:row>
      <xdr:rowOff>723900</xdr:rowOff>
    </xdr:to>
    <xdr:pic>
      <xdr:nvPicPr>
        <xdr:cNvPr id="2" name="Picture 3">
          <a:extLst>
            <a:ext uri="{FF2B5EF4-FFF2-40B4-BE49-F238E27FC236}">
              <a16:creationId xmlns:a16="http://schemas.microsoft.com/office/drawing/2014/main" id="{90273FDD-FC01-BB4D-8DD2-D93CBCE857B3}"/>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19050"/>
          <a:ext cx="8572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550333</xdr:colOff>
      <xdr:row>91</xdr:row>
      <xdr:rowOff>137582</xdr:rowOff>
    </xdr:from>
    <xdr:to>
      <xdr:col>13</xdr:col>
      <xdr:colOff>630698</xdr:colOff>
      <xdr:row>111</xdr:row>
      <xdr:rowOff>62056</xdr:rowOff>
    </xdr:to>
    <xdr:pic>
      <xdr:nvPicPr>
        <xdr:cNvPr id="8" name="Picture 7">
          <a:extLst>
            <a:ext uri="{FF2B5EF4-FFF2-40B4-BE49-F238E27FC236}">
              <a16:creationId xmlns:a16="http://schemas.microsoft.com/office/drawing/2014/main" id="{AC9B573C-0458-B4F2-B3B5-B84CBC8E1200}"/>
            </a:ext>
          </a:extLst>
        </xdr:cNvPr>
        <xdr:cNvPicPr>
          <a:picLocks noChangeAspect="1"/>
        </xdr:cNvPicPr>
      </xdr:nvPicPr>
      <xdr:blipFill>
        <a:blip xmlns:r="http://schemas.openxmlformats.org/officeDocument/2006/relationships" r:embed="rId1"/>
        <a:stretch>
          <a:fillRect/>
        </a:stretch>
      </xdr:blipFill>
      <xdr:spPr>
        <a:xfrm>
          <a:off x="3862916" y="20140082"/>
          <a:ext cx="7772400" cy="3946141"/>
        </a:xfrm>
        <a:prstGeom prst="rect">
          <a:avLst/>
        </a:prstGeom>
      </xdr:spPr>
    </xdr:pic>
    <xdr:clientData/>
  </xdr:twoCellAnchor>
  <xdr:twoCellAnchor editAs="oneCell">
    <xdr:from>
      <xdr:col>5</xdr:col>
      <xdr:colOff>113003</xdr:colOff>
      <xdr:row>68</xdr:row>
      <xdr:rowOff>2390</xdr:rowOff>
    </xdr:from>
    <xdr:to>
      <xdr:col>13</xdr:col>
      <xdr:colOff>193368</xdr:colOff>
      <xdr:row>81</xdr:row>
      <xdr:rowOff>72704</xdr:rowOff>
    </xdr:to>
    <xdr:pic>
      <xdr:nvPicPr>
        <xdr:cNvPr id="9" name="Picture 8">
          <a:extLst>
            <a:ext uri="{FF2B5EF4-FFF2-40B4-BE49-F238E27FC236}">
              <a16:creationId xmlns:a16="http://schemas.microsoft.com/office/drawing/2014/main" id="{655378F0-0E8F-F5E4-0B44-38EA17C6324A}"/>
            </a:ext>
          </a:extLst>
        </xdr:cNvPr>
        <xdr:cNvPicPr>
          <a:picLocks noChangeAspect="1"/>
        </xdr:cNvPicPr>
      </xdr:nvPicPr>
      <xdr:blipFill>
        <a:blip xmlns:r="http://schemas.openxmlformats.org/officeDocument/2006/relationships" r:embed="rId2"/>
        <a:stretch>
          <a:fillRect/>
        </a:stretch>
      </xdr:blipFill>
      <xdr:spPr>
        <a:xfrm>
          <a:off x="5694858" y="15160455"/>
          <a:ext cx="7802784" cy="2733217"/>
        </a:xfrm>
        <a:prstGeom prst="rect">
          <a:avLst/>
        </a:prstGeom>
      </xdr:spPr>
    </xdr:pic>
    <xdr:clientData/>
  </xdr:twoCellAnchor>
  <xdr:twoCellAnchor editAs="oneCell">
    <xdr:from>
      <xdr:col>17</xdr:col>
      <xdr:colOff>656167</xdr:colOff>
      <xdr:row>92</xdr:row>
      <xdr:rowOff>0</xdr:rowOff>
    </xdr:from>
    <xdr:to>
      <xdr:col>25</xdr:col>
      <xdr:colOff>628651</xdr:colOff>
      <xdr:row>110</xdr:row>
      <xdr:rowOff>92385</xdr:rowOff>
    </xdr:to>
    <xdr:pic>
      <xdr:nvPicPr>
        <xdr:cNvPr id="10" name="Picture 9">
          <a:extLst>
            <a:ext uri="{FF2B5EF4-FFF2-40B4-BE49-F238E27FC236}">
              <a16:creationId xmlns:a16="http://schemas.microsoft.com/office/drawing/2014/main" id="{051F42D5-E13E-DB63-D6AE-11051BE2D984}"/>
            </a:ext>
          </a:extLst>
        </xdr:cNvPr>
        <xdr:cNvPicPr>
          <a:picLocks noChangeAspect="1"/>
        </xdr:cNvPicPr>
      </xdr:nvPicPr>
      <xdr:blipFill>
        <a:blip xmlns:r="http://schemas.openxmlformats.org/officeDocument/2006/relationships" r:embed="rId3"/>
        <a:stretch>
          <a:fillRect/>
        </a:stretch>
      </xdr:blipFill>
      <xdr:spPr>
        <a:xfrm>
          <a:off x="13620750" y="20203583"/>
          <a:ext cx="7772400" cy="3711884"/>
        </a:xfrm>
        <a:prstGeom prst="rect">
          <a:avLst/>
        </a:prstGeom>
      </xdr:spPr>
    </xdr:pic>
    <xdr:clientData/>
  </xdr:twoCellAnchor>
  <xdr:twoCellAnchor editAs="oneCell">
    <xdr:from>
      <xdr:col>29</xdr:col>
      <xdr:colOff>814916</xdr:colOff>
      <xdr:row>72</xdr:row>
      <xdr:rowOff>21167</xdr:rowOff>
    </xdr:from>
    <xdr:to>
      <xdr:col>39</xdr:col>
      <xdr:colOff>332316</xdr:colOff>
      <xdr:row>90</xdr:row>
      <xdr:rowOff>7698</xdr:rowOff>
    </xdr:to>
    <xdr:pic>
      <xdr:nvPicPr>
        <xdr:cNvPr id="11" name="Picture 10">
          <a:extLst>
            <a:ext uri="{FF2B5EF4-FFF2-40B4-BE49-F238E27FC236}">
              <a16:creationId xmlns:a16="http://schemas.microsoft.com/office/drawing/2014/main" id="{D039BD65-EDE1-F858-3840-6FA38F81E088}"/>
            </a:ext>
          </a:extLst>
        </xdr:cNvPr>
        <xdr:cNvPicPr>
          <a:picLocks noChangeAspect="1"/>
        </xdr:cNvPicPr>
      </xdr:nvPicPr>
      <xdr:blipFill>
        <a:blip xmlns:r="http://schemas.openxmlformats.org/officeDocument/2006/relationships" r:embed="rId4"/>
        <a:stretch>
          <a:fillRect/>
        </a:stretch>
      </xdr:blipFill>
      <xdr:spPr>
        <a:xfrm>
          <a:off x="23124583" y="16203084"/>
          <a:ext cx="7772400" cy="3606032"/>
        </a:xfrm>
        <a:prstGeom prst="rect">
          <a:avLst/>
        </a:prstGeom>
      </xdr:spPr>
    </xdr:pic>
    <xdr:clientData/>
  </xdr:twoCellAnchor>
  <xdr:twoCellAnchor editAs="oneCell">
    <xdr:from>
      <xdr:col>30</xdr:col>
      <xdr:colOff>0</xdr:colOff>
      <xdr:row>94</xdr:row>
      <xdr:rowOff>0</xdr:rowOff>
    </xdr:from>
    <xdr:to>
      <xdr:col>39</xdr:col>
      <xdr:colOff>342900</xdr:colOff>
      <xdr:row>112</xdr:row>
      <xdr:rowOff>29906</xdr:rowOff>
    </xdr:to>
    <xdr:pic>
      <xdr:nvPicPr>
        <xdr:cNvPr id="12" name="Picture 11">
          <a:extLst>
            <a:ext uri="{FF2B5EF4-FFF2-40B4-BE49-F238E27FC236}">
              <a16:creationId xmlns:a16="http://schemas.microsoft.com/office/drawing/2014/main" id="{C136095E-8B16-B97B-2B60-3B870ECA60C5}"/>
            </a:ext>
          </a:extLst>
        </xdr:cNvPr>
        <xdr:cNvPicPr>
          <a:picLocks noChangeAspect="1"/>
        </xdr:cNvPicPr>
      </xdr:nvPicPr>
      <xdr:blipFill>
        <a:blip xmlns:r="http://schemas.openxmlformats.org/officeDocument/2006/relationships" r:embed="rId5"/>
        <a:stretch>
          <a:fillRect/>
        </a:stretch>
      </xdr:blipFill>
      <xdr:spPr>
        <a:xfrm>
          <a:off x="20817417" y="18700750"/>
          <a:ext cx="7772400" cy="3649406"/>
        </a:xfrm>
        <a:prstGeom prst="rect">
          <a:avLst/>
        </a:prstGeom>
      </xdr:spPr>
    </xdr:pic>
    <xdr:clientData/>
  </xdr:twoCellAnchor>
  <xdr:twoCellAnchor editAs="oneCell">
    <xdr:from>
      <xdr:col>4</xdr:col>
      <xdr:colOff>613833</xdr:colOff>
      <xdr:row>126</xdr:row>
      <xdr:rowOff>158750</xdr:rowOff>
    </xdr:from>
    <xdr:to>
      <xdr:col>12</xdr:col>
      <xdr:colOff>689760</xdr:colOff>
      <xdr:row>135</xdr:row>
      <xdr:rowOff>89853</xdr:rowOff>
    </xdr:to>
    <xdr:pic>
      <xdr:nvPicPr>
        <xdr:cNvPr id="13" name="Picture 12">
          <a:extLst>
            <a:ext uri="{FF2B5EF4-FFF2-40B4-BE49-F238E27FC236}">
              <a16:creationId xmlns:a16="http://schemas.microsoft.com/office/drawing/2014/main" id="{3555D913-C130-4779-0DC6-87E50952B90C}"/>
            </a:ext>
          </a:extLst>
        </xdr:cNvPr>
        <xdr:cNvPicPr>
          <a:picLocks noChangeAspect="1"/>
        </xdr:cNvPicPr>
      </xdr:nvPicPr>
      <xdr:blipFill>
        <a:blip xmlns:r="http://schemas.openxmlformats.org/officeDocument/2006/relationships" r:embed="rId6"/>
        <a:stretch>
          <a:fillRect/>
        </a:stretch>
      </xdr:blipFill>
      <xdr:spPr>
        <a:xfrm>
          <a:off x="3090333" y="27262667"/>
          <a:ext cx="7772400" cy="1740853"/>
        </a:xfrm>
        <a:prstGeom prst="rect">
          <a:avLst/>
        </a:prstGeom>
      </xdr:spPr>
    </xdr:pic>
    <xdr:clientData/>
  </xdr:twoCellAnchor>
  <xdr:twoCellAnchor editAs="oneCell">
    <xdr:from>
      <xdr:col>17</xdr:col>
      <xdr:colOff>582083</xdr:colOff>
      <xdr:row>128</xdr:row>
      <xdr:rowOff>84666</xdr:rowOff>
    </xdr:from>
    <xdr:to>
      <xdr:col>25</xdr:col>
      <xdr:colOff>554567</xdr:colOff>
      <xdr:row>136</xdr:row>
      <xdr:rowOff>3070</xdr:rowOff>
    </xdr:to>
    <xdr:pic>
      <xdr:nvPicPr>
        <xdr:cNvPr id="14" name="Picture 13">
          <a:extLst>
            <a:ext uri="{FF2B5EF4-FFF2-40B4-BE49-F238E27FC236}">
              <a16:creationId xmlns:a16="http://schemas.microsoft.com/office/drawing/2014/main" id="{9D47A326-14DB-AB46-772E-FBC613B40F85}"/>
            </a:ext>
          </a:extLst>
        </xdr:cNvPr>
        <xdr:cNvPicPr>
          <a:picLocks noChangeAspect="1"/>
        </xdr:cNvPicPr>
      </xdr:nvPicPr>
      <xdr:blipFill>
        <a:blip xmlns:r="http://schemas.openxmlformats.org/officeDocument/2006/relationships" r:embed="rId7"/>
        <a:stretch>
          <a:fillRect/>
        </a:stretch>
      </xdr:blipFill>
      <xdr:spPr>
        <a:xfrm>
          <a:off x="13546666" y="27590749"/>
          <a:ext cx="7772400" cy="1527071"/>
        </a:xfrm>
        <a:prstGeom prst="rect">
          <a:avLst/>
        </a:prstGeom>
      </xdr:spPr>
    </xdr:pic>
    <xdr:clientData/>
  </xdr:twoCellAnchor>
  <xdr:twoCellAnchor editAs="oneCell">
    <xdr:from>
      <xdr:col>29</xdr:col>
      <xdr:colOff>804333</xdr:colOff>
      <xdr:row>129</xdr:row>
      <xdr:rowOff>105833</xdr:rowOff>
    </xdr:from>
    <xdr:to>
      <xdr:col>39</xdr:col>
      <xdr:colOff>321733</xdr:colOff>
      <xdr:row>138</xdr:row>
      <xdr:rowOff>54008</xdr:rowOff>
    </xdr:to>
    <xdr:pic>
      <xdr:nvPicPr>
        <xdr:cNvPr id="15" name="Picture 14">
          <a:extLst>
            <a:ext uri="{FF2B5EF4-FFF2-40B4-BE49-F238E27FC236}">
              <a16:creationId xmlns:a16="http://schemas.microsoft.com/office/drawing/2014/main" id="{FAB215F1-A254-4AEA-F160-744AEEE40206}"/>
            </a:ext>
          </a:extLst>
        </xdr:cNvPr>
        <xdr:cNvPicPr>
          <a:picLocks noChangeAspect="1"/>
        </xdr:cNvPicPr>
      </xdr:nvPicPr>
      <xdr:blipFill>
        <a:blip xmlns:r="http://schemas.openxmlformats.org/officeDocument/2006/relationships" r:embed="rId8"/>
        <a:stretch>
          <a:fillRect/>
        </a:stretch>
      </xdr:blipFill>
      <xdr:spPr>
        <a:xfrm>
          <a:off x="23114000" y="27749500"/>
          <a:ext cx="7772400" cy="1757925"/>
        </a:xfrm>
        <a:prstGeom prst="rect">
          <a:avLst/>
        </a:prstGeom>
      </xdr:spPr>
    </xdr:pic>
    <xdr:clientData/>
  </xdr:twoCellAnchor>
  <xdr:twoCellAnchor editAs="oneCell">
    <xdr:from>
      <xdr:col>41</xdr:col>
      <xdr:colOff>253999</xdr:colOff>
      <xdr:row>128</xdr:row>
      <xdr:rowOff>148166</xdr:rowOff>
    </xdr:from>
    <xdr:to>
      <xdr:col>48</xdr:col>
      <xdr:colOff>518453</xdr:colOff>
      <xdr:row>135</xdr:row>
      <xdr:rowOff>63499</xdr:rowOff>
    </xdr:to>
    <xdr:pic>
      <xdr:nvPicPr>
        <xdr:cNvPr id="16" name="Picture 15">
          <a:extLst>
            <a:ext uri="{FF2B5EF4-FFF2-40B4-BE49-F238E27FC236}">
              <a16:creationId xmlns:a16="http://schemas.microsoft.com/office/drawing/2014/main" id="{DF34632E-42E5-DE4D-9254-89F38BA190A6}"/>
            </a:ext>
          </a:extLst>
        </xdr:cNvPr>
        <xdr:cNvPicPr>
          <a:picLocks noChangeAspect="1"/>
        </xdr:cNvPicPr>
      </xdr:nvPicPr>
      <xdr:blipFill>
        <a:blip xmlns:r="http://schemas.openxmlformats.org/officeDocument/2006/relationships" r:embed="rId9"/>
        <a:stretch>
          <a:fillRect/>
        </a:stretch>
      </xdr:blipFill>
      <xdr:spPr>
        <a:xfrm>
          <a:off x="31845249" y="27590749"/>
          <a:ext cx="6042954" cy="1322917"/>
        </a:xfrm>
        <a:prstGeom prst="rect">
          <a:avLst/>
        </a:prstGeom>
      </xdr:spPr>
    </xdr:pic>
    <xdr:clientData/>
  </xdr:twoCellAnchor>
  <xdr:twoCellAnchor editAs="oneCell">
    <xdr:from>
      <xdr:col>41</xdr:col>
      <xdr:colOff>813176</xdr:colOff>
      <xdr:row>94</xdr:row>
      <xdr:rowOff>74084</xdr:rowOff>
    </xdr:from>
    <xdr:to>
      <xdr:col>47</xdr:col>
      <xdr:colOff>557289</xdr:colOff>
      <xdr:row>107</xdr:row>
      <xdr:rowOff>10584</xdr:rowOff>
    </xdr:to>
    <xdr:pic>
      <xdr:nvPicPr>
        <xdr:cNvPr id="17" name="Picture 16">
          <a:extLst>
            <a:ext uri="{FF2B5EF4-FFF2-40B4-BE49-F238E27FC236}">
              <a16:creationId xmlns:a16="http://schemas.microsoft.com/office/drawing/2014/main" id="{E99CEB43-864C-F921-9CF5-8C4584A5AD66}"/>
            </a:ext>
          </a:extLst>
        </xdr:cNvPr>
        <xdr:cNvPicPr>
          <a:picLocks noChangeAspect="1"/>
        </xdr:cNvPicPr>
      </xdr:nvPicPr>
      <xdr:blipFill>
        <a:blip xmlns:r="http://schemas.openxmlformats.org/officeDocument/2006/relationships" r:embed="rId10"/>
        <a:stretch>
          <a:fillRect/>
        </a:stretch>
      </xdr:blipFill>
      <xdr:spPr>
        <a:xfrm>
          <a:off x="32404426" y="20679834"/>
          <a:ext cx="4697113" cy="2550583"/>
        </a:xfrm>
        <a:prstGeom prst="rect">
          <a:avLst/>
        </a:prstGeom>
      </xdr:spPr>
    </xdr:pic>
    <xdr:clientData/>
  </xdr:twoCellAnchor>
  <xdr:twoCellAnchor editAs="oneCell">
    <xdr:from>
      <xdr:col>54</xdr:col>
      <xdr:colOff>137582</xdr:colOff>
      <xdr:row>130</xdr:row>
      <xdr:rowOff>116418</xdr:rowOff>
    </xdr:from>
    <xdr:to>
      <xdr:col>59</xdr:col>
      <xdr:colOff>683682</xdr:colOff>
      <xdr:row>135</xdr:row>
      <xdr:rowOff>127001</xdr:rowOff>
    </xdr:to>
    <xdr:pic>
      <xdr:nvPicPr>
        <xdr:cNvPr id="18" name="Picture 17">
          <a:extLst>
            <a:ext uri="{FF2B5EF4-FFF2-40B4-BE49-F238E27FC236}">
              <a16:creationId xmlns:a16="http://schemas.microsoft.com/office/drawing/2014/main" id="{522A0912-9ACB-B237-CEC5-B62341D82F45}"/>
            </a:ext>
          </a:extLst>
        </xdr:cNvPr>
        <xdr:cNvPicPr>
          <a:picLocks noChangeAspect="1"/>
        </xdr:cNvPicPr>
      </xdr:nvPicPr>
      <xdr:blipFill>
        <a:blip xmlns:r="http://schemas.openxmlformats.org/officeDocument/2006/relationships" r:embed="rId11"/>
        <a:stretch>
          <a:fillRect/>
        </a:stretch>
      </xdr:blipFill>
      <xdr:spPr>
        <a:xfrm>
          <a:off x="39433499" y="27961168"/>
          <a:ext cx="4673600" cy="1016000"/>
        </a:xfrm>
        <a:prstGeom prst="rect">
          <a:avLst/>
        </a:prstGeom>
      </xdr:spPr>
    </xdr:pic>
    <xdr:clientData/>
  </xdr:twoCellAnchor>
  <xdr:twoCellAnchor editAs="oneCell">
    <xdr:from>
      <xdr:col>53</xdr:col>
      <xdr:colOff>603250</xdr:colOff>
      <xdr:row>95</xdr:row>
      <xdr:rowOff>52917</xdr:rowOff>
    </xdr:from>
    <xdr:to>
      <xdr:col>59</xdr:col>
      <xdr:colOff>400050</xdr:colOff>
      <xdr:row>106</xdr:row>
      <xdr:rowOff>76201</xdr:rowOff>
    </xdr:to>
    <xdr:pic>
      <xdr:nvPicPr>
        <xdr:cNvPr id="19" name="Picture 18">
          <a:extLst>
            <a:ext uri="{FF2B5EF4-FFF2-40B4-BE49-F238E27FC236}">
              <a16:creationId xmlns:a16="http://schemas.microsoft.com/office/drawing/2014/main" id="{C0431514-F543-04A0-A520-98AC2ACF2015}"/>
            </a:ext>
          </a:extLst>
        </xdr:cNvPr>
        <xdr:cNvPicPr>
          <a:picLocks noChangeAspect="1"/>
        </xdr:cNvPicPr>
      </xdr:nvPicPr>
      <xdr:blipFill>
        <a:blip xmlns:r="http://schemas.openxmlformats.org/officeDocument/2006/relationships" r:embed="rId12"/>
        <a:stretch>
          <a:fillRect/>
        </a:stretch>
      </xdr:blipFill>
      <xdr:spPr>
        <a:xfrm>
          <a:off x="39624000" y="20859750"/>
          <a:ext cx="4749800" cy="22352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26</xdr:col>
      <xdr:colOff>436033</xdr:colOff>
      <xdr:row>32</xdr:row>
      <xdr:rowOff>126999</xdr:rowOff>
    </xdr:from>
    <xdr:to>
      <xdr:col>35</xdr:col>
      <xdr:colOff>390878</xdr:colOff>
      <xdr:row>57</xdr:row>
      <xdr:rowOff>152399</xdr:rowOff>
    </xdr:to>
    <xdr:graphicFrame macro="">
      <xdr:nvGraphicFramePr>
        <xdr:cNvPr id="2" name="Chart 1">
          <a:extLst>
            <a:ext uri="{FF2B5EF4-FFF2-40B4-BE49-F238E27FC236}">
              <a16:creationId xmlns:a16="http://schemas.microsoft.com/office/drawing/2014/main" id="{E8BE1871-A579-7A46-903F-7BDB160A24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34</xdr:col>
      <xdr:colOff>304800</xdr:colOff>
      <xdr:row>63</xdr:row>
      <xdr:rowOff>69850</xdr:rowOff>
    </xdr:from>
    <xdr:to>
      <xdr:col>43</xdr:col>
      <xdr:colOff>774700</xdr:colOff>
      <xdr:row>86</xdr:row>
      <xdr:rowOff>114300</xdr:rowOff>
    </xdr:to>
    <xdr:graphicFrame macro="">
      <xdr:nvGraphicFramePr>
        <xdr:cNvPr id="6" name="Chart 5">
          <a:extLst>
            <a:ext uri="{FF2B5EF4-FFF2-40B4-BE49-F238E27FC236}">
              <a16:creationId xmlns:a16="http://schemas.microsoft.com/office/drawing/2014/main" id="{9C1AFE6E-81BF-8913-8560-3A1FDF6105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45</xdr:col>
      <xdr:colOff>0</xdr:colOff>
      <xdr:row>34</xdr:row>
      <xdr:rowOff>0</xdr:rowOff>
    </xdr:from>
    <xdr:to>
      <xdr:col>55</xdr:col>
      <xdr:colOff>152400</xdr:colOff>
      <xdr:row>59</xdr:row>
      <xdr:rowOff>25400</xdr:rowOff>
    </xdr:to>
    <xdr:graphicFrame macro="">
      <xdr:nvGraphicFramePr>
        <xdr:cNvPr id="3" name="Chart 2">
          <a:extLst>
            <a:ext uri="{FF2B5EF4-FFF2-40B4-BE49-F238E27FC236}">
              <a16:creationId xmlns:a16="http://schemas.microsoft.com/office/drawing/2014/main" id="{D96926DE-6276-2047-94FE-E6E51C988A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45</xdr:col>
      <xdr:colOff>12700</xdr:colOff>
      <xdr:row>62</xdr:row>
      <xdr:rowOff>12700</xdr:rowOff>
    </xdr:from>
    <xdr:to>
      <xdr:col>55</xdr:col>
      <xdr:colOff>88900</xdr:colOff>
      <xdr:row>87</xdr:row>
      <xdr:rowOff>127000</xdr:rowOff>
    </xdr:to>
    <xdr:graphicFrame macro="">
      <xdr:nvGraphicFramePr>
        <xdr:cNvPr id="4" name="Chart 3">
          <a:extLst>
            <a:ext uri="{FF2B5EF4-FFF2-40B4-BE49-F238E27FC236}">
              <a16:creationId xmlns:a16="http://schemas.microsoft.com/office/drawing/2014/main" id="{368AA12D-2655-E34F-9933-F0856C8C08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26</xdr:col>
      <xdr:colOff>436033</xdr:colOff>
      <xdr:row>32</xdr:row>
      <xdr:rowOff>126999</xdr:rowOff>
    </xdr:from>
    <xdr:to>
      <xdr:col>35</xdr:col>
      <xdr:colOff>390878</xdr:colOff>
      <xdr:row>57</xdr:row>
      <xdr:rowOff>152399</xdr:rowOff>
    </xdr:to>
    <xdr:graphicFrame macro="">
      <xdr:nvGraphicFramePr>
        <xdr:cNvPr id="2" name="Chart 1">
          <a:extLst>
            <a:ext uri="{FF2B5EF4-FFF2-40B4-BE49-F238E27FC236}">
              <a16:creationId xmlns:a16="http://schemas.microsoft.com/office/drawing/2014/main" id="{E1BCCC35-6904-344C-A293-CDEB66DA7F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34</xdr:col>
      <xdr:colOff>304800</xdr:colOff>
      <xdr:row>63</xdr:row>
      <xdr:rowOff>69850</xdr:rowOff>
    </xdr:from>
    <xdr:to>
      <xdr:col>43</xdr:col>
      <xdr:colOff>774700</xdr:colOff>
      <xdr:row>86</xdr:row>
      <xdr:rowOff>114300</xdr:rowOff>
    </xdr:to>
    <xdr:graphicFrame macro="">
      <xdr:nvGraphicFramePr>
        <xdr:cNvPr id="3" name="Chart 2">
          <a:extLst>
            <a:ext uri="{FF2B5EF4-FFF2-40B4-BE49-F238E27FC236}">
              <a16:creationId xmlns:a16="http://schemas.microsoft.com/office/drawing/2014/main" id="{A7EB72F9-297B-4D48-9ECF-B7F834385B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45</xdr:col>
      <xdr:colOff>0</xdr:colOff>
      <xdr:row>34</xdr:row>
      <xdr:rowOff>0</xdr:rowOff>
    </xdr:from>
    <xdr:to>
      <xdr:col>55</xdr:col>
      <xdr:colOff>152400</xdr:colOff>
      <xdr:row>59</xdr:row>
      <xdr:rowOff>25400</xdr:rowOff>
    </xdr:to>
    <xdr:graphicFrame macro="">
      <xdr:nvGraphicFramePr>
        <xdr:cNvPr id="4" name="Chart 3">
          <a:extLst>
            <a:ext uri="{FF2B5EF4-FFF2-40B4-BE49-F238E27FC236}">
              <a16:creationId xmlns:a16="http://schemas.microsoft.com/office/drawing/2014/main" id="{C430465A-EC02-5B45-BDAD-AF86463354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45</xdr:col>
      <xdr:colOff>12700</xdr:colOff>
      <xdr:row>62</xdr:row>
      <xdr:rowOff>12700</xdr:rowOff>
    </xdr:from>
    <xdr:to>
      <xdr:col>55</xdr:col>
      <xdr:colOff>88900</xdr:colOff>
      <xdr:row>87</xdr:row>
      <xdr:rowOff>127000</xdr:rowOff>
    </xdr:to>
    <xdr:graphicFrame macro="">
      <xdr:nvGraphicFramePr>
        <xdr:cNvPr id="5" name="Chart 4">
          <a:extLst>
            <a:ext uri="{FF2B5EF4-FFF2-40B4-BE49-F238E27FC236}">
              <a16:creationId xmlns:a16="http://schemas.microsoft.com/office/drawing/2014/main" id="{A6CC9360-DDE4-3546-8CE0-064C6B73CC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38</xdr:col>
      <xdr:colOff>177800</xdr:colOff>
      <xdr:row>93</xdr:row>
      <xdr:rowOff>190500</xdr:rowOff>
    </xdr:from>
    <xdr:to>
      <xdr:col>46</xdr:col>
      <xdr:colOff>76200</xdr:colOff>
      <xdr:row>113</xdr:row>
      <xdr:rowOff>152400</xdr:rowOff>
    </xdr:to>
    <xdr:graphicFrame macro="">
      <xdr:nvGraphicFramePr>
        <xdr:cNvPr id="2" name="Chart 1">
          <a:extLst>
            <a:ext uri="{FF2B5EF4-FFF2-40B4-BE49-F238E27FC236}">
              <a16:creationId xmlns:a16="http://schemas.microsoft.com/office/drawing/2014/main" id="{CFF1538F-D0D9-8941-BA13-A018D4B840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42</xdr:col>
      <xdr:colOff>1454150</xdr:colOff>
      <xdr:row>197</xdr:row>
      <xdr:rowOff>12700</xdr:rowOff>
    </xdr:from>
    <xdr:to>
      <xdr:col>51</xdr:col>
      <xdr:colOff>241300</xdr:colOff>
      <xdr:row>224</xdr:row>
      <xdr:rowOff>114300</xdr:rowOff>
    </xdr:to>
    <xdr:graphicFrame macro="">
      <xdr:nvGraphicFramePr>
        <xdr:cNvPr id="5" name="Chart 4">
          <a:extLst>
            <a:ext uri="{FF2B5EF4-FFF2-40B4-BE49-F238E27FC236}">
              <a16:creationId xmlns:a16="http://schemas.microsoft.com/office/drawing/2014/main" id="{1CE66FF3-DC96-D682-D51B-7D29861316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9</xdr:col>
      <xdr:colOff>152400</xdr:colOff>
      <xdr:row>30</xdr:row>
      <xdr:rowOff>76200</xdr:rowOff>
    </xdr:from>
    <xdr:to>
      <xdr:col>15</xdr:col>
      <xdr:colOff>1120140</xdr:colOff>
      <xdr:row>51</xdr:row>
      <xdr:rowOff>2540</xdr:rowOff>
    </xdr:to>
    <xdr:graphicFrame macro="">
      <xdr:nvGraphicFramePr>
        <xdr:cNvPr id="3" name="Chart 2">
          <a:extLst>
            <a:ext uri="{FF2B5EF4-FFF2-40B4-BE49-F238E27FC236}">
              <a16:creationId xmlns:a16="http://schemas.microsoft.com/office/drawing/2014/main" id="{C02BE67E-CB32-140E-0CF9-B297D9A1D72E}"/>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419100</xdr:colOff>
      <xdr:row>30</xdr:row>
      <xdr:rowOff>63500</xdr:rowOff>
    </xdr:from>
    <xdr:to>
      <xdr:col>22</xdr:col>
      <xdr:colOff>256540</xdr:colOff>
      <xdr:row>50</xdr:row>
      <xdr:rowOff>205740</xdr:rowOff>
    </xdr:to>
    <xdr:graphicFrame macro="">
      <xdr:nvGraphicFramePr>
        <xdr:cNvPr id="4" name="Chart 3">
          <a:extLst>
            <a:ext uri="{FF2B5EF4-FFF2-40B4-BE49-F238E27FC236}">
              <a16:creationId xmlns:a16="http://schemas.microsoft.com/office/drawing/2014/main" id="{9C38F850-F617-A042-8A6A-662B29A846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107950</xdr:colOff>
      <xdr:row>11</xdr:row>
      <xdr:rowOff>133350</xdr:rowOff>
    </xdr:from>
    <xdr:to>
      <xdr:col>11</xdr:col>
      <xdr:colOff>292100</xdr:colOff>
      <xdr:row>27</xdr:row>
      <xdr:rowOff>114300</xdr:rowOff>
    </xdr:to>
    <xdr:graphicFrame macro="">
      <xdr:nvGraphicFramePr>
        <xdr:cNvPr id="2" name="Chart 1">
          <a:extLst>
            <a:ext uri="{FF2B5EF4-FFF2-40B4-BE49-F238E27FC236}">
              <a16:creationId xmlns:a16="http://schemas.microsoft.com/office/drawing/2014/main" id="{DE8A5D60-2679-2E32-27AD-69BBF15050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1219200</xdr:colOff>
      <xdr:row>17</xdr:row>
      <xdr:rowOff>44450</xdr:rowOff>
    </xdr:from>
    <xdr:to>
      <xdr:col>13</xdr:col>
      <xdr:colOff>615950</xdr:colOff>
      <xdr:row>31</xdr:row>
      <xdr:rowOff>165100</xdr:rowOff>
    </xdr:to>
    <xdr:graphicFrame macro="">
      <xdr:nvGraphicFramePr>
        <xdr:cNvPr id="5" name="Chart 4">
          <a:extLst>
            <a:ext uri="{FF2B5EF4-FFF2-40B4-BE49-F238E27FC236}">
              <a16:creationId xmlns:a16="http://schemas.microsoft.com/office/drawing/2014/main" id="{1E174BF4-CAE4-437C-9B03-B2304D6848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590550</xdr:colOff>
      <xdr:row>18</xdr:row>
      <xdr:rowOff>184150</xdr:rowOff>
    </xdr:from>
    <xdr:to>
      <xdr:col>20</xdr:col>
      <xdr:colOff>457200</xdr:colOff>
      <xdr:row>34</xdr:row>
      <xdr:rowOff>190500</xdr:rowOff>
    </xdr:to>
    <xdr:graphicFrame macro="">
      <xdr:nvGraphicFramePr>
        <xdr:cNvPr id="6" name="Chart 5">
          <a:extLst>
            <a:ext uri="{FF2B5EF4-FFF2-40B4-BE49-F238E27FC236}">
              <a16:creationId xmlns:a16="http://schemas.microsoft.com/office/drawing/2014/main" id="{325038FB-781C-4494-D677-696E417326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1168400</xdr:colOff>
      <xdr:row>14</xdr:row>
      <xdr:rowOff>190500</xdr:rowOff>
    </xdr:from>
    <xdr:to>
      <xdr:col>8</xdr:col>
      <xdr:colOff>330200</xdr:colOff>
      <xdr:row>46</xdr:row>
      <xdr:rowOff>88900</xdr:rowOff>
    </xdr:to>
    <xdr:graphicFrame macro="">
      <xdr:nvGraphicFramePr>
        <xdr:cNvPr id="5" name="Chart 4">
          <a:extLst>
            <a:ext uri="{FF2B5EF4-FFF2-40B4-BE49-F238E27FC236}">
              <a16:creationId xmlns:a16="http://schemas.microsoft.com/office/drawing/2014/main" id="{4398767C-7915-1136-528B-E8C4AF8C6C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266700</xdr:colOff>
      <xdr:row>14</xdr:row>
      <xdr:rowOff>127000</xdr:rowOff>
    </xdr:from>
    <xdr:to>
      <xdr:col>18</xdr:col>
      <xdr:colOff>609600</xdr:colOff>
      <xdr:row>46</xdr:row>
      <xdr:rowOff>25400</xdr:rowOff>
    </xdr:to>
    <xdr:graphicFrame macro="">
      <xdr:nvGraphicFramePr>
        <xdr:cNvPr id="3" name="Chart 2">
          <a:extLst>
            <a:ext uri="{FF2B5EF4-FFF2-40B4-BE49-F238E27FC236}">
              <a16:creationId xmlns:a16="http://schemas.microsoft.com/office/drawing/2014/main" id="{CBFB8676-51E4-A04F-94EA-E041CA7FE2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615950</xdr:colOff>
      <xdr:row>52</xdr:row>
      <xdr:rowOff>196850</xdr:rowOff>
    </xdr:from>
    <xdr:to>
      <xdr:col>8</xdr:col>
      <xdr:colOff>463550</xdr:colOff>
      <xdr:row>65</xdr:row>
      <xdr:rowOff>184150</xdr:rowOff>
    </xdr:to>
    <xdr:graphicFrame macro="">
      <xdr:nvGraphicFramePr>
        <xdr:cNvPr id="9" name="Chart 8">
          <a:extLst>
            <a:ext uri="{FF2B5EF4-FFF2-40B4-BE49-F238E27FC236}">
              <a16:creationId xmlns:a16="http://schemas.microsoft.com/office/drawing/2014/main" id="{7F98B877-F484-AC61-7A0E-5C431D4078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xdr:col>
      <xdr:colOff>415925</xdr:colOff>
      <xdr:row>1</xdr:row>
      <xdr:rowOff>139700</xdr:rowOff>
    </xdr:from>
    <xdr:to>
      <xdr:col>10</xdr:col>
      <xdr:colOff>444500</xdr:colOff>
      <xdr:row>32</xdr:row>
      <xdr:rowOff>63499</xdr:rowOff>
    </xdr:to>
    <xdr:graphicFrame macro="">
      <xdr:nvGraphicFramePr>
        <xdr:cNvPr id="2" name="Chart 1">
          <a:extLst>
            <a:ext uri="{FF2B5EF4-FFF2-40B4-BE49-F238E27FC236}">
              <a16:creationId xmlns:a16="http://schemas.microsoft.com/office/drawing/2014/main" id="{872AE95D-1EC0-C24A-8F18-A8D5D7A3CC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279400</xdr:colOff>
      <xdr:row>49</xdr:row>
      <xdr:rowOff>190500</xdr:rowOff>
    </xdr:from>
    <xdr:to>
      <xdr:col>20</xdr:col>
      <xdr:colOff>812800</xdr:colOff>
      <xdr:row>74</xdr:row>
      <xdr:rowOff>114300</xdr:rowOff>
    </xdr:to>
    <xdr:graphicFrame macro="">
      <xdr:nvGraphicFramePr>
        <xdr:cNvPr id="3" name="Chart 2">
          <a:extLst>
            <a:ext uri="{FF2B5EF4-FFF2-40B4-BE49-F238E27FC236}">
              <a16:creationId xmlns:a16="http://schemas.microsoft.com/office/drawing/2014/main" id="{1D1BE562-A307-4F4C-822B-FBC66AA16D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495300</xdr:colOff>
      <xdr:row>1</xdr:row>
      <xdr:rowOff>114300</xdr:rowOff>
    </xdr:from>
    <xdr:to>
      <xdr:col>20</xdr:col>
      <xdr:colOff>800100</xdr:colOff>
      <xdr:row>20</xdr:row>
      <xdr:rowOff>63500</xdr:rowOff>
    </xdr:to>
    <xdr:graphicFrame macro="">
      <xdr:nvGraphicFramePr>
        <xdr:cNvPr id="4" name="Chart 3">
          <a:extLst>
            <a:ext uri="{FF2B5EF4-FFF2-40B4-BE49-F238E27FC236}">
              <a16:creationId xmlns:a16="http://schemas.microsoft.com/office/drawing/2014/main" id="{3DD03683-99AA-4E47-B3E4-340691860E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304800</xdr:colOff>
      <xdr:row>22</xdr:row>
      <xdr:rowOff>25400</xdr:rowOff>
    </xdr:from>
    <xdr:to>
      <xdr:col>20</xdr:col>
      <xdr:colOff>800100</xdr:colOff>
      <xdr:row>47</xdr:row>
      <xdr:rowOff>50800</xdr:rowOff>
    </xdr:to>
    <xdr:graphicFrame macro="">
      <xdr:nvGraphicFramePr>
        <xdr:cNvPr id="6" name="Chart 5">
          <a:extLst>
            <a:ext uri="{FF2B5EF4-FFF2-40B4-BE49-F238E27FC236}">
              <a16:creationId xmlns:a16="http://schemas.microsoft.com/office/drawing/2014/main" id="{98DDFC4B-1BEE-E94B-B285-052377992F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0</xdr:colOff>
      <xdr:row>1</xdr:row>
      <xdr:rowOff>0</xdr:rowOff>
    </xdr:from>
    <xdr:to>
      <xdr:col>31</xdr:col>
      <xdr:colOff>298939</xdr:colOff>
      <xdr:row>29</xdr:row>
      <xdr:rowOff>187569</xdr:rowOff>
    </xdr:to>
    <xdr:graphicFrame macro="">
      <xdr:nvGraphicFramePr>
        <xdr:cNvPr id="5" name="Chart 4">
          <a:extLst>
            <a:ext uri="{FF2B5EF4-FFF2-40B4-BE49-F238E27FC236}">
              <a16:creationId xmlns:a16="http://schemas.microsoft.com/office/drawing/2014/main" id="{1F0BC687-1FB1-6249-80DE-B3FB4E65DD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0</xdr:colOff>
      <xdr:row>34</xdr:row>
      <xdr:rowOff>0</xdr:rowOff>
    </xdr:from>
    <xdr:to>
      <xdr:col>31</xdr:col>
      <xdr:colOff>298939</xdr:colOff>
      <xdr:row>65</xdr:row>
      <xdr:rowOff>41031</xdr:rowOff>
    </xdr:to>
    <xdr:graphicFrame macro="">
      <xdr:nvGraphicFramePr>
        <xdr:cNvPr id="7" name="Chart 6">
          <a:extLst>
            <a:ext uri="{FF2B5EF4-FFF2-40B4-BE49-F238E27FC236}">
              <a16:creationId xmlns:a16="http://schemas.microsoft.com/office/drawing/2014/main" id="{AB08CA96-B02F-2F43-9280-465580D311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14</xdr:col>
      <xdr:colOff>127000</xdr:colOff>
      <xdr:row>6</xdr:row>
      <xdr:rowOff>50800</xdr:rowOff>
    </xdr:from>
    <xdr:to>
      <xdr:col>23</xdr:col>
      <xdr:colOff>228600</xdr:colOff>
      <xdr:row>32</xdr:row>
      <xdr:rowOff>12700</xdr:rowOff>
    </xdr:to>
    <xdr:graphicFrame macro="">
      <xdr:nvGraphicFramePr>
        <xdr:cNvPr id="2" name="Chart 1">
          <a:extLst>
            <a:ext uri="{FF2B5EF4-FFF2-40B4-BE49-F238E27FC236}">
              <a16:creationId xmlns:a16="http://schemas.microsoft.com/office/drawing/2014/main" id="{019FEF0B-A9F4-584F-8D66-B2FD149479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10</xdr:col>
      <xdr:colOff>146050</xdr:colOff>
      <xdr:row>8</xdr:row>
      <xdr:rowOff>50800</xdr:rowOff>
    </xdr:from>
    <xdr:to>
      <xdr:col>18</xdr:col>
      <xdr:colOff>254000</xdr:colOff>
      <xdr:row>31</xdr:row>
      <xdr:rowOff>165100</xdr:rowOff>
    </xdr:to>
    <xdr:graphicFrame macro="">
      <xdr:nvGraphicFramePr>
        <xdr:cNvPr id="2" name="Chart 1">
          <a:extLst>
            <a:ext uri="{FF2B5EF4-FFF2-40B4-BE49-F238E27FC236}">
              <a16:creationId xmlns:a16="http://schemas.microsoft.com/office/drawing/2014/main" id="{70DFCBB0-BDB7-184A-B7EF-279B653596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13</xdr:col>
      <xdr:colOff>12700</xdr:colOff>
      <xdr:row>7</xdr:row>
      <xdr:rowOff>165100</xdr:rowOff>
    </xdr:from>
    <xdr:to>
      <xdr:col>22</xdr:col>
      <xdr:colOff>114300</xdr:colOff>
      <xdr:row>33</xdr:row>
      <xdr:rowOff>127000</xdr:rowOff>
    </xdr:to>
    <xdr:graphicFrame macro="">
      <xdr:nvGraphicFramePr>
        <xdr:cNvPr id="2" name="Chart 1">
          <a:extLst>
            <a:ext uri="{FF2B5EF4-FFF2-40B4-BE49-F238E27FC236}">
              <a16:creationId xmlns:a16="http://schemas.microsoft.com/office/drawing/2014/main" id="{5E51D9C4-23A5-0842-964F-4601B3E4DA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10</xdr:col>
      <xdr:colOff>146050</xdr:colOff>
      <xdr:row>8</xdr:row>
      <xdr:rowOff>50800</xdr:rowOff>
    </xdr:from>
    <xdr:to>
      <xdr:col>18</xdr:col>
      <xdr:colOff>254000</xdr:colOff>
      <xdr:row>31</xdr:row>
      <xdr:rowOff>165100</xdr:rowOff>
    </xdr:to>
    <xdr:graphicFrame macro="">
      <xdr:nvGraphicFramePr>
        <xdr:cNvPr id="2" name="Chart 1">
          <a:extLst>
            <a:ext uri="{FF2B5EF4-FFF2-40B4-BE49-F238E27FC236}">
              <a16:creationId xmlns:a16="http://schemas.microsoft.com/office/drawing/2014/main" id="{3B327FD4-728A-A443-9219-4F9F80A742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13</xdr:col>
      <xdr:colOff>12700</xdr:colOff>
      <xdr:row>7</xdr:row>
      <xdr:rowOff>165100</xdr:rowOff>
    </xdr:from>
    <xdr:to>
      <xdr:col>22</xdr:col>
      <xdr:colOff>114300</xdr:colOff>
      <xdr:row>33</xdr:row>
      <xdr:rowOff>127000</xdr:rowOff>
    </xdr:to>
    <xdr:graphicFrame macro="">
      <xdr:nvGraphicFramePr>
        <xdr:cNvPr id="2" name="Chart 1">
          <a:extLst>
            <a:ext uri="{FF2B5EF4-FFF2-40B4-BE49-F238E27FC236}">
              <a16:creationId xmlns:a16="http://schemas.microsoft.com/office/drawing/2014/main" id="{C67FF703-4253-9048-85F0-5F065E691A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10</xdr:col>
      <xdr:colOff>146050</xdr:colOff>
      <xdr:row>8</xdr:row>
      <xdr:rowOff>50800</xdr:rowOff>
    </xdr:from>
    <xdr:to>
      <xdr:col>18</xdr:col>
      <xdr:colOff>254000</xdr:colOff>
      <xdr:row>31</xdr:row>
      <xdr:rowOff>165100</xdr:rowOff>
    </xdr:to>
    <xdr:graphicFrame macro="">
      <xdr:nvGraphicFramePr>
        <xdr:cNvPr id="2" name="Chart 1">
          <a:extLst>
            <a:ext uri="{FF2B5EF4-FFF2-40B4-BE49-F238E27FC236}">
              <a16:creationId xmlns:a16="http://schemas.microsoft.com/office/drawing/2014/main" id="{4174F19C-7E6E-1E4B-BFC0-8D3D8B2EFC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13</xdr:col>
      <xdr:colOff>12700</xdr:colOff>
      <xdr:row>7</xdr:row>
      <xdr:rowOff>165100</xdr:rowOff>
    </xdr:from>
    <xdr:to>
      <xdr:col>22</xdr:col>
      <xdr:colOff>114300</xdr:colOff>
      <xdr:row>33</xdr:row>
      <xdr:rowOff>127000</xdr:rowOff>
    </xdr:to>
    <xdr:graphicFrame macro="">
      <xdr:nvGraphicFramePr>
        <xdr:cNvPr id="2" name="Chart 1">
          <a:extLst>
            <a:ext uri="{FF2B5EF4-FFF2-40B4-BE49-F238E27FC236}">
              <a16:creationId xmlns:a16="http://schemas.microsoft.com/office/drawing/2014/main" id="{3991353C-07BE-1747-ABC3-D45CAE8C1E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10</xdr:col>
      <xdr:colOff>146050</xdr:colOff>
      <xdr:row>8</xdr:row>
      <xdr:rowOff>50800</xdr:rowOff>
    </xdr:from>
    <xdr:to>
      <xdr:col>18</xdr:col>
      <xdr:colOff>254000</xdr:colOff>
      <xdr:row>31</xdr:row>
      <xdr:rowOff>165100</xdr:rowOff>
    </xdr:to>
    <xdr:graphicFrame macro="">
      <xdr:nvGraphicFramePr>
        <xdr:cNvPr id="2" name="Chart 1">
          <a:extLst>
            <a:ext uri="{FF2B5EF4-FFF2-40B4-BE49-F238E27FC236}">
              <a16:creationId xmlns:a16="http://schemas.microsoft.com/office/drawing/2014/main" id="{1F0F0F50-968F-8A46-B746-364CC04A61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13</xdr:col>
      <xdr:colOff>241300</xdr:colOff>
      <xdr:row>4</xdr:row>
      <xdr:rowOff>88900</xdr:rowOff>
    </xdr:from>
    <xdr:to>
      <xdr:col>22</xdr:col>
      <xdr:colOff>342900</xdr:colOff>
      <xdr:row>30</xdr:row>
      <xdr:rowOff>50800</xdr:rowOff>
    </xdr:to>
    <xdr:graphicFrame macro="">
      <xdr:nvGraphicFramePr>
        <xdr:cNvPr id="2" name="Chart 1">
          <a:extLst>
            <a:ext uri="{FF2B5EF4-FFF2-40B4-BE49-F238E27FC236}">
              <a16:creationId xmlns:a16="http://schemas.microsoft.com/office/drawing/2014/main" id="{1C1499CA-DE1A-4A4E-830A-44DB48E35E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10</xdr:col>
      <xdr:colOff>146050</xdr:colOff>
      <xdr:row>8</xdr:row>
      <xdr:rowOff>50800</xdr:rowOff>
    </xdr:from>
    <xdr:to>
      <xdr:col>18</xdr:col>
      <xdr:colOff>254000</xdr:colOff>
      <xdr:row>31</xdr:row>
      <xdr:rowOff>165100</xdr:rowOff>
    </xdr:to>
    <xdr:graphicFrame macro="">
      <xdr:nvGraphicFramePr>
        <xdr:cNvPr id="2" name="Chart 1">
          <a:extLst>
            <a:ext uri="{FF2B5EF4-FFF2-40B4-BE49-F238E27FC236}">
              <a16:creationId xmlns:a16="http://schemas.microsoft.com/office/drawing/2014/main" id="{ABBC3214-5DB9-524C-BDAD-EFCCB4F296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13</xdr:col>
      <xdr:colOff>241300</xdr:colOff>
      <xdr:row>4</xdr:row>
      <xdr:rowOff>88900</xdr:rowOff>
    </xdr:from>
    <xdr:to>
      <xdr:col>22</xdr:col>
      <xdr:colOff>342900</xdr:colOff>
      <xdr:row>30</xdr:row>
      <xdr:rowOff>50800</xdr:rowOff>
    </xdr:to>
    <xdr:graphicFrame macro="">
      <xdr:nvGraphicFramePr>
        <xdr:cNvPr id="2" name="Chart 1">
          <a:extLst>
            <a:ext uri="{FF2B5EF4-FFF2-40B4-BE49-F238E27FC236}">
              <a16:creationId xmlns:a16="http://schemas.microsoft.com/office/drawing/2014/main" id="{01322ED5-C028-734E-91D0-010A7A7644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10</xdr:col>
      <xdr:colOff>146050</xdr:colOff>
      <xdr:row>8</xdr:row>
      <xdr:rowOff>50800</xdr:rowOff>
    </xdr:from>
    <xdr:to>
      <xdr:col>18</xdr:col>
      <xdr:colOff>254000</xdr:colOff>
      <xdr:row>31</xdr:row>
      <xdr:rowOff>165100</xdr:rowOff>
    </xdr:to>
    <xdr:graphicFrame macro="">
      <xdr:nvGraphicFramePr>
        <xdr:cNvPr id="2" name="Chart 1">
          <a:extLst>
            <a:ext uri="{FF2B5EF4-FFF2-40B4-BE49-F238E27FC236}">
              <a16:creationId xmlns:a16="http://schemas.microsoft.com/office/drawing/2014/main" id="{177BF3D2-0968-7D4D-9F9C-71DFF0A949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xdr:from>
      <xdr:col>13</xdr:col>
      <xdr:colOff>241300</xdr:colOff>
      <xdr:row>4</xdr:row>
      <xdr:rowOff>88900</xdr:rowOff>
    </xdr:from>
    <xdr:to>
      <xdr:col>22</xdr:col>
      <xdr:colOff>342900</xdr:colOff>
      <xdr:row>30</xdr:row>
      <xdr:rowOff>50800</xdr:rowOff>
    </xdr:to>
    <xdr:graphicFrame macro="">
      <xdr:nvGraphicFramePr>
        <xdr:cNvPr id="2" name="Chart 1">
          <a:extLst>
            <a:ext uri="{FF2B5EF4-FFF2-40B4-BE49-F238E27FC236}">
              <a16:creationId xmlns:a16="http://schemas.microsoft.com/office/drawing/2014/main" id="{1FF35B5C-7AB3-7C4A-A981-605DAD640B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xdr:from>
      <xdr:col>10</xdr:col>
      <xdr:colOff>146050</xdr:colOff>
      <xdr:row>8</xdr:row>
      <xdr:rowOff>50800</xdr:rowOff>
    </xdr:from>
    <xdr:to>
      <xdr:col>18</xdr:col>
      <xdr:colOff>254000</xdr:colOff>
      <xdr:row>31</xdr:row>
      <xdr:rowOff>165100</xdr:rowOff>
    </xdr:to>
    <xdr:graphicFrame macro="">
      <xdr:nvGraphicFramePr>
        <xdr:cNvPr id="2" name="Chart 1">
          <a:extLst>
            <a:ext uri="{FF2B5EF4-FFF2-40B4-BE49-F238E27FC236}">
              <a16:creationId xmlns:a16="http://schemas.microsoft.com/office/drawing/2014/main" id="{11E4E417-F4D5-D74D-BC43-8FBDE89452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5.xml><?xml version="1.0" encoding="utf-8"?>
<xdr:wsDr xmlns:xdr="http://schemas.openxmlformats.org/drawingml/2006/spreadsheetDrawing" xmlns:a="http://schemas.openxmlformats.org/drawingml/2006/main">
  <xdr:twoCellAnchor>
    <xdr:from>
      <xdr:col>13</xdr:col>
      <xdr:colOff>241300</xdr:colOff>
      <xdr:row>4</xdr:row>
      <xdr:rowOff>88900</xdr:rowOff>
    </xdr:from>
    <xdr:to>
      <xdr:col>22</xdr:col>
      <xdr:colOff>342900</xdr:colOff>
      <xdr:row>30</xdr:row>
      <xdr:rowOff>50800</xdr:rowOff>
    </xdr:to>
    <xdr:graphicFrame macro="">
      <xdr:nvGraphicFramePr>
        <xdr:cNvPr id="2" name="Chart 1">
          <a:extLst>
            <a:ext uri="{FF2B5EF4-FFF2-40B4-BE49-F238E27FC236}">
              <a16:creationId xmlns:a16="http://schemas.microsoft.com/office/drawing/2014/main" id="{517F77FB-9AFF-1543-A11F-CE9506D43C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6.xml><?xml version="1.0" encoding="utf-8"?>
<xdr:wsDr xmlns:xdr="http://schemas.openxmlformats.org/drawingml/2006/spreadsheetDrawing" xmlns:a="http://schemas.openxmlformats.org/drawingml/2006/main">
  <xdr:twoCellAnchor>
    <xdr:from>
      <xdr:col>10</xdr:col>
      <xdr:colOff>146050</xdr:colOff>
      <xdr:row>8</xdr:row>
      <xdr:rowOff>50800</xdr:rowOff>
    </xdr:from>
    <xdr:to>
      <xdr:col>18</xdr:col>
      <xdr:colOff>254000</xdr:colOff>
      <xdr:row>31</xdr:row>
      <xdr:rowOff>165100</xdr:rowOff>
    </xdr:to>
    <xdr:graphicFrame macro="">
      <xdr:nvGraphicFramePr>
        <xdr:cNvPr id="2" name="Chart 1">
          <a:extLst>
            <a:ext uri="{FF2B5EF4-FFF2-40B4-BE49-F238E27FC236}">
              <a16:creationId xmlns:a16="http://schemas.microsoft.com/office/drawing/2014/main" id="{6E2B633D-F648-D943-A322-A0509FC5AE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7.xml><?xml version="1.0" encoding="utf-8"?>
<xdr:wsDr xmlns:xdr="http://schemas.openxmlformats.org/drawingml/2006/spreadsheetDrawing" xmlns:a="http://schemas.openxmlformats.org/drawingml/2006/main">
  <xdr:twoCellAnchor>
    <xdr:from>
      <xdr:col>13</xdr:col>
      <xdr:colOff>241300</xdr:colOff>
      <xdr:row>4</xdr:row>
      <xdr:rowOff>88900</xdr:rowOff>
    </xdr:from>
    <xdr:to>
      <xdr:col>22</xdr:col>
      <xdr:colOff>342900</xdr:colOff>
      <xdr:row>30</xdr:row>
      <xdr:rowOff>50800</xdr:rowOff>
    </xdr:to>
    <xdr:graphicFrame macro="">
      <xdr:nvGraphicFramePr>
        <xdr:cNvPr id="2" name="Chart 1">
          <a:extLst>
            <a:ext uri="{FF2B5EF4-FFF2-40B4-BE49-F238E27FC236}">
              <a16:creationId xmlns:a16="http://schemas.microsoft.com/office/drawing/2014/main" id="{87559870-6FBF-554F-BEC6-31901F4ACD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8.xml><?xml version="1.0" encoding="utf-8"?>
<xdr:wsDr xmlns:xdr="http://schemas.openxmlformats.org/drawingml/2006/spreadsheetDrawing" xmlns:a="http://schemas.openxmlformats.org/drawingml/2006/main">
  <xdr:twoCellAnchor>
    <xdr:from>
      <xdr:col>10</xdr:col>
      <xdr:colOff>146050</xdr:colOff>
      <xdr:row>8</xdr:row>
      <xdr:rowOff>50800</xdr:rowOff>
    </xdr:from>
    <xdr:to>
      <xdr:col>18</xdr:col>
      <xdr:colOff>254000</xdr:colOff>
      <xdr:row>31</xdr:row>
      <xdr:rowOff>165100</xdr:rowOff>
    </xdr:to>
    <xdr:graphicFrame macro="">
      <xdr:nvGraphicFramePr>
        <xdr:cNvPr id="2" name="Chart 1">
          <a:extLst>
            <a:ext uri="{FF2B5EF4-FFF2-40B4-BE49-F238E27FC236}">
              <a16:creationId xmlns:a16="http://schemas.microsoft.com/office/drawing/2014/main" id="{7DF124FE-DBA8-3148-A4F4-49588540C8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mir/Downloads/33010DO003_2021_ST_AUST.xlsx" TargetMode="External"/><Relationship Id="rId1" Type="http://schemas.openxmlformats.org/officeDocument/2006/relationships/externalLinkPath" Target="/Users/mir/Downloads/33010DO003_2021_ST_AUST.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mir/Desktop/optimal-vaccination/control%20result%20copy/Sto_Control_Results_Summary_1109.xlsx" TargetMode="External"/><Relationship Id="rId1" Type="http://schemas.openxmlformats.org/officeDocument/2006/relationships/externalLinkPath" Target="/Users/mir/Desktop/optimal-vaccination/control%20result%20copy/Sto_Control_Results_Summary_110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ents"/>
      <sheetName val="Table 3.1"/>
      <sheetName val="Table 3.2"/>
      <sheetName val="Table 3.3"/>
      <sheetName val="Table 3.4"/>
      <sheetName val="Table 3.5"/>
      <sheetName val="Table 3.6"/>
      <sheetName val="Table 3.7"/>
      <sheetName val="Explanatory Notes"/>
    </sheetNames>
    <sheetDataSet>
      <sheetData sheetId="0">
        <row r="2">
          <cell r="A2" t="str">
            <v>33010DO003 Births, Australia, 2021</v>
          </cell>
        </row>
        <row r="3">
          <cell r="A3" t="str">
            <v>Released at 11.30am (Canberra time) Tuesday 25 October 2022</v>
          </cell>
        </row>
      </sheetData>
      <sheetData sheetId="1" refreshError="1"/>
      <sheetData sheetId="2" refreshError="1"/>
      <sheetData sheetId="3" refreshError="1"/>
      <sheetData sheetId="4" refreshError="1"/>
      <sheetData sheetId="5" refreshError="1"/>
      <sheetData sheetId="6" refreshError="1"/>
      <sheetData sheetId="7" refreshError="1"/>
      <sheetData sheetId="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ensitivity&gt;&gt;"/>
      <sheetName val="cost_hyper"/>
      <sheetName val="para_val"/>
      <sheetName val="Results&gt;&gt;"/>
      <sheetName val="reg control"/>
      <sheetName val="reg cost"/>
      <sheetName val="range"/>
      <sheetName val="range (2)"/>
      <sheetName val="range_setting"/>
      <sheetName val="init_popn"/>
      <sheetName val="beta"/>
      <sheetName val="beta (2)"/>
      <sheetName val="noise"/>
      <sheetName val="delta"/>
      <sheetName val="sigma"/>
      <sheetName val="noise_sim"/>
      <sheetName val="vacc_cost"/>
      <sheetName val="econ_cost"/>
      <sheetName val="hosp_cost"/>
      <sheetName val="Fitting&gt;&gt;"/>
      <sheetName val="Data fitting_calibrated noise"/>
      <sheetName val="RMSE&amp;MAPE"/>
      <sheetName val="Cost&gt;&gt;"/>
      <sheetName val="Model Cost"/>
      <sheetName val="Actual Loss"/>
      <sheetName val="Ori Table A1"/>
      <sheetName val="Settings&gt;&gt;"/>
      <sheetName val="birth+death"/>
      <sheetName val="key dates"/>
      <sheetName val="Sensitivity test&gt;&gt;"/>
      <sheetName val="base_setting"/>
      <sheetName val="diff noise"/>
      <sheetName val="standard noise&gt;&gt;"/>
      <sheetName val="base_vacc"/>
      <sheetName val="loss_sigma0.1"/>
      <sheetName val="Regression&gt;&gt;"/>
      <sheetName val="Reg_30days"/>
      <sheetName val="ori data"/>
      <sheetName val="EINN_60day"/>
      <sheetName val="EINN_21da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537.499944560186" createdVersion="8" refreshedVersion="8" minRefreshableVersion="3" recordCount="53" xr:uid="{625AE540-A493-D249-9FDC-5AE372D68F40}">
  <cacheSource type="worksheet">
    <worksheetSource ref="A2:H55" sheet="Table A1"/>
  </cacheSource>
  <cacheFields count="8">
    <cacheField name="Source" numFmtId="0">
      <sharedItems count="3">
        <s v="Australian Governement"/>
        <s v="State and territory government"/>
        <s v="Non Government (Individuals)"/>
      </sharedItems>
    </cacheField>
    <cacheField name="Detailed source" numFmtId="0">
      <sharedItems/>
    </cacheField>
    <cacheField name="Program" numFmtId="0">
      <sharedItems/>
    </cacheField>
    <cacheField name="Area" numFmtId="0">
      <sharedItems count="16">
        <s v="Public hospitals"/>
        <s v="Private hospitals"/>
        <s v="Patient transport services"/>
        <s v="Community health"/>
        <s v="Public health"/>
        <s v="Other administration"/>
        <s v="Capital expenditure"/>
        <s v="Aged care"/>
        <s v="Referred medical services"/>
        <s v=" Research"/>
        <s v="Education of health professionals"/>
        <s v="Unreferred medical services"/>
        <s v="Other health practitioners"/>
        <s v="Benefit paid pharmaceuticals"/>
        <s v="Ageing &amp; Aged Care"/>
        <s v="All other medications"/>
      </sharedItems>
    </cacheField>
    <cacheField name="2019-20" numFmtId="174">
      <sharedItems containsString="0" containsBlank="1" containsNumber="1" minValue="3236.0999999977671" maxValue="1116202296.5700002" count="32">
        <n v="559482891.9922446"/>
        <n v="12795989.344382301"/>
        <n v="469828839.29500002"/>
        <n v="154761767.91999999"/>
        <m/>
        <n v="25402188.759999998"/>
        <n v="56358758.184999995"/>
        <n v="991496798.49499989"/>
        <n v="192013947.27000001"/>
        <n v="278976.005"/>
        <n v="118667020.04000001"/>
        <n v="57422228.850000001"/>
        <n v="29908913.630000003"/>
        <n v="25296189.780000001"/>
        <n v="1458090"/>
        <n v="13500000"/>
        <n v="11669559.66"/>
        <n v="176549304.24000001"/>
        <n v="13362973.35"/>
        <n v="145000"/>
        <n v="14274811.289999999"/>
        <n v="23250000"/>
        <n v="375465661.02999997"/>
        <n v="74673264.25"/>
        <n v="12250000"/>
        <n v="5100000"/>
        <n v="3761075"/>
        <n v="1116202296.5700002"/>
        <n v="3236.0999999977671"/>
        <n v="5233.849999999994"/>
        <n v="12100000"/>
        <n v="33800000"/>
      </sharedItems>
    </cacheField>
    <cacheField name="2020-21" numFmtId="174">
      <sharedItems containsString="0" containsBlank="1" containsNumber="1" minValue="4500.6100000150727" maxValue="2393706933.4599996"/>
    </cacheField>
    <cacheField name="2021-22" numFmtId="174">
      <sharedItems containsString="0" containsBlank="1" containsNumber="1" minValue="9988.0499999946442" maxValue="7038430786.6700001"/>
    </cacheField>
    <cacheField name="Total spending" numFmtId="0">
      <sharedItems containsSemiMixedTypes="0" containsString="0" containsNumber="1" minValue="0" maxValue="9550804740.170000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3">
  <r>
    <x v="0"/>
    <s v="NPCR"/>
    <s v="Hospital Services Payments (HSP)"/>
    <x v="0"/>
    <x v="0"/>
    <n v="1270167676"/>
    <n v="1876996161.9596503"/>
    <n v="3706646729.9518948"/>
  </r>
  <r>
    <x v="0"/>
    <s v="NPCR"/>
    <s v="Hospital Services Payments (HSP)"/>
    <x v="1"/>
    <x v="1"/>
    <n v="54808873"/>
    <m/>
    <n v="67604862.344382301"/>
  </r>
  <r>
    <x v="0"/>
    <s v="NPCR"/>
    <s v="Private Hospital Financial Viability Payment"/>
    <x v="1"/>
    <x v="2"/>
    <n v="356376042"/>
    <n v="444074320.04300004"/>
    <n v="1270279201.3380001"/>
  </r>
  <r>
    <x v="0"/>
    <s v="NPCR"/>
    <s v="State Public Health Payments (SPHP)"/>
    <x v="0"/>
    <x v="3"/>
    <n v="441825265"/>
    <n v="956895243.42040002"/>
    <n v="1553482276.3404"/>
  </r>
  <r>
    <x v="0"/>
    <s v="NPCR"/>
    <s v="State Public Health Payments (SPHP)"/>
    <x v="1"/>
    <x v="4"/>
    <m/>
    <n v="6025670.8362200009"/>
    <n v="6025670.8362200009"/>
  </r>
  <r>
    <x v="0"/>
    <s v="NPCR"/>
    <s v="State Public Health Payments (SPHP)"/>
    <x v="2"/>
    <x v="5"/>
    <n v="55934062"/>
    <n v="147800065.4659"/>
    <n v="229136316.22589999"/>
  </r>
  <r>
    <x v="0"/>
    <s v="NPCR"/>
    <s v="State Public Health Payments (SPHP)"/>
    <x v="3"/>
    <x v="6"/>
    <n v="252042742"/>
    <n v="1686864720.4494004"/>
    <n v="1995266220.6344004"/>
  </r>
  <r>
    <x v="0"/>
    <s v="NPCR"/>
    <s v="State Public Health Payments (SPHP)"/>
    <x v="4"/>
    <x v="7"/>
    <n v="1377395108"/>
    <n v="1284736807.0335002"/>
    <n v="3653628713.5285001"/>
  </r>
  <r>
    <x v="0"/>
    <s v="NPCR"/>
    <s v="State Public Health Payments (SPHP)"/>
    <x v="5"/>
    <x v="4"/>
    <m/>
    <n v="978232.79530000011"/>
    <n v="978232.79530000011"/>
  </r>
  <r>
    <x v="0"/>
    <s v="NPCR"/>
    <s v="State Public Health Payments (SPHP)"/>
    <x v="6"/>
    <x v="8"/>
    <n v="208701200"/>
    <n v="212316046.04519996"/>
    <n v="613031193.31519997"/>
  </r>
  <r>
    <x v="0"/>
    <s v="NPCR"/>
    <s v="State Public Health Payments (SPHP)"/>
    <x v="7"/>
    <x v="9"/>
    <n v="13994441"/>
    <n v="40999774.230689995"/>
    <n v="55273191.235689998"/>
  </r>
  <r>
    <x v="1"/>
    <s v="NPCR"/>
    <s v="Hospital Services Payments (HSP)"/>
    <x v="0"/>
    <x v="0"/>
    <n v="1270167676"/>
    <n v="1876996161.9596503"/>
    <n v="3706646729.9518948"/>
  </r>
  <r>
    <x v="1"/>
    <s v="NPCR"/>
    <s v="Hospital Services Payments (HSP)"/>
    <x v="1"/>
    <x v="1"/>
    <n v="54808873"/>
    <m/>
    <n v="67604862.344382301"/>
  </r>
  <r>
    <x v="1"/>
    <s v="NPCR"/>
    <s v="Private Hospital Financial Viability Payment"/>
    <x v="1"/>
    <x v="4"/>
    <m/>
    <m/>
    <n v="0"/>
  </r>
  <r>
    <x v="1"/>
    <s v="NPCR"/>
    <s v="State Public Health Payments (SPHP)"/>
    <x v="0"/>
    <x v="3"/>
    <n v="441825265"/>
    <n v="956895243.42040002"/>
    <n v="1553482276.3404"/>
  </r>
  <r>
    <x v="1"/>
    <s v="NPCR"/>
    <s v="State Public Health Payments (SPHP)"/>
    <x v="1"/>
    <x v="4"/>
    <m/>
    <n v="6025670.8362200009"/>
    <n v="6025670.8362200009"/>
  </r>
  <r>
    <x v="1"/>
    <s v="NPCR"/>
    <s v="State Public Health Payments (SPHP)"/>
    <x v="2"/>
    <x v="5"/>
    <n v="55934062"/>
    <n v="147800065.4659"/>
    <n v="229136316.22589999"/>
  </r>
  <r>
    <x v="1"/>
    <s v="NPCR"/>
    <s v="State Public Health Payments (SPHP)"/>
    <x v="3"/>
    <x v="6"/>
    <n v="252042742"/>
    <n v="1686864720.4494004"/>
    <n v="1995266220.6344004"/>
  </r>
  <r>
    <x v="1"/>
    <s v="NPCR"/>
    <s v="State Public Health Payments (SPHP)"/>
    <x v="4"/>
    <x v="7"/>
    <n v="1377395108"/>
    <n v="1284736807.0335002"/>
    <n v="3653628713.5285001"/>
  </r>
  <r>
    <x v="1"/>
    <s v="NPCR"/>
    <s v="State Public Health Payments (SPHP)"/>
    <x v="5"/>
    <x v="4"/>
    <m/>
    <n v="978232.79530000011"/>
    <n v="978232.79530000011"/>
  </r>
  <r>
    <x v="1"/>
    <s v="NPCR"/>
    <s v="State Public Health Payments (SPHP)"/>
    <x v="6"/>
    <x v="8"/>
    <n v="208701200"/>
    <n v="212316046.04519996"/>
    <n v="613031193.31519997"/>
  </r>
  <r>
    <x v="1"/>
    <s v="NPCR"/>
    <s v="State Public Health Payments (SPHP)"/>
    <x v="7"/>
    <x v="9"/>
    <n v="13994441"/>
    <n v="40999774.230689995"/>
    <n v="55273191.235689998"/>
  </r>
  <r>
    <x v="0"/>
    <s v="Dept of Health and Aged Care"/>
    <s v="Health Policy, Access &amp; Suppt"/>
    <x v="1"/>
    <x v="4"/>
    <n v="87760"/>
    <n v="43880"/>
    <n v="131640"/>
  </r>
  <r>
    <x v="0"/>
    <s v="Dept of Health and Aged Care"/>
    <s v="Health Policy, Access &amp; Suppt"/>
    <x v="8"/>
    <x v="4"/>
    <n v="10500000"/>
    <n v="11089000"/>
    <n v="21589000"/>
  </r>
  <r>
    <x v="0"/>
    <s v="Dept of Health and Aged Care"/>
    <s v="Health Policy, Access &amp; Suppt"/>
    <x v="3"/>
    <x v="4"/>
    <n v="98058665.650000006"/>
    <n v="53465949.519999981"/>
    <n v="151524615.16999999"/>
  </r>
  <r>
    <x v="0"/>
    <s v="Dept of Health and Aged Care"/>
    <s v="Health Policy, Access &amp; Suppt"/>
    <x v="4"/>
    <x v="10"/>
    <n v="2393706933.4599996"/>
    <n v="7038430786.6700001"/>
    <n v="9550804740.1700001"/>
  </r>
  <r>
    <x v="0"/>
    <s v="Dept of Health and Aged Care"/>
    <s v="Health Policy, Access &amp; Suppt"/>
    <x v="5"/>
    <x v="11"/>
    <n v="14407607.27"/>
    <n v="132468442.01000001"/>
    <n v="204298278.13"/>
  </r>
  <r>
    <x v="0"/>
    <s v="Dept of Health and Aged Care"/>
    <s v="Health Policy, Access &amp; Suppt"/>
    <x v="9"/>
    <x v="12"/>
    <n v="38867862.850000001"/>
    <n v="40557439.010000005"/>
    <n v="109334215.49000001"/>
  </r>
  <r>
    <x v="0"/>
    <s v="Dept of Health and Aged Care"/>
    <s v="Health Policy, Access &amp; Suppt"/>
    <x v="10"/>
    <x v="4"/>
    <n v="5649998"/>
    <m/>
    <n v="5649998"/>
  </r>
  <r>
    <x v="0"/>
    <s v="Dept of Health and Aged Care"/>
    <s v="Health Policy, Access &amp; Suppt"/>
    <x v="6"/>
    <x v="13"/>
    <n v="142764829.30000001"/>
    <n v="34249005.109999999"/>
    <n v="202310024.19"/>
  </r>
  <r>
    <x v="0"/>
    <s v="Dept of Health and Aged Care"/>
    <s v="Health Policy, Access &amp; Suppt"/>
    <x v="11"/>
    <x v="4"/>
    <n v="23862334.25"/>
    <n v="10441180"/>
    <n v="34303514.25"/>
  </r>
  <r>
    <x v="0"/>
    <s v="Dept of Health and Aged Care"/>
    <s v="Individual Health Benefits"/>
    <x v="1"/>
    <x v="14"/>
    <m/>
    <m/>
    <n v="1458090"/>
  </r>
  <r>
    <x v="0"/>
    <s v="Dept of Health and Aged Care"/>
    <s v="Individual Health Benefits"/>
    <x v="8"/>
    <x v="15"/>
    <n v="466696375.87"/>
    <n v="2268299897.9000001"/>
    <n v="2748496273.77"/>
  </r>
  <r>
    <x v="0"/>
    <s v="Dept of Health and Aged Care"/>
    <s v="Individual Health Benefits"/>
    <x v="12"/>
    <x v="4"/>
    <m/>
    <n v="642409422"/>
    <n v="642409422"/>
  </r>
  <r>
    <x v="0"/>
    <s v="Dept of Health and Aged Care"/>
    <s v="Individual Health Benefits"/>
    <x v="3"/>
    <x v="16"/>
    <m/>
    <m/>
    <n v="11669559.66"/>
  </r>
  <r>
    <x v="0"/>
    <s v="Dept of Health and Aged Care"/>
    <s v="Individual Health Benefits"/>
    <x v="13"/>
    <x v="4"/>
    <n v="13650000"/>
    <n v="40334000"/>
    <n v="53984000"/>
  </r>
  <r>
    <x v="0"/>
    <s v="Dept of Health and Aged Care"/>
    <s v="Individual Health Benefits"/>
    <x v="4"/>
    <x v="17"/>
    <n v="702310358.12"/>
    <n v="373095722.75999999"/>
    <n v="1251955385.1199999"/>
  </r>
  <r>
    <x v="0"/>
    <s v="Dept of Health and Aged Care"/>
    <s v="Individual Health Benefits"/>
    <x v="5"/>
    <x v="18"/>
    <n v="1454518.8900000001"/>
    <n v="2000900.45"/>
    <n v="16818392.690000001"/>
  </r>
  <r>
    <x v="0"/>
    <s v="Dept of Health and Aged Care"/>
    <s v="Individual Health Benefits"/>
    <x v="9"/>
    <x v="19"/>
    <m/>
    <m/>
    <n v="145000"/>
  </r>
  <r>
    <x v="0"/>
    <s v="Dept of Health and Aged Care"/>
    <s v="Individual Health Benefits"/>
    <x v="10"/>
    <x v="20"/>
    <m/>
    <m/>
    <n v="14274811.289999999"/>
  </r>
  <r>
    <x v="0"/>
    <s v="Dept of Health and Aged Care"/>
    <s v="Individual Health Benefits"/>
    <x v="11"/>
    <x v="21"/>
    <n v="2272487122"/>
    <n v="1482440249"/>
    <n v="3778177371"/>
  </r>
  <r>
    <x v="0"/>
    <s v="Dept of Health and Aged Care"/>
    <s v="Ageing &amp; Aged Care"/>
    <x v="14"/>
    <x v="22"/>
    <n v="1131914700.5300002"/>
    <n v="469677825.13999999"/>
    <n v="1977058186.7000003"/>
  </r>
  <r>
    <x v="0"/>
    <s v="Dept of Health and Aged Care"/>
    <s v="Individual Health Benefits"/>
    <x v="8"/>
    <x v="23"/>
    <m/>
    <m/>
    <n v="74673264.25"/>
  </r>
  <r>
    <x v="0"/>
    <s v="Dept of Health and Aged Care"/>
    <s v="Individual Health Benefits"/>
    <x v="13"/>
    <x v="24"/>
    <m/>
    <m/>
    <n v="12250000"/>
  </r>
  <r>
    <x v="0"/>
    <s v="Dept of Health and Aged Care"/>
    <s v="Individual Health Benefits"/>
    <x v="4"/>
    <x v="25"/>
    <m/>
    <m/>
    <n v="5100000"/>
  </r>
  <r>
    <x v="0"/>
    <s v="Dept of Health and Aged Care"/>
    <s v="Individual Health Benefits"/>
    <x v="5"/>
    <x v="26"/>
    <m/>
    <m/>
    <n v="3761075"/>
  </r>
  <r>
    <x v="0"/>
    <s v="Dept of Health and Aged Care"/>
    <s v="Individual Health Benefits"/>
    <x v="11"/>
    <x v="27"/>
    <m/>
    <m/>
    <n v="1116202296.5700002"/>
  </r>
  <r>
    <x v="2"/>
    <s v="Dept of Health and Aged Care"/>
    <s v="Medicare Benefits Schedule"/>
    <x v="11"/>
    <x v="28"/>
    <n v="4500.6100000150727"/>
    <n v="9988.0499999946442"/>
    <n v="17724.760000007482"/>
  </r>
  <r>
    <x v="2"/>
    <s v="Dept of Health and Aged Care"/>
    <s v="Medicare Benefits Schedule"/>
    <x v="8"/>
    <x v="29"/>
    <n v="8025.3499999739133"/>
    <n v="66618.609999356078"/>
    <n v="79877.809999329984"/>
  </r>
  <r>
    <x v="2"/>
    <s v="Dept of Health and Aged Care"/>
    <s v="Pharmaceutical Benefits Scheme"/>
    <x v="13"/>
    <x v="4"/>
    <m/>
    <n v="1318126.1499985198"/>
    <n v="1318126.1499985198"/>
  </r>
  <r>
    <x v="2"/>
    <s v="IQVIA"/>
    <s v="Antigen test kits"/>
    <x v="15"/>
    <x v="4"/>
    <m/>
    <n v="596900000"/>
    <n v="596900000"/>
  </r>
  <r>
    <x v="2"/>
    <s v="IQVIA"/>
    <s v="Respirators, face masks and shields"/>
    <x v="15"/>
    <x v="30"/>
    <n v="97600000"/>
    <n v="114000000"/>
    <n v="223700000"/>
  </r>
  <r>
    <x v="2"/>
    <s v="IQVIA"/>
    <s v="Sanitiser"/>
    <x v="15"/>
    <x v="31"/>
    <n v="15800000"/>
    <n v="6600000"/>
    <n v="562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FA30EA-8B2F-5D4D-8AAD-11932F9C538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7" firstHeaderRow="0" firstDataRow="1" firstDataCol="1"/>
  <pivotFields count="8">
    <pivotField axis="axisRow" showAll="0">
      <items count="4">
        <item x="0"/>
        <item x="2"/>
        <item x="1"/>
        <item t="default"/>
      </items>
    </pivotField>
    <pivotField showAll="0"/>
    <pivotField showAll="0"/>
    <pivotField axis="axisRow" showAll="0">
      <items count="17">
        <item x="9"/>
        <item x="7"/>
        <item x="14"/>
        <item x="15"/>
        <item x="13"/>
        <item x="6"/>
        <item x="3"/>
        <item x="10"/>
        <item x="5"/>
        <item x="12"/>
        <item x="2"/>
        <item x="1"/>
        <item x="4"/>
        <item x="0"/>
        <item x="8"/>
        <item x="11"/>
        <item t="default"/>
      </items>
    </pivotField>
    <pivotField dataField="1" showAll="0">
      <items count="33">
        <item x="28"/>
        <item x="29"/>
        <item x="19"/>
        <item x="9"/>
        <item x="14"/>
        <item x="26"/>
        <item x="25"/>
        <item x="16"/>
        <item x="30"/>
        <item x="24"/>
        <item x="1"/>
        <item x="18"/>
        <item x="15"/>
        <item x="20"/>
        <item x="21"/>
        <item x="13"/>
        <item x="5"/>
        <item x="12"/>
        <item x="31"/>
        <item x="6"/>
        <item x="11"/>
        <item x="23"/>
        <item x="10"/>
        <item x="3"/>
        <item x="17"/>
        <item x="8"/>
        <item x="22"/>
        <item x="2"/>
        <item x="0"/>
        <item x="7"/>
        <item x="27"/>
        <item x="4"/>
        <item t="default"/>
      </items>
    </pivotField>
    <pivotField dataField="1" showAll="0"/>
    <pivotField dataField="1" showAll="0"/>
    <pivotField dataField="1" showAll="0"/>
  </pivotFields>
  <rowFields count="2">
    <field x="3"/>
    <field x="0"/>
  </rowFields>
  <rowItems count="44">
    <i>
      <x/>
    </i>
    <i r="1">
      <x/>
    </i>
    <i>
      <x v="1"/>
    </i>
    <i r="1">
      <x/>
    </i>
    <i r="1">
      <x v="2"/>
    </i>
    <i>
      <x v="2"/>
    </i>
    <i r="1">
      <x/>
    </i>
    <i>
      <x v="3"/>
    </i>
    <i r="1">
      <x v="1"/>
    </i>
    <i>
      <x v="4"/>
    </i>
    <i r="1">
      <x/>
    </i>
    <i r="1">
      <x v="1"/>
    </i>
    <i>
      <x v="5"/>
    </i>
    <i r="1">
      <x/>
    </i>
    <i r="1">
      <x v="2"/>
    </i>
    <i>
      <x v="6"/>
    </i>
    <i r="1">
      <x/>
    </i>
    <i r="1">
      <x v="2"/>
    </i>
    <i>
      <x v="7"/>
    </i>
    <i r="1">
      <x/>
    </i>
    <i>
      <x v="8"/>
    </i>
    <i r="1">
      <x/>
    </i>
    <i r="1">
      <x v="2"/>
    </i>
    <i>
      <x v="9"/>
    </i>
    <i r="1">
      <x/>
    </i>
    <i>
      <x v="10"/>
    </i>
    <i r="1">
      <x/>
    </i>
    <i r="1">
      <x v="2"/>
    </i>
    <i>
      <x v="11"/>
    </i>
    <i r="1">
      <x/>
    </i>
    <i r="1">
      <x v="2"/>
    </i>
    <i>
      <x v="12"/>
    </i>
    <i r="1">
      <x/>
    </i>
    <i r="1">
      <x v="2"/>
    </i>
    <i>
      <x v="13"/>
    </i>
    <i r="1">
      <x/>
    </i>
    <i r="1">
      <x v="2"/>
    </i>
    <i>
      <x v="14"/>
    </i>
    <i r="1">
      <x/>
    </i>
    <i r="1">
      <x v="1"/>
    </i>
    <i>
      <x v="15"/>
    </i>
    <i r="1">
      <x/>
    </i>
    <i r="1">
      <x v="1"/>
    </i>
    <i t="grand">
      <x/>
    </i>
  </rowItems>
  <colFields count="1">
    <field x="-2"/>
  </colFields>
  <colItems count="4">
    <i>
      <x/>
    </i>
    <i i="1">
      <x v="1"/>
    </i>
    <i i="2">
      <x v="2"/>
    </i>
    <i i="3">
      <x v="3"/>
    </i>
  </colItems>
  <dataFields count="4">
    <dataField name="Sum of 2019-20" fld="4" baseField="0" baseItem="0"/>
    <dataField name="Sum of 2020-21" fld="5" baseField="0" baseItem="0"/>
    <dataField name="Sum of 2021-22" fld="6" baseField="0" baseItem="0"/>
    <dataField name="Sum of Total spending" fld="7" baseField="0" baseItem="0"/>
  </dataFields>
  <formats count="2">
    <format dxfId="1">
      <pivotArea outline="0" collapsedLevelsAreSubtotals="1" fieldPosition="0"/>
    </format>
    <format dxfId="0">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Y2015_BIRTHS_LG" connectionId="1" xr16:uid="{AA597402-6E81-784B-AE26-5DC617804A5B}"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abs.gov.au/statistics/people/population/deaths-australia/2022"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http://www.abs.gov.au/websitedbs/d3310114.nsf/Home/%C2%A9+Copyright?OpenDocument" TargetMode="External"/><Relationship Id="rId6" Type="http://schemas.openxmlformats.org/officeDocument/2006/relationships/comments" Target="../comments1.xml"/><Relationship Id="rId5" Type="http://schemas.openxmlformats.org/officeDocument/2006/relationships/queryTable" Target="../queryTables/queryTable1.xml"/><Relationship Id="rId4"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2.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2B38D-32CC-F547-90FE-A86082FFF8CE}">
  <dimension ref="A1:BK155"/>
  <sheetViews>
    <sheetView topLeftCell="C1" zoomScale="110" zoomScaleNormal="110" workbookViewId="0">
      <selection activeCell="J18" sqref="J18"/>
    </sheetView>
  </sheetViews>
  <sheetFormatPr baseColWidth="10" defaultRowHeight="16"/>
  <cols>
    <col min="1" max="1" width="20.33203125" bestFit="1" customWidth="1"/>
    <col min="2" max="2" width="20.1640625" bestFit="1" customWidth="1"/>
    <col min="5" max="5" width="11" customWidth="1"/>
    <col min="6" max="6" width="10.83203125" style="451"/>
    <col min="9" max="9" width="15.1640625" bestFit="1" customWidth="1"/>
    <col min="11" max="12" width="15.83203125" style="465" bestFit="1" customWidth="1"/>
    <col min="13" max="13" width="10.83203125" style="465"/>
    <col min="14" max="14" width="15.83203125" style="465" bestFit="1" customWidth="1"/>
    <col min="15" max="15" width="11.5" style="465" bestFit="1" customWidth="1"/>
    <col min="17" max="17" width="2.6640625" style="333" customWidth="1"/>
    <col min="19" max="19" width="20.1640625" style="60" bestFit="1" customWidth="1"/>
    <col min="20" max="20" width="12.5" style="60" bestFit="1" customWidth="1"/>
    <col min="21" max="21" width="15.5" style="60" bestFit="1" customWidth="1"/>
    <col min="22" max="27" width="10.83203125" style="60"/>
    <col min="28" max="28" width="15" style="60" customWidth="1"/>
    <col min="29" max="29" width="2.83203125" style="471" customWidth="1"/>
    <col min="41" max="41" width="2.6640625" style="333" customWidth="1"/>
    <col min="53" max="53" width="3.6640625" style="333" customWidth="1"/>
  </cols>
  <sheetData>
    <row r="1" spans="3:35">
      <c r="K1" s="465" t="s">
        <v>627</v>
      </c>
      <c r="L1" s="450" t="s">
        <v>626</v>
      </c>
    </row>
    <row r="2" spans="3:35">
      <c r="C2" s="450" t="s">
        <v>627</v>
      </c>
      <c r="K2" s="449" t="s">
        <v>621</v>
      </c>
      <c r="L2" s="449" t="s">
        <v>624</v>
      </c>
      <c r="N2" s="465" t="s">
        <v>638</v>
      </c>
      <c r="O2" s="465" t="s">
        <v>640</v>
      </c>
      <c r="S2" s="60" t="s">
        <v>73</v>
      </c>
      <c r="T2" s="60" t="s">
        <v>74</v>
      </c>
      <c r="U2" s="511" t="s">
        <v>72</v>
      </c>
      <c r="V2" s="511"/>
      <c r="W2" s="511"/>
      <c r="X2" s="511"/>
      <c r="Y2" s="511"/>
    </row>
    <row r="3" spans="3:35">
      <c r="C3" s="449" t="s">
        <v>621</v>
      </c>
      <c r="F3" s="451" t="s">
        <v>623</v>
      </c>
      <c r="I3" s="450" t="s">
        <v>626</v>
      </c>
      <c r="K3" s="449" t="s">
        <v>622</v>
      </c>
      <c r="L3" s="449" t="s">
        <v>625</v>
      </c>
      <c r="M3" s="465" t="s">
        <v>628</v>
      </c>
      <c r="N3" s="465" t="s">
        <v>637</v>
      </c>
      <c r="O3" s="465" t="s">
        <v>639</v>
      </c>
      <c r="S3" s="60" t="s">
        <v>67</v>
      </c>
      <c r="T3" s="60" t="s">
        <v>68</v>
      </c>
      <c r="U3" s="60" t="s">
        <v>66</v>
      </c>
      <c r="V3" s="60" t="s">
        <v>65</v>
      </c>
      <c r="W3" s="60" t="s">
        <v>64</v>
      </c>
      <c r="X3" s="60" t="s">
        <v>63</v>
      </c>
      <c r="Y3" s="60" t="s">
        <v>62</v>
      </c>
      <c r="AB3" s="60" t="s">
        <v>61</v>
      </c>
    </row>
    <row r="4" spans="3:35">
      <c r="C4" s="449" t="s">
        <v>622</v>
      </c>
      <c r="F4" s="451">
        <v>2.779241E-2</v>
      </c>
      <c r="I4" s="449" t="s">
        <v>624</v>
      </c>
      <c r="J4" s="449">
        <v>1</v>
      </c>
      <c r="K4" s="465">
        <f>F4</f>
        <v>2.779241E-2</v>
      </c>
      <c r="L4" s="465">
        <v>2.7792359999999999E-2</v>
      </c>
      <c r="M4" s="465">
        <f>AB4</f>
        <v>2.4477239999999997E-2</v>
      </c>
      <c r="N4" s="467">
        <v>2.779235E-2</v>
      </c>
      <c r="O4" s="467">
        <v>2.779241E-2</v>
      </c>
      <c r="S4" s="60" t="str">
        <f>$F$3</f>
        <v>vaccination_rate</v>
      </c>
      <c r="T4" s="60">
        <f>Reg_30days!AJ32</f>
        <v>0</v>
      </c>
      <c r="U4" s="64">
        <v>2.45031E-2</v>
      </c>
      <c r="V4" s="64">
        <v>2.44278E-2</v>
      </c>
      <c r="W4" s="64">
        <v>2.4483499999999998E-2</v>
      </c>
      <c r="X4" s="64">
        <v>2.4488599999999999E-2</v>
      </c>
      <c r="Y4" s="64">
        <v>2.44832E-2</v>
      </c>
      <c r="Z4" s="64"/>
      <c r="AA4" s="64"/>
      <c r="AB4" s="62">
        <f>AVERAGE(U4:Y4)</f>
        <v>2.4477239999999997E-2</v>
      </c>
      <c r="AC4" s="472"/>
    </row>
    <row r="5" spans="3:35">
      <c r="F5" s="451">
        <v>2.779357E-2</v>
      </c>
      <c r="I5" s="449" t="s">
        <v>625</v>
      </c>
      <c r="J5" s="449">
        <v>2</v>
      </c>
      <c r="K5" s="465">
        <f>F5</f>
        <v>2.779357E-2</v>
      </c>
      <c r="L5" s="465">
        <v>2.7793709999999999E-2</v>
      </c>
      <c r="M5" s="465">
        <f>AB5</f>
        <v>2.438572E-2</v>
      </c>
      <c r="N5" s="467">
        <v>2.779351E-2</v>
      </c>
      <c r="O5" s="467">
        <v>2.7793760000000001E-2</v>
      </c>
      <c r="S5" s="60" t="str">
        <f>$F$3</f>
        <v>vaccination_rate</v>
      </c>
      <c r="T5" s="60">
        <f>Reg_30days!AJ33</f>
        <v>0</v>
      </c>
      <c r="U5" s="64">
        <v>2.44224E-2</v>
      </c>
      <c r="V5" s="64">
        <v>2.4376499999999999E-2</v>
      </c>
      <c r="W5" s="64">
        <v>2.43693E-2</v>
      </c>
      <c r="X5" s="64">
        <v>2.4377699999999999E-2</v>
      </c>
      <c r="Y5" s="64">
        <v>2.43827E-2</v>
      </c>
      <c r="Z5" s="64"/>
      <c r="AA5" s="64"/>
      <c r="AB5" s="62">
        <f>AVERAGE(U5:Y5)</f>
        <v>2.438572E-2</v>
      </c>
      <c r="AC5" s="472"/>
    </row>
    <row r="6" spans="3:35" ht="18">
      <c r="F6" s="451">
        <v>2.7778919999999999E-2</v>
      </c>
      <c r="J6" s="449">
        <v>3</v>
      </c>
      <c r="K6" s="465">
        <f>F6</f>
        <v>2.7778919999999999E-2</v>
      </c>
      <c r="L6" s="465">
        <v>2.7779249999999998E-2</v>
      </c>
      <c r="M6" s="465">
        <f>AB6</f>
        <v>2.4267799999999999E-2</v>
      </c>
      <c r="N6" s="467">
        <v>2.7778859999999999E-2</v>
      </c>
      <c r="O6" s="467">
        <v>2.77793E-2</v>
      </c>
      <c r="S6" s="60" t="str">
        <f>$F$3</f>
        <v>vaccination_rate</v>
      </c>
      <c r="T6" s="60">
        <f>Reg_30days!AJ34</f>
        <v>0</v>
      </c>
      <c r="U6" s="64">
        <v>2.43032E-2</v>
      </c>
      <c r="V6" s="64">
        <v>2.4231300000000001E-2</v>
      </c>
      <c r="W6" s="64">
        <v>2.4268399999999999E-2</v>
      </c>
      <c r="X6" s="64">
        <v>2.4270699999999999E-2</v>
      </c>
      <c r="Y6" s="64">
        <v>2.4265399999999999E-2</v>
      </c>
      <c r="Z6" s="64"/>
      <c r="AA6" s="64"/>
      <c r="AB6" s="62">
        <f>AVERAGE(U6:Y6)</f>
        <v>2.4267799999999999E-2</v>
      </c>
      <c r="AC6" s="472"/>
      <c r="AH6" s="460"/>
      <c r="AI6" s="459"/>
    </row>
    <row r="7" spans="3:35" ht="18">
      <c r="F7" s="451">
        <v>2.7764939999999998E-2</v>
      </c>
      <c r="J7" s="449">
        <v>4</v>
      </c>
      <c r="K7" s="465">
        <f>F7</f>
        <v>2.7764939999999998E-2</v>
      </c>
      <c r="L7" s="465">
        <v>2.776547E-2</v>
      </c>
      <c r="M7" s="465">
        <f>AB7</f>
        <v>2.4109560000000002E-2</v>
      </c>
      <c r="N7" s="467">
        <v>2.7764870000000001E-2</v>
      </c>
      <c r="O7" s="467">
        <v>2.776553E-2</v>
      </c>
      <c r="S7" s="60" t="str">
        <f>$F$3</f>
        <v>vaccination_rate</v>
      </c>
      <c r="T7" s="60">
        <f>Reg_30days!AJ35</f>
        <v>0</v>
      </c>
      <c r="U7" s="64">
        <v>2.4128500000000001E-2</v>
      </c>
      <c r="V7" s="64">
        <v>2.41053E-2</v>
      </c>
      <c r="W7" s="64">
        <v>2.4069199999999999E-2</v>
      </c>
      <c r="X7" s="64">
        <v>2.4107E-2</v>
      </c>
      <c r="Y7" s="64">
        <v>2.4137800000000001E-2</v>
      </c>
      <c r="Z7" s="64"/>
      <c r="AA7" s="64"/>
      <c r="AB7" s="62">
        <f>AVERAGE(U7:Y7)</f>
        <v>2.4109560000000002E-2</v>
      </c>
      <c r="AC7" s="472"/>
      <c r="AH7" s="460"/>
      <c r="AI7" s="459"/>
    </row>
    <row r="8" spans="3:35" ht="18">
      <c r="F8" s="451">
        <v>2.7744439999999999E-2</v>
      </c>
      <c r="J8" s="449">
        <v>5</v>
      </c>
      <c r="K8" s="466">
        <f>F8</f>
        <v>2.7744439999999999E-2</v>
      </c>
      <c r="L8" s="466">
        <v>2.7745240000000001E-2</v>
      </c>
      <c r="M8" s="465">
        <f>AB8</f>
        <v>2.3871360000000001E-2</v>
      </c>
      <c r="N8" s="467">
        <v>2.7744359999999999E-2</v>
      </c>
      <c r="O8" s="467">
        <v>2.7745300000000001E-2</v>
      </c>
      <c r="S8" s="60" t="str">
        <f>$F$3</f>
        <v>vaccination_rate</v>
      </c>
      <c r="T8" s="60">
        <f>Reg_30days!AJ36</f>
        <v>0</v>
      </c>
      <c r="U8" s="64">
        <v>2.3990000000000001E-2</v>
      </c>
      <c r="V8" s="64">
        <v>2.3761500000000001E-2</v>
      </c>
      <c r="W8" s="64">
        <v>2.39481E-2</v>
      </c>
      <c r="X8" s="64">
        <v>2.3971599999999999E-2</v>
      </c>
      <c r="Y8" s="64">
        <v>2.3685600000000001E-2</v>
      </c>
      <c r="Z8" s="64"/>
      <c r="AA8" s="64"/>
      <c r="AB8" s="62">
        <f>AVERAGE(U8:Y8)</f>
        <v>2.3871360000000001E-2</v>
      </c>
      <c r="AC8" s="472"/>
      <c r="AH8" s="460"/>
      <c r="AI8" s="459"/>
    </row>
    <row r="9" spans="3:35" ht="18">
      <c r="F9" s="451">
        <v>2.7717789999999999E-2</v>
      </c>
      <c r="J9" s="449">
        <v>6</v>
      </c>
      <c r="K9" s="466">
        <f>F9</f>
        <v>2.7717789999999999E-2</v>
      </c>
      <c r="L9" s="466">
        <v>2.7719049999999999E-2</v>
      </c>
      <c r="M9" s="465">
        <f>AB9</f>
        <v>2.3552739999999999E-2</v>
      </c>
      <c r="N9" s="467">
        <v>2.771771E-2</v>
      </c>
      <c r="O9" s="467">
        <v>2.771912E-2</v>
      </c>
      <c r="S9" s="60" t="str">
        <f>$F$3</f>
        <v>vaccination_rate</v>
      </c>
      <c r="T9" s="60">
        <f>Reg_30days!AJ37</f>
        <v>0</v>
      </c>
      <c r="U9" s="64">
        <v>2.39124E-2</v>
      </c>
      <c r="V9" s="64">
        <v>2.3483E-2</v>
      </c>
      <c r="W9" s="64">
        <v>2.3427900000000002E-2</v>
      </c>
      <c r="X9" s="64">
        <v>2.3380100000000001E-2</v>
      </c>
      <c r="Y9" s="64">
        <v>2.3560299999999999E-2</v>
      </c>
      <c r="Z9" s="64"/>
      <c r="AA9" s="64"/>
      <c r="AB9" s="62">
        <f>AVERAGE(U9:Y9)</f>
        <v>2.3552739999999999E-2</v>
      </c>
      <c r="AC9" s="472"/>
      <c r="AH9" s="460"/>
      <c r="AI9" s="459"/>
    </row>
    <row r="10" spans="3:35" ht="18">
      <c r="F10" s="451">
        <v>2.769106E-2</v>
      </c>
      <c r="J10" s="449">
        <v>7</v>
      </c>
      <c r="K10" s="465">
        <f>F10</f>
        <v>2.769106E-2</v>
      </c>
      <c r="L10" s="465">
        <v>2.769274E-2</v>
      </c>
      <c r="M10" s="465">
        <f>AB10</f>
        <v>2.338316E-2</v>
      </c>
      <c r="N10" s="467">
        <v>2.7690969999999999E-2</v>
      </c>
      <c r="O10" s="467">
        <v>2.76928E-2</v>
      </c>
      <c r="S10" s="60" t="str">
        <f>$F$3</f>
        <v>vaccination_rate</v>
      </c>
      <c r="T10" s="60">
        <f>Reg_30days!AJ38</f>
        <v>0</v>
      </c>
      <c r="U10" s="64">
        <v>2.3561599999999999E-2</v>
      </c>
      <c r="V10" s="64">
        <v>2.3455799999999999E-2</v>
      </c>
      <c r="W10" s="64">
        <v>2.3410899999999998E-2</v>
      </c>
      <c r="X10" s="64">
        <v>2.3186700000000001E-2</v>
      </c>
      <c r="Y10" s="64">
        <v>2.33008E-2</v>
      </c>
      <c r="Z10" s="64"/>
      <c r="AA10" s="64"/>
      <c r="AB10" s="62">
        <f>AVERAGE(U10:Y10)</f>
        <v>2.338316E-2</v>
      </c>
      <c r="AC10" s="472"/>
      <c r="AH10" s="460"/>
      <c r="AI10" s="459"/>
    </row>
    <row r="11" spans="3:35" ht="18">
      <c r="F11" s="451">
        <v>2.765664E-2</v>
      </c>
      <c r="J11" s="449">
        <v>8</v>
      </c>
      <c r="K11" s="465">
        <f>F11</f>
        <v>2.765664E-2</v>
      </c>
      <c r="L11" s="465">
        <v>2.7659010000000001E-2</v>
      </c>
      <c r="M11" s="465">
        <f>AB11</f>
        <v>2.316708E-2</v>
      </c>
      <c r="N11" s="467">
        <v>2.765656E-2</v>
      </c>
      <c r="O11" s="467">
        <v>2.7659070000000001E-2</v>
      </c>
      <c r="S11" s="60" t="str">
        <f>$F$3</f>
        <v>vaccination_rate</v>
      </c>
      <c r="T11" s="60">
        <f>Reg_30days!AJ39</f>
        <v>0</v>
      </c>
      <c r="U11" s="64">
        <v>2.3195299999999999E-2</v>
      </c>
      <c r="V11" s="64">
        <v>2.3148100000000001E-2</v>
      </c>
      <c r="W11" s="64">
        <v>2.3310000000000001E-2</v>
      </c>
      <c r="X11" s="64">
        <v>2.3103200000000001E-2</v>
      </c>
      <c r="Y11" s="64">
        <v>2.30788E-2</v>
      </c>
      <c r="Z11" s="64"/>
      <c r="AA11" s="64"/>
      <c r="AB11" s="62">
        <f>AVERAGE(U11:Y11)</f>
        <v>2.316708E-2</v>
      </c>
      <c r="AC11" s="472"/>
      <c r="AH11" s="460"/>
      <c r="AI11" s="459"/>
    </row>
    <row r="12" spans="3:35" ht="18">
      <c r="F12" s="451">
        <v>2.7617969999999999E-2</v>
      </c>
      <c r="J12" s="449">
        <v>9</v>
      </c>
      <c r="K12" s="465">
        <f>F12</f>
        <v>2.7617969999999999E-2</v>
      </c>
      <c r="L12" s="465">
        <v>2.7621010000000001E-2</v>
      </c>
      <c r="M12" s="465">
        <f>AB12</f>
        <v>2.305654E-2</v>
      </c>
      <c r="N12" s="467">
        <v>2.7617840000000001E-2</v>
      </c>
      <c r="O12" s="467">
        <v>2.7621099999999999E-2</v>
      </c>
      <c r="S12" s="60" t="str">
        <f>$F$3</f>
        <v>vaccination_rate</v>
      </c>
      <c r="T12" s="60">
        <f>Reg_30days!AJ40</f>
        <v>0</v>
      </c>
      <c r="U12" s="64">
        <v>2.3080400000000001E-2</v>
      </c>
      <c r="V12" s="64">
        <v>2.2986099999999999E-2</v>
      </c>
      <c r="W12" s="64">
        <v>2.3385099999999999E-2</v>
      </c>
      <c r="X12" s="64">
        <v>2.29123E-2</v>
      </c>
      <c r="Y12" s="64">
        <v>2.29188E-2</v>
      </c>
      <c r="Z12" s="64"/>
      <c r="AA12" s="64"/>
      <c r="AB12" s="62">
        <f>AVERAGE(U12:Y12)</f>
        <v>2.305654E-2</v>
      </c>
      <c r="AC12" s="472"/>
      <c r="AH12" s="460"/>
      <c r="AI12" s="459"/>
    </row>
    <row r="13" spans="3:35" ht="18">
      <c r="F13" s="451">
        <v>2.759025E-2</v>
      </c>
      <c r="J13" s="449">
        <v>10</v>
      </c>
      <c r="K13" s="465">
        <f>F13</f>
        <v>2.759025E-2</v>
      </c>
      <c r="L13" s="465">
        <v>2.7593980000000001E-2</v>
      </c>
      <c r="M13" s="465">
        <f>AB13</f>
        <v>2.2856919999999999E-2</v>
      </c>
      <c r="N13" s="467">
        <v>2.7590150000000001E-2</v>
      </c>
      <c r="O13" s="467">
        <v>2.7594029999999999E-2</v>
      </c>
      <c r="S13" s="60" t="str">
        <f>$F$3</f>
        <v>vaccination_rate</v>
      </c>
      <c r="T13" s="60">
        <f>Reg_30days!AJ41</f>
        <v>0</v>
      </c>
      <c r="U13" s="64">
        <v>2.2797000000000001E-2</v>
      </c>
      <c r="V13" s="64">
        <v>2.26103E-2</v>
      </c>
      <c r="W13" s="64">
        <v>2.32388E-2</v>
      </c>
      <c r="X13" s="64">
        <v>2.2947499999999999E-2</v>
      </c>
      <c r="Y13" s="64">
        <v>2.2690999999999999E-2</v>
      </c>
      <c r="Z13" s="64"/>
      <c r="AA13" s="64"/>
      <c r="AB13" s="62">
        <f>AVERAGE(U13:Y13)</f>
        <v>2.2856919999999999E-2</v>
      </c>
      <c r="AC13" s="472"/>
      <c r="AH13" s="460"/>
      <c r="AI13" s="459"/>
    </row>
    <row r="14" spans="3:35" ht="18">
      <c r="F14" s="451">
        <v>2.7584129999999998E-2</v>
      </c>
      <c r="J14" s="449">
        <v>11</v>
      </c>
      <c r="K14" s="465">
        <f>F14</f>
        <v>2.7584129999999998E-2</v>
      </c>
      <c r="L14" s="465">
        <v>2.7589889999999999E-2</v>
      </c>
      <c r="M14" s="465">
        <f>AB14</f>
        <v>2.2671359999999998E-2</v>
      </c>
      <c r="N14" s="467">
        <v>2.7586159999999998E-2</v>
      </c>
      <c r="O14" s="467">
        <v>2.7589309999999999E-2</v>
      </c>
      <c r="S14" s="60" t="str">
        <f>$F$3</f>
        <v>vaccination_rate</v>
      </c>
      <c r="T14" s="60">
        <f>Reg_30days!AJ42</f>
        <v>0</v>
      </c>
      <c r="U14" s="64">
        <v>2.2539799999999999E-2</v>
      </c>
      <c r="V14" s="64">
        <v>2.2577799999999999E-2</v>
      </c>
      <c r="W14" s="64">
        <v>2.29953E-2</v>
      </c>
      <c r="X14" s="64">
        <v>2.2618599999999999E-2</v>
      </c>
      <c r="Y14" s="64">
        <v>2.2625300000000001E-2</v>
      </c>
      <c r="Z14" s="64"/>
      <c r="AA14" s="64"/>
      <c r="AB14" s="62">
        <f>AVERAGE(U14:Y14)</f>
        <v>2.2671359999999998E-2</v>
      </c>
      <c r="AC14" s="472"/>
      <c r="AH14" s="460"/>
      <c r="AI14" s="459"/>
    </row>
    <row r="15" spans="3:35" ht="18">
      <c r="F15" s="451">
        <v>2.7475880000000001E-2</v>
      </c>
      <c r="J15" s="449">
        <v>12</v>
      </c>
      <c r="K15" s="465">
        <f>F15</f>
        <v>2.7475880000000001E-2</v>
      </c>
      <c r="L15" s="465">
        <v>2.7481729999999999E-2</v>
      </c>
      <c r="M15" s="465">
        <f>AB15</f>
        <v>2.2474340000000002E-2</v>
      </c>
      <c r="N15" s="467">
        <v>2.7475820000000001E-2</v>
      </c>
      <c r="O15" s="467">
        <v>2.7481760000000001E-2</v>
      </c>
      <c r="S15" s="60" t="str">
        <f>$F$3</f>
        <v>vaccination_rate</v>
      </c>
      <c r="T15" s="60">
        <f>Reg_30days!AJ43</f>
        <v>0</v>
      </c>
      <c r="U15" s="64">
        <v>2.2336100000000001E-2</v>
      </c>
      <c r="V15" s="64">
        <v>2.2573800000000002E-2</v>
      </c>
      <c r="W15" s="64">
        <v>2.2726E-2</v>
      </c>
      <c r="X15" s="64">
        <v>2.24946E-2</v>
      </c>
      <c r="Y15" s="64">
        <v>2.2241199999999999E-2</v>
      </c>
      <c r="Z15" s="64"/>
      <c r="AA15" s="64"/>
      <c r="AB15" s="62">
        <f>AVERAGE(U15:Y15)</f>
        <v>2.2474340000000002E-2</v>
      </c>
      <c r="AC15" s="472"/>
      <c r="AH15" s="460"/>
      <c r="AI15" s="459"/>
    </row>
    <row r="16" spans="3:35" ht="18">
      <c r="F16" s="451">
        <v>2.7346840000000001E-2</v>
      </c>
      <c r="J16" s="449">
        <v>13</v>
      </c>
      <c r="K16" s="465">
        <f>F16</f>
        <v>2.7346840000000001E-2</v>
      </c>
      <c r="L16" s="465">
        <v>2.7356330000000002E-2</v>
      </c>
      <c r="M16" s="465">
        <f>AB16</f>
        <v>2.2394239999999999E-2</v>
      </c>
      <c r="N16" s="467">
        <v>2.734733E-2</v>
      </c>
      <c r="O16" s="467">
        <v>2.7355999999999998E-2</v>
      </c>
      <c r="S16" s="60" t="str">
        <f>$F$3</f>
        <v>vaccination_rate</v>
      </c>
      <c r="T16" s="60">
        <f>Reg_30days!AJ44</f>
        <v>0</v>
      </c>
      <c r="U16" s="64">
        <v>2.2157300000000001E-2</v>
      </c>
      <c r="V16" s="64">
        <v>2.2285800000000001E-2</v>
      </c>
      <c r="W16" s="64">
        <v>2.2578899999999999E-2</v>
      </c>
      <c r="X16" s="64">
        <v>2.2673599999999999E-2</v>
      </c>
      <c r="Y16" s="64">
        <v>2.22756E-2</v>
      </c>
      <c r="Z16" s="64"/>
      <c r="AA16" s="64"/>
      <c r="AB16" s="62">
        <f>AVERAGE(U16:Y16)</f>
        <v>2.2394239999999999E-2</v>
      </c>
      <c r="AC16" s="472"/>
      <c r="AH16" s="460"/>
      <c r="AI16" s="459"/>
    </row>
    <row r="17" spans="6:35" ht="18">
      <c r="F17" s="451">
        <v>2.7242829999999999E-2</v>
      </c>
      <c r="J17" s="449">
        <v>14</v>
      </c>
      <c r="K17" s="465">
        <f>F17</f>
        <v>2.7242829999999999E-2</v>
      </c>
      <c r="L17" s="465">
        <v>2.7253300000000001E-2</v>
      </c>
      <c r="M17" s="465">
        <f>AB17</f>
        <v>2.230826E-2</v>
      </c>
      <c r="N17" s="467">
        <v>2.7242929999999999E-2</v>
      </c>
      <c r="O17" s="467">
        <v>2.7253429999999999E-2</v>
      </c>
      <c r="S17" s="60" t="str">
        <f>$F$3</f>
        <v>vaccination_rate</v>
      </c>
      <c r="T17" s="60">
        <f>Reg_30days!AJ45</f>
        <v>0</v>
      </c>
      <c r="U17" s="64">
        <v>2.2614100000000002E-2</v>
      </c>
      <c r="V17" s="64">
        <v>2.2292900000000001E-2</v>
      </c>
      <c r="W17" s="64">
        <v>2.2557899999999999E-2</v>
      </c>
      <c r="X17" s="64">
        <v>2.2348199999999999E-2</v>
      </c>
      <c r="Y17" s="64">
        <v>2.17282E-2</v>
      </c>
      <c r="Z17" s="64"/>
      <c r="AA17" s="64"/>
      <c r="AB17" s="62">
        <f>AVERAGE(U17:Y17)</f>
        <v>2.230826E-2</v>
      </c>
      <c r="AC17" s="472"/>
      <c r="AH17" s="460"/>
      <c r="AI17" s="459"/>
    </row>
    <row r="18" spans="6:35" ht="18">
      <c r="F18" s="451">
        <v>2.6991299999999999E-2</v>
      </c>
      <c r="J18" s="449">
        <v>15</v>
      </c>
      <c r="K18" s="465">
        <f>F18</f>
        <v>2.6991299999999999E-2</v>
      </c>
      <c r="L18" s="465">
        <v>2.7008339999999999E-2</v>
      </c>
      <c r="M18" s="465">
        <f>AB18</f>
        <v>2.2014600000000002E-2</v>
      </c>
      <c r="N18" s="467">
        <v>2.6992209999999999E-2</v>
      </c>
      <c r="O18" s="467">
        <v>2.7008020000000001E-2</v>
      </c>
      <c r="S18" s="60" t="str">
        <f>$F$3</f>
        <v>vaccination_rate</v>
      </c>
      <c r="T18" s="60">
        <f>Reg_30days!AJ46</f>
        <v>0</v>
      </c>
      <c r="U18" s="64">
        <v>2.2101800000000001E-2</v>
      </c>
      <c r="V18" s="64">
        <v>2.1930700000000001E-2</v>
      </c>
      <c r="W18" s="64">
        <v>2.2144500000000001E-2</v>
      </c>
      <c r="X18" s="64">
        <v>2.20238E-2</v>
      </c>
      <c r="Y18" s="64">
        <v>2.1872200000000001E-2</v>
      </c>
      <c r="Z18" s="64"/>
      <c r="AA18" s="64"/>
      <c r="AB18" s="62">
        <f>AVERAGE(U18:Y18)</f>
        <v>2.2014600000000002E-2</v>
      </c>
      <c r="AC18" s="472"/>
      <c r="AH18" s="460"/>
      <c r="AI18" s="459"/>
    </row>
    <row r="19" spans="6:35" ht="18">
      <c r="F19" s="451">
        <v>2.6813030000000002E-2</v>
      </c>
      <c r="J19" s="449">
        <v>16</v>
      </c>
      <c r="K19" s="465">
        <f>F19</f>
        <v>2.6813030000000002E-2</v>
      </c>
      <c r="L19" s="465">
        <v>2.6829189999999999E-2</v>
      </c>
      <c r="M19" s="465">
        <f>AB19</f>
        <v>2.2048480000000002E-2</v>
      </c>
      <c r="N19" s="467">
        <v>2.6812510000000001E-2</v>
      </c>
      <c r="O19" s="467">
        <v>2.6829490000000001E-2</v>
      </c>
      <c r="S19" s="60" t="str">
        <f>$F$3</f>
        <v>vaccination_rate</v>
      </c>
      <c r="T19" s="60">
        <f>Reg_30days!AJ47</f>
        <v>0</v>
      </c>
      <c r="U19" s="64">
        <v>2.23381E-2</v>
      </c>
      <c r="V19" s="64">
        <v>2.20728E-2</v>
      </c>
      <c r="W19" s="64">
        <v>2.2429899999999999E-2</v>
      </c>
      <c r="X19" s="64">
        <v>2.1830499999999999E-2</v>
      </c>
      <c r="Y19" s="64">
        <v>2.1571099999999999E-2</v>
      </c>
      <c r="Z19" s="64"/>
      <c r="AA19" s="64"/>
      <c r="AB19" s="62">
        <f>AVERAGE(U19:Y19)</f>
        <v>2.2048480000000002E-2</v>
      </c>
      <c r="AC19" s="472"/>
      <c r="AH19" s="460"/>
      <c r="AI19" s="459"/>
    </row>
    <row r="20" spans="6:35" ht="18">
      <c r="F20" s="451">
        <v>2.6678960000000002E-2</v>
      </c>
      <c r="J20" s="449">
        <v>17</v>
      </c>
      <c r="K20" s="465">
        <f>F20</f>
        <v>2.6678960000000002E-2</v>
      </c>
      <c r="L20" s="465">
        <v>2.6698050000000001E-2</v>
      </c>
      <c r="M20" s="465">
        <f>AB20</f>
        <v>2.1923679999999994E-2</v>
      </c>
      <c r="N20" s="467">
        <v>2.667976E-2</v>
      </c>
      <c r="O20" s="467">
        <v>2.6697289999999999E-2</v>
      </c>
      <c r="S20" s="60" t="str">
        <f>$F$3</f>
        <v>vaccination_rate</v>
      </c>
      <c r="T20" s="60">
        <f>Reg_30days!AJ48</f>
        <v>0</v>
      </c>
      <c r="U20" s="64">
        <v>2.2091400000000001E-2</v>
      </c>
      <c r="V20" s="64">
        <v>2.1715499999999999E-2</v>
      </c>
      <c r="W20" s="64">
        <v>2.2202199999999998E-2</v>
      </c>
      <c r="X20" s="64">
        <v>2.2058899999999999E-2</v>
      </c>
      <c r="Y20" s="64">
        <v>2.1550400000000001E-2</v>
      </c>
      <c r="Z20" s="64"/>
      <c r="AA20" s="64"/>
      <c r="AB20" s="62">
        <f>AVERAGE(U20:Y20)</f>
        <v>2.1923679999999994E-2</v>
      </c>
      <c r="AC20" s="472"/>
      <c r="AH20" s="460"/>
      <c r="AI20" s="459"/>
    </row>
    <row r="21" spans="6:35" ht="18">
      <c r="F21" s="451">
        <v>2.5999250000000002E-2</v>
      </c>
      <c r="J21" s="449">
        <v>18</v>
      </c>
      <c r="K21" s="465">
        <f>F21</f>
        <v>2.5999250000000002E-2</v>
      </c>
      <c r="L21" s="465">
        <v>2.6027700000000001E-2</v>
      </c>
      <c r="M21" s="465">
        <f>AB21</f>
        <v>2.1694499999999999E-2</v>
      </c>
      <c r="N21" s="467">
        <v>2.60009E-2</v>
      </c>
      <c r="O21" s="467">
        <v>2.6026270000000001E-2</v>
      </c>
      <c r="S21" s="60" t="str">
        <f>$F$3</f>
        <v>vaccination_rate</v>
      </c>
      <c r="T21" s="60">
        <f>Reg_30days!AJ49</f>
        <v>0</v>
      </c>
      <c r="U21" s="64">
        <v>2.1889100000000002E-2</v>
      </c>
      <c r="V21" s="64">
        <v>2.1658500000000001E-2</v>
      </c>
      <c r="W21" s="64">
        <v>2.21353E-2</v>
      </c>
      <c r="X21" s="64">
        <v>2.1409600000000001E-2</v>
      </c>
      <c r="Y21" s="64">
        <v>2.138E-2</v>
      </c>
      <c r="Z21" s="64"/>
      <c r="AA21" s="64"/>
      <c r="AB21" s="62">
        <f>AVERAGE(U21:Y21)</f>
        <v>2.1694499999999999E-2</v>
      </c>
      <c r="AC21" s="472"/>
      <c r="AH21" s="460"/>
      <c r="AI21" s="459"/>
    </row>
    <row r="22" spans="6:35" ht="18">
      <c r="F22" s="451">
        <v>2.5885180000000001E-2</v>
      </c>
      <c r="J22" s="449">
        <v>19</v>
      </c>
      <c r="K22" s="465">
        <f>F22</f>
        <v>2.5885180000000001E-2</v>
      </c>
      <c r="L22" s="465">
        <v>2.5912109999999999E-2</v>
      </c>
      <c r="M22" s="465">
        <f>AB22</f>
        <v>2.1512119999999999E-2</v>
      </c>
      <c r="N22" s="467">
        <v>2.58859E-2</v>
      </c>
      <c r="O22" s="467">
        <v>2.5910929999999999E-2</v>
      </c>
      <c r="S22" s="60" t="str">
        <f>$F$3</f>
        <v>vaccination_rate</v>
      </c>
      <c r="T22" s="60">
        <f>Reg_30days!AJ50</f>
        <v>0</v>
      </c>
      <c r="U22" s="64">
        <v>2.15341E-2</v>
      </c>
      <c r="V22" s="64">
        <v>2.1704899999999999E-2</v>
      </c>
      <c r="W22" s="64">
        <v>2.1711399999999999E-2</v>
      </c>
      <c r="X22" s="64">
        <v>2.13454E-2</v>
      </c>
      <c r="Y22" s="64">
        <v>2.12648E-2</v>
      </c>
      <c r="Z22" s="64"/>
      <c r="AA22" s="64"/>
      <c r="AB22" s="62">
        <f>AVERAGE(U22:Y22)</f>
        <v>2.1512119999999999E-2</v>
      </c>
      <c r="AC22" s="472"/>
      <c r="AH22" s="460"/>
      <c r="AI22" s="459"/>
    </row>
    <row r="23" spans="6:35" ht="18">
      <c r="F23" s="451">
        <v>2.536855E-2</v>
      </c>
      <c r="J23" s="449">
        <v>20</v>
      </c>
      <c r="K23" s="465">
        <f>F23</f>
        <v>2.536855E-2</v>
      </c>
      <c r="L23" s="465">
        <v>2.5388009999999999E-2</v>
      </c>
      <c r="M23" s="465">
        <f>AB23</f>
        <v>2.1376700000000002E-2</v>
      </c>
      <c r="N23" s="467">
        <v>2.5368760000000001E-2</v>
      </c>
      <c r="O23" s="467">
        <v>2.5387679999999999E-2</v>
      </c>
      <c r="S23" s="60" t="str">
        <f>$F$3</f>
        <v>vaccination_rate</v>
      </c>
      <c r="T23" s="60">
        <f>Reg_30days!AJ51</f>
        <v>0</v>
      </c>
      <c r="U23" s="64">
        <v>2.1412799999999999E-2</v>
      </c>
      <c r="V23" s="64">
        <v>2.1724400000000001E-2</v>
      </c>
      <c r="W23" s="64">
        <v>2.1425699999999999E-2</v>
      </c>
      <c r="X23" s="64">
        <v>2.1098200000000001E-2</v>
      </c>
      <c r="Y23" s="64">
        <v>2.1222399999999999E-2</v>
      </c>
      <c r="Z23" s="64"/>
      <c r="AA23" s="64"/>
      <c r="AB23" s="62">
        <f>AVERAGE(U23:Y23)</f>
        <v>2.1376700000000002E-2</v>
      </c>
      <c r="AC23" s="472"/>
      <c r="AH23" s="460"/>
      <c r="AI23" s="459"/>
    </row>
    <row r="24" spans="6:35" ht="18">
      <c r="F24" s="451">
        <v>2.5407889999999999E-2</v>
      </c>
      <c r="J24" s="449">
        <v>21</v>
      </c>
      <c r="K24" s="465">
        <f>F24</f>
        <v>2.5407889999999999E-2</v>
      </c>
      <c r="L24" s="465">
        <v>2.5434910000000002E-2</v>
      </c>
      <c r="M24" s="465">
        <f>AB24</f>
        <v>2.1220200000000002E-2</v>
      </c>
      <c r="N24" s="467">
        <v>2.5409029999999999E-2</v>
      </c>
      <c r="O24" s="467">
        <v>2.5432920000000001E-2</v>
      </c>
      <c r="S24" s="60" t="str">
        <f>$F$3</f>
        <v>vaccination_rate</v>
      </c>
      <c r="T24" s="60">
        <f>Reg_30days!AJ52</f>
        <v>0</v>
      </c>
      <c r="U24" s="64">
        <v>2.1269400000000001E-2</v>
      </c>
      <c r="V24" s="64">
        <v>2.15108E-2</v>
      </c>
      <c r="W24" s="64">
        <v>2.1794399999999998E-2</v>
      </c>
      <c r="X24" s="64">
        <v>2.0603699999999999E-2</v>
      </c>
      <c r="Y24" s="64">
        <v>2.0922699999999999E-2</v>
      </c>
      <c r="Z24" s="64"/>
      <c r="AA24" s="64"/>
      <c r="AB24" s="62">
        <f>AVERAGE(U24:Y24)</f>
        <v>2.1220200000000002E-2</v>
      </c>
      <c r="AC24" s="472"/>
      <c r="AH24" s="460"/>
      <c r="AI24" s="459"/>
    </row>
    <row r="25" spans="6:35" ht="18">
      <c r="F25" s="451">
        <v>2.5196440000000001E-2</v>
      </c>
      <c r="J25" s="449">
        <v>22</v>
      </c>
      <c r="K25" s="465">
        <f>F25</f>
        <v>2.5196440000000001E-2</v>
      </c>
      <c r="L25" s="465">
        <v>2.521816E-2</v>
      </c>
      <c r="M25" s="465">
        <f>AB25</f>
        <v>2.125022E-2</v>
      </c>
      <c r="N25" s="467">
        <v>2.519714E-2</v>
      </c>
      <c r="O25" s="467">
        <v>2.5217980000000001E-2</v>
      </c>
      <c r="S25" s="60" t="str">
        <f>$F$3</f>
        <v>vaccination_rate</v>
      </c>
      <c r="T25" s="60">
        <f>Reg_30days!AJ53</f>
        <v>0</v>
      </c>
      <c r="U25" s="64">
        <v>2.1582400000000002E-2</v>
      </c>
      <c r="V25" s="64">
        <v>2.0925300000000001E-2</v>
      </c>
      <c r="W25" s="64">
        <v>2.14688E-2</v>
      </c>
      <c r="X25" s="64">
        <v>2.0754499999999999E-2</v>
      </c>
      <c r="Y25" s="64">
        <v>2.15201E-2</v>
      </c>
      <c r="Z25" s="64"/>
      <c r="AA25" s="64"/>
      <c r="AB25" s="62">
        <f>AVERAGE(U25:Y25)</f>
        <v>2.125022E-2</v>
      </c>
      <c r="AC25" s="472"/>
      <c r="AH25" s="460"/>
      <c r="AI25" s="459"/>
    </row>
    <row r="26" spans="6:35" ht="18">
      <c r="F26" s="451">
        <v>2.4810349999999998E-2</v>
      </c>
      <c r="J26" s="449">
        <v>23</v>
      </c>
      <c r="K26" s="465">
        <f>F26</f>
        <v>2.4810349999999998E-2</v>
      </c>
      <c r="L26" s="465">
        <v>2.4834559999999999E-2</v>
      </c>
      <c r="M26" s="465">
        <f>AB26</f>
        <v>2.1163939999999999E-2</v>
      </c>
      <c r="N26" s="467">
        <v>2.481237E-2</v>
      </c>
      <c r="O26" s="467">
        <v>2.483283E-2</v>
      </c>
      <c r="S26" s="60" t="str">
        <f>$F$3</f>
        <v>vaccination_rate</v>
      </c>
      <c r="T26" s="60">
        <f>Reg_30days!AJ54</f>
        <v>0</v>
      </c>
      <c r="U26" s="64">
        <v>2.1435699999999999E-2</v>
      </c>
      <c r="V26" s="64">
        <v>2.0968000000000001E-2</v>
      </c>
      <c r="W26" s="64">
        <v>2.11434E-2</v>
      </c>
      <c r="X26" s="64">
        <v>2.0882700000000001E-2</v>
      </c>
      <c r="Y26" s="64">
        <v>2.13899E-2</v>
      </c>
      <c r="Z26" s="64"/>
      <c r="AA26" s="64"/>
      <c r="AB26" s="62">
        <f>AVERAGE(U26:Y26)</f>
        <v>2.1163939999999999E-2</v>
      </c>
      <c r="AC26" s="472"/>
      <c r="AH26" s="460"/>
      <c r="AI26" s="459"/>
    </row>
    <row r="27" spans="6:35" ht="18">
      <c r="F27" s="451">
        <v>2.439854E-2</v>
      </c>
      <c r="J27" s="449">
        <v>24</v>
      </c>
      <c r="K27" s="465">
        <f>F27</f>
        <v>2.439854E-2</v>
      </c>
      <c r="L27" s="465">
        <v>2.442329E-2</v>
      </c>
      <c r="M27" s="465">
        <f>AB27</f>
        <v>2.0736220000000003E-2</v>
      </c>
      <c r="N27" s="467">
        <v>2.439819E-2</v>
      </c>
      <c r="O27" s="467">
        <v>2.442331E-2</v>
      </c>
      <c r="S27" s="60" t="str">
        <f>$F$3</f>
        <v>vaccination_rate</v>
      </c>
      <c r="T27" s="60">
        <f>Reg_30days!AJ55</f>
        <v>0</v>
      </c>
      <c r="U27" s="64">
        <v>2.0958500000000001E-2</v>
      </c>
      <c r="V27" s="64">
        <v>2.06999E-2</v>
      </c>
      <c r="W27" s="64">
        <v>2.0411100000000001E-2</v>
      </c>
      <c r="X27" s="64">
        <v>2.07612E-2</v>
      </c>
      <c r="Y27" s="64">
        <v>2.0850400000000002E-2</v>
      </c>
      <c r="Z27" s="64"/>
      <c r="AA27" s="64"/>
      <c r="AB27" s="62">
        <f>AVERAGE(U27:Y27)</f>
        <v>2.0736220000000003E-2</v>
      </c>
      <c r="AC27" s="472"/>
      <c r="AH27" s="460"/>
      <c r="AI27" s="459"/>
    </row>
    <row r="28" spans="6:35" ht="18">
      <c r="F28" s="451">
        <v>2.4091729999999999E-2</v>
      </c>
      <c r="J28" s="449">
        <v>25</v>
      </c>
      <c r="K28" s="465">
        <f>F28</f>
        <v>2.4091729999999999E-2</v>
      </c>
      <c r="L28" s="465">
        <v>2.4119169999999999E-2</v>
      </c>
      <c r="M28" s="465">
        <f>AB28</f>
        <v>2.058952E-2</v>
      </c>
      <c r="N28" s="467">
        <v>2.4092160000000001E-2</v>
      </c>
      <c r="O28" s="467">
        <v>2.4116789999999999E-2</v>
      </c>
      <c r="S28" s="60" t="str">
        <f>$F$3</f>
        <v>vaccination_rate</v>
      </c>
      <c r="T28" s="60">
        <f>Reg_30days!AJ56</f>
        <v>0</v>
      </c>
      <c r="U28" s="64">
        <v>2.0586699999999999E-2</v>
      </c>
      <c r="V28" s="64">
        <v>2.0594000000000001E-2</v>
      </c>
      <c r="W28" s="64">
        <v>2.0423299999999998E-2</v>
      </c>
      <c r="X28" s="64">
        <v>2.05586E-2</v>
      </c>
      <c r="Y28" s="64">
        <v>2.0785000000000001E-2</v>
      </c>
      <c r="Z28" s="64"/>
      <c r="AA28" s="64"/>
      <c r="AB28" s="62">
        <f>AVERAGE(U28:Y28)</f>
        <v>2.058952E-2</v>
      </c>
      <c r="AC28" s="472"/>
      <c r="AH28" s="460"/>
      <c r="AI28" s="459"/>
    </row>
    <row r="29" spans="6:35" ht="18">
      <c r="F29" s="451">
        <v>2.3557439999999999E-2</v>
      </c>
      <c r="J29" s="449">
        <v>26</v>
      </c>
      <c r="K29" s="465">
        <f>F29</f>
        <v>2.3557439999999999E-2</v>
      </c>
      <c r="L29" s="465">
        <v>2.3594670000000002E-2</v>
      </c>
      <c r="M29" s="465">
        <f>AB29</f>
        <v>2.0429380000000004E-2</v>
      </c>
      <c r="N29" s="467">
        <v>2.3571780000000001E-2</v>
      </c>
      <c r="O29" s="467">
        <v>2.359027E-2</v>
      </c>
      <c r="S29" s="60" t="str">
        <f>$F$3</f>
        <v>vaccination_rate</v>
      </c>
      <c r="T29" s="60">
        <f>Reg_30days!AJ57</f>
        <v>0</v>
      </c>
      <c r="U29" s="64">
        <v>2.05679E-2</v>
      </c>
      <c r="V29" s="64">
        <v>2.0197300000000001E-2</v>
      </c>
      <c r="W29" s="64">
        <v>2.0458500000000001E-2</v>
      </c>
      <c r="X29" s="64">
        <v>2.0454699999999999E-2</v>
      </c>
      <c r="Y29" s="64">
        <v>2.0468500000000001E-2</v>
      </c>
      <c r="Z29" s="64"/>
      <c r="AA29" s="64"/>
      <c r="AB29" s="62">
        <f>AVERAGE(U29:Y29)</f>
        <v>2.0429380000000004E-2</v>
      </c>
      <c r="AC29" s="472"/>
      <c r="AH29" s="460"/>
      <c r="AI29" s="459"/>
    </row>
    <row r="30" spans="6:35" ht="18">
      <c r="F30" s="451">
        <v>2.2592310000000001E-2</v>
      </c>
      <c r="J30" s="449">
        <v>27</v>
      </c>
      <c r="K30" s="465">
        <f>F30</f>
        <v>2.2592310000000001E-2</v>
      </c>
      <c r="L30" s="465">
        <v>2.262074E-2</v>
      </c>
      <c r="M30" s="465">
        <f>AB30</f>
        <v>2.0281319999999999E-2</v>
      </c>
      <c r="N30" s="467">
        <v>2.2592879999999999E-2</v>
      </c>
      <c r="O30" s="467">
        <v>2.261898E-2</v>
      </c>
      <c r="S30" s="60" t="str">
        <f>$F$3</f>
        <v>vaccination_rate</v>
      </c>
      <c r="T30" s="60">
        <f>Reg_30days!AJ58</f>
        <v>0</v>
      </c>
      <c r="U30" s="64">
        <v>2.03968E-2</v>
      </c>
      <c r="V30" s="64">
        <v>2.0055400000000001E-2</v>
      </c>
      <c r="W30" s="64">
        <v>2.0375000000000001E-2</v>
      </c>
      <c r="X30" s="64">
        <v>2.02642E-2</v>
      </c>
      <c r="Y30" s="64">
        <v>2.0315199999999999E-2</v>
      </c>
      <c r="Z30" s="64"/>
      <c r="AA30" s="64"/>
      <c r="AB30" s="62">
        <f>AVERAGE(U30:Y30)</f>
        <v>2.0281319999999999E-2</v>
      </c>
      <c r="AC30" s="472"/>
      <c r="AH30" s="460"/>
      <c r="AI30" s="459"/>
    </row>
    <row r="31" spans="6:35" ht="18">
      <c r="F31" s="451">
        <v>2.2365619999999999E-2</v>
      </c>
      <c r="J31" s="449">
        <v>28</v>
      </c>
      <c r="K31" s="465">
        <f>F31</f>
        <v>2.2365619999999999E-2</v>
      </c>
      <c r="L31" s="465">
        <v>2.2392169999999999E-2</v>
      </c>
      <c r="M31" s="465">
        <f>AB31</f>
        <v>2.0141780000000001E-2</v>
      </c>
      <c r="N31" s="467">
        <v>2.2366150000000001E-2</v>
      </c>
      <c r="O31" s="467">
        <v>2.2393449999999999E-2</v>
      </c>
      <c r="S31" s="60" t="str">
        <f>$F$3</f>
        <v>vaccination_rate</v>
      </c>
      <c r="T31" s="60">
        <f>Reg_30days!AJ59</f>
        <v>0</v>
      </c>
      <c r="U31" s="64">
        <v>2.03167E-2</v>
      </c>
      <c r="V31" s="64">
        <v>2.00672E-2</v>
      </c>
      <c r="W31" s="64">
        <v>1.97669E-2</v>
      </c>
      <c r="X31" s="64">
        <v>2.0429300000000001E-2</v>
      </c>
      <c r="Y31" s="64">
        <v>2.0128799999999999E-2</v>
      </c>
      <c r="Z31" s="64"/>
      <c r="AA31" s="64"/>
      <c r="AB31" s="62">
        <f>AVERAGE(U31:Y31)</f>
        <v>2.0141780000000001E-2</v>
      </c>
      <c r="AC31" s="472"/>
      <c r="AH31" s="460"/>
      <c r="AI31" s="459"/>
    </row>
    <row r="32" spans="6:35" ht="18">
      <c r="F32" s="451">
        <v>2.138164E-2</v>
      </c>
      <c r="J32" s="449">
        <v>29</v>
      </c>
      <c r="K32" s="465">
        <f>F32</f>
        <v>2.138164E-2</v>
      </c>
      <c r="L32" s="465">
        <v>2.1433589999999999E-2</v>
      </c>
      <c r="M32" s="465">
        <f>AB32</f>
        <v>1.987798E-2</v>
      </c>
      <c r="N32" s="467">
        <v>2.139317E-2</v>
      </c>
      <c r="O32" s="467">
        <v>2.1427410000000001E-2</v>
      </c>
      <c r="S32" s="60" t="str">
        <f>$F$3</f>
        <v>vaccination_rate</v>
      </c>
      <c r="T32" s="60">
        <f>Reg_30days!AJ60</f>
        <v>0</v>
      </c>
      <c r="U32" s="64">
        <v>1.97092E-2</v>
      </c>
      <c r="V32" s="64">
        <v>2.0057499999999999E-2</v>
      </c>
      <c r="W32" s="64">
        <v>1.9266399999999999E-2</v>
      </c>
      <c r="X32" s="64">
        <v>2.0698100000000001E-2</v>
      </c>
      <c r="Y32" s="64">
        <v>1.9658700000000001E-2</v>
      </c>
      <c r="Z32" s="64"/>
      <c r="AA32" s="64"/>
      <c r="AB32" s="62">
        <f>AVERAGE(U32:Y32)</f>
        <v>1.987798E-2</v>
      </c>
      <c r="AC32" s="472"/>
      <c r="AH32" s="460"/>
      <c r="AI32" s="459"/>
    </row>
    <row r="33" spans="6:35" ht="18">
      <c r="F33" s="451">
        <v>2.110855E-2</v>
      </c>
      <c r="J33" s="449">
        <v>30</v>
      </c>
      <c r="K33" s="465">
        <f>F33</f>
        <v>2.110855E-2</v>
      </c>
      <c r="L33" s="465">
        <v>2.1129510000000001E-2</v>
      </c>
      <c r="M33" s="465">
        <f>AB33</f>
        <v>1.9561019999999998E-2</v>
      </c>
      <c r="N33" s="467">
        <v>2.111012E-2</v>
      </c>
      <c r="O33" s="467">
        <v>2.113015E-2</v>
      </c>
      <c r="S33" s="60" t="str">
        <f>$F$3</f>
        <v>vaccination_rate</v>
      </c>
      <c r="T33" s="60">
        <f>Reg_30days!AJ61</f>
        <v>0</v>
      </c>
      <c r="U33" s="64">
        <v>1.9217000000000001E-2</v>
      </c>
      <c r="V33" s="64">
        <v>1.9500400000000001E-2</v>
      </c>
      <c r="W33" s="64">
        <v>1.9348600000000001E-2</v>
      </c>
      <c r="X33" s="64">
        <v>2.0265399999999999E-2</v>
      </c>
      <c r="Y33" s="64">
        <v>1.94737E-2</v>
      </c>
      <c r="Z33" s="64"/>
      <c r="AA33" s="64"/>
      <c r="AB33" s="62">
        <f>AVERAGE(U33:Y33)</f>
        <v>1.9561019999999998E-2</v>
      </c>
      <c r="AC33" s="472"/>
      <c r="AH33" s="460"/>
      <c r="AI33" s="459"/>
    </row>
    <row r="34" spans="6:35" ht="18">
      <c r="F34" s="451">
        <v>2.047614E-2</v>
      </c>
      <c r="J34" s="449">
        <v>31</v>
      </c>
      <c r="K34" s="465">
        <f>F34</f>
        <v>2.047614E-2</v>
      </c>
      <c r="L34" s="465">
        <v>2.05083E-2</v>
      </c>
      <c r="M34" s="465">
        <f>AB34</f>
        <v>1.9402999999999997E-2</v>
      </c>
      <c r="N34" s="467">
        <v>2.0475420000000001E-2</v>
      </c>
      <c r="O34" s="467">
        <v>2.0510839999999999E-2</v>
      </c>
      <c r="S34" s="60" t="str">
        <f>$F$3</f>
        <v>vaccination_rate</v>
      </c>
      <c r="T34" s="60">
        <f>Reg_30days!AJ62</f>
        <v>0</v>
      </c>
      <c r="U34" s="64">
        <v>1.9248500000000002E-2</v>
      </c>
      <c r="V34" s="64">
        <v>1.9119899999999999E-2</v>
      </c>
      <c r="W34" s="64">
        <v>1.8825600000000001E-2</v>
      </c>
      <c r="X34" s="64">
        <v>1.9683300000000001E-2</v>
      </c>
      <c r="Y34" s="64">
        <v>2.0137700000000001E-2</v>
      </c>
      <c r="Z34" s="64"/>
      <c r="AA34" s="64"/>
      <c r="AB34" s="62">
        <f>AVERAGE(U34:Y34)</f>
        <v>1.9402999999999997E-2</v>
      </c>
      <c r="AC34" s="472"/>
      <c r="AH34" s="460"/>
      <c r="AI34" s="459"/>
    </row>
    <row r="35" spans="6:35" ht="18">
      <c r="F35" s="451">
        <v>1.9724950000000002E-2</v>
      </c>
      <c r="J35" s="449">
        <v>32</v>
      </c>
      <c r="K35" s="465">
        <f>F35</f>
        <v>1.9724950000000002E-2</v>
      </c>
      <c r="L35" s="465">
        <v>1.9758060000000001E-2</v>
      </c>
      <c r="M35" s="465">
        <f>AB35</f>
        <v>1.9130379999999999E-2</v>
      </c>
      <c r="N35" s="467">
        <v>1.9725639999999999E-2</v>
      </c>
      <c r="O35" s="467">
        <v>1.9760119999999999E-2</v>
      </c>
      <c r="S35" s="60" t="str">
        <f>$F$3</f>
        <v>vaccination_rate</v>
      </c>
      <c r="T35" s="60">
        <f>Reg_30days!AJ63</f>
        <v>0</v>
      </c>
      <c r="U35" s="64">
        <v>1.90799E-2</v>
      </c>
      <c r="V35" s="64">
        <v>1.8930099999999998E-2</v>
      </c>
      <c r="W35" s="64">
        <v>1.8615099999999999E-2</v>
      </c>
      <c r="X35" s="64">
        <v>1.92272E-2</v>
      </c>
      <c r="Y35" s="64">
        <v>1.9799600000000001E-2</v>
      </c>
      <c r="Z35" s="64"/>
      <c r="AA35" s="64"/>
      <c r="AB35" s="62">
        <f>AVERAGE(U35:Y35)</f>
        <v>1.9130379999999999E-2</v>
      </c>
      <c r="AC35" s="472"/>
      <c r="AH35" s="460"/>
      <c r="AI35" s="459"/>
    </row>
    <row r="36" spans="6:35" ht="18">
      <c r="F36" s="451">
        <v>1.8875039999999999E-2</v>
      </c>
      <c r="J36" s="449">
        <v>33</v>
      </c>
      <c r="K36" s="465">
        <f>F36</f>
        <v>1.8875039999999999E-2</v>
      </c>
      <c r="L36" s="465">
        <v>1.890472E-2</v>
      </c>
      <c r="M36" s="465">
        <f>AB36</f>
        <v>1.8783500000000002E-2</v>
      </c>
      <c r="N36" s="467">
        <v>1.8875900000000001E-2</v>
      </c>
      <c r="O36" s="467">
        <v>1.890783E-2</v>
      </c>
      <c r="S36" s="60" t="str">
        <f>$F$3</f>
        <v>vaccination_rate</v>
      </c>
      <c r="T36" s="60">
        <f>Reg_30days!AJ64</f>
        <v>0</v>
      </c>
      <c r="U36" s="64">
        <v>1.86243E-2</v>
      </c>
      <c r="V36" s="64">
        <v>1.8374100000000001E-2</v>
      </c>
      <c r="W36" s="64">
        <v>1.8182500000000001E-2</v>
      </c>
      <c r="X36" s="64">
        <v>1.9091299999999999E-2</v>
      </c>
      <c r="Y36" s="64">
        <v>1.9645300000000001E-2</v>
      </c>
      <c r="Z36" s="64"/>
      <c r="AA36" s="64"/>
      <c r="AB36" s="62">
        <f>AVERAGE(U36:Y36)</f>
        <v>1.8783500000000002E-2</v>
      </c>
      <c r="AC36" s="472"/>
      <c r="AH36" s="460"/>
      <c r="AI36" s="459"/>
    </row>
    <row r="37" spans="6:35" ht="18">
      <c r="F37" s="451">
        <v>1.8228270000000001E-2</v>
      </c>
      <c r="J37" s="449">
        <v>34</v>
      </c>
      <c r="K37" s="465">
        <f>F37</f>
        <v>1.8228270000000001E-2</v>
      </c>
      <c r="L37" s="465">
        <v>1.8266279999999999E-2</v>
      </c>
      <c r="M37" s="465">
        <f>AB37</f>
        <v>1.878968E-2</v>
      </c>
      <c r="N37" s="467">
        <v>1.823166E-2</v>
      </c>
      <c r="O37" s="467">
        <v>1.8264590000000001E-2</v>
      </c>
      <c r="S37" s="60" t="str">
        <f>$F$3</f>
        <v>vaccination_rate</v>
      </c>
      <c r="T37" s="60">
        <f>Reg_30days!AJ65</f>
        <v>0</v>
      </c>
      <c r="U37" s="64">
        <v>1.8404400000000001E-2</v>
      </c>
      <c r="V37" s="64">
        <v>1.88503E-2</v>
      </c>
      <c r="W37" s="64">
        <v>1.8325000000000001E-2</v>
      </c>
      <c r="X37" s="64">
        <v>1.8705099999999999E-2</v>
      </c>
      <c r="Y37" s="64">
        <v>1.96636E-2</v>
      </c>
      <c r="Z37" s="64"/>
      <c r="AA37" s="64"/>
      <c r="AB37" s="62">
        <f>AVERAGE(U37:Y37)</f>
        <v>1.878968E-2</v>
      </c>
      <c r="AC37" s="472"/>
      <c r="AH37" s="460"/>
      <c r="AI37" s="459"/>
    </row>
    <row r="38" spans="6:35" ht="18">
      <c r="F38" s="451">
        <v>1.755089E-2</v>
      </c>
      <c r="J38" s="449">
        <v>35</v>
      </c>
      <c r="K38" s="465">
        <f>F38</f>
        <v>1.755089E-2</v>
      </c>
      <c r="L38" s="465">
        <v>1.7570490000000001E-2</v>
      </c>
      <c r="M38" s="465">
        <f>AB38</f>
        <v>1.849116E-2</v>
      </c>
      <c r="N38" s="467">
        <v>1.7554150000000001E-2</v>
      </c>
      <c r="O38" s="467">
        <v>1.757061E-2</v>
      </c>
      <c r="S38" s="60" t="str">
        <f>$F$3</f>
        <v>vaccination_rate</v>
      </c>
      <c r="T38" s="60">
        <f>Reg_30days!AJ66</f>
        <v>0</v>
      </c>
      <c r="U38" s="64">
        <v>1.8058500000000002E-2</v>
      </c>
      <c r="V38" s="64">
        <v>1.8510800000000001E-2</v>
      </c>
      <c r="W38" s="64">
        <v>1.8279E-2</v>
      </c>
      <c r="X38" s="64">
        <v>1.85712E-2</v>
      </c>
      <c r="Y38" s="64">
        <v>1.9036299999999999E-2</v>
      </c>
      <c r="Z38" s="64"/>
      <c r="AA38" s="64"/>
      <c r="AB38" s="62">
        <f>AVERAGE(U38:Y38)</f>
        <v>1.849116E-2</v>
      </c>
      <c r="AC38" s="472"/>
      <c r="AH38" s="460"/>
      <c r="AI38" s="459"/>
    </row>
    <row r="39" spans="6:35" ht="18">
      <c r="F39" s="451">
        <v>1.683668E-2</v>
      </c>
      <c r="J39" s="449">
        <v>36</v>
      </c>
      <c r="K39" s="465">
        <f>F39</f>
        <v>1.683668E-2</v>
      </c>
      <c r="L39" s="465">
        <v>1.6864649999999998E-2</v>
      </c>
      <c r="M39" s="465">
        <f>AB39</f>
        <v>1.8333499999999999E-2</v>
      </c>
      <c r="N39" s="467">
        <v>1.6842269999999999E-2</v>
      </c>
      <c r="O39" s="467">
        <v>1.6858769999999999E-2</v>
      </c>
      <c r="S39" s="60" t="str">
        <f>$F$3</f>
        <v>vaccination_rate</v>
      </c>
      <c r="T39" s="60">
        <f>Reg_30days!AJ67</f>
        <v>0</v>
      </c>
      <c r="U39" s="64">
        <v>1.8217899999999999E-2</v>
      </c>
      <c r="V39" s="64">
        <v>1.8053E-2</v>
      </c>
      <c r="W39" s="64">
        <v>1.7823100000000001E-2</v>
      </c>
      <c r="X39" s="64">
        <v>1.8501699999999999E-2</v>
      </c>
      <c r="Y39" s="64">
        <v>1.90718E-2</v>
      </c>
      <c r="Z39" s="64"/>
      <c r="AA39" s="64"/>
      <c r="AB39" s="62">
        <f>AVERAGE(U39:Y39)</f>
        <v>1.8333499999999999E-2</v>
      </c>
      <c r="AC39" s="472"/>
      <c r="AH39" s="460"/>
      <c r="AI39" s="459"/>
    </row>
    <row r="40" spans="6:35" ht="18">
      <c r="F40" s="451">
        <v>1.5779379999999999E-2</v>
      </c>
      <c r="J40" s="449">
        <v>37</v>
      </c>
      <c r="K40" s="465">
        <f>F40</f>
        <v>1.5779379999999999E-2</v>
      </c>
      <c r="L40" s="465">
        <v>1.5827069999999999E-2</v>
      </c>
      <c r="M40" s="465">
        <f>AB40</f>
        <v>1.8043479999999997E-2</v>
      </c>
      <c r="N40" s="467">
        <v>1.579059E-2</v>
      </c>
      <c r="O40" s="467">
        <v>1.5819509999999998E-2</v>
      </c>
      <c r="S40" s="60" t="str">
        <f>$F$3</f>
        <v>vaccination_rate</v>
      </c>
      <c r="T40" s="60">
        <f>Reg_30days!AJ68</f>
        <v>0</v>
      </c>
      <c r="U40" s="64">
        <v>1.7819100000000001E-2</v>
      </c>
      <c r="V40" s="64">
        <v>1.7738899999999998E-2</v>
      </c>
      <c r="W40" s="64">
        <v>1.7921900000000001E-2</v>
      </c>
      <c r="X40" s="64">
        <v>1.80407E-2</v>
      </c>
      <c r="Y40" s="64">
        <v>1.86968E-2</v>
      </c>
      <c r="Z40" s="64"/>
      <c r="AA40" s="64"/>
      <c r="AB40" s="62">
        <f>AVERAGE(U40:Y40)</f>
        <v>1.8043479999999997E-2</v>
      </c>
      <c r="AC40" s="472"/>
      <c r="AH40" s="460"/>
      <c r="AI40" s="459"/>
    </row>
    <row r="41" spans="6:35" ht="18">
      <c r="F41" s="451">
        <v>1.4502879999999999E-2</v>
      </c>
      <c r="J41" s="449">
        <v>38</v>
      </c>
      <c r="K41" s="465">
        <f>F41</f>
        <v>1.4502879999999999E-2</v>
      </c>
      <c r="L41" s="465">
        <v>1.4540839999999999E-2</v>
      </c>
      <c r="M41" s="465">
        <f>AB41</f>
        <v>1.7896139999999998E-2</v>
      </c>
      <c r="N41" s="467">
        <v>1.450591E-2</v>
      </c>
      <c r="O41" s="467">
        <v>1.4536820000000001E-2</v>
      </c>
      <c r="S41" s="60" t="str">
        <f>$F$3</f>
        <v>vaccination_rate</v>
      </c>
      <c r="T41" s="60">
        <f>Reg_30days!AJ69</f>
        <v>0</v>
      </c>
      <c r="U41" s="64">
        <v>1.7590999999999999E-2</v>
      </c>
      <c r="V41" s="64">
        <v>1.7754200000000001E-2</v>
      </c>
      <c r="W41" s="64">
        <v>1.76159E-2</v>
      </c>
      <c r="X41" s="64">
        <v>1.7988500000000001E-2</v>
      </c>
      <c r="Y41" s="64">
        <v>1.8531099999999998E-2</v>
      </c>
      <c r="Z41" s="64"/>
      <c r="AA41" s="64"/>
      <c r="AB41" s="62">
        <f>AVERAGE(U41:Y41)</f>
        <v>1.7896139999999998E-2</v>
      </c>
      <c r="AC41" s="472"/>
      <c r="AH41" s="460"/>
      <c r="AI41" s="459"/>
    </row>
    <row r="42" spans="6:35" ht="18">
      <c r="F42" s="451">
        <v>1.4089569999999999E-2</v>
      </c>
      <c r="J42" s="449">
        <v>39</v>
      </c>
      <c r="K42" s="465">
        <f>F42</f>
        <v>1.4089569999999999E-2</v>
      </c>
      <c r="L42" s="465">
        <v>1.410717E-2</v>
      </c>
      <c r="M42" s="465">
        <f>AB42</f>
        <v>1.7299120000000001E-2</v>
      </c>
      <c r="N42" s="467">
        <v>1.408977E-2</v>
      </c>
      <c r="O42" s="467">
        <v>1.411042E-2</v>
      </c>
      <c r="S42" s="60" t="str">
        <f>$F$3</f>
        <v>vaccination_rate</v>
      </c>
      <c r="T42" s="60">
        <f>Reg_30days!AJ70</f>
        <v>0</v>
      </c>
      <c r="U42" s="64">
        <v>1.6867400000000001E-2</v>
      </c>
      <c r="V42" s="64">
        <v>1.7625499999999999E-2</v>
      </c>
      <c r="W42" s="64">
        <v>1.7209800000000001E-2</v>
      </c>
      <c r="X42" s="64">
        <v>1.7497200000000001E-2</v>
      </c>
      <c r="Y42" s="64">
        <v>1.7295700000000001E-2</v>
      </c>
      <c r="Z42" s="64"/>
      <c r="AA42" s="64"/>
      <c r="AB42" s="62">
        <f>AVERAGE(U42:Y42)</f>
        <v>1.7299120000000001E-2</v>
      </c>
      <c r="AC42" s="472"/>
      <c r="AH42" s="460"/>
      <c r="AI42" s="459"/>
    </row>
    <row r="43" spans="6:35" ht="18">
      <c r="F43" s="451">
        <v>1.371257E-2</v>
      </c>
      <c r="J43" s="449">
        <v>40</v>
      </c>
      <c r="K43" s="465">
        <f>F43</f>
        <v>1.371257E-2</v>
      </c>
      <c r="L43" s="465">
        <v>1.37237E-2</v>
      </c>
      <c r="M43" s="465">
        <f>AB43</f>
        <v>1.6843879999999999E-2</v>
      </c>
      <c r="N43" s="467">
        <v>1.371208E-2</v>
      </c>
      <c r="O43" s="467">
        <v>1.3725619999999999E-2</v>
      </c>
      <c r="S43" s="60" t="str">
        <f>$F$3</f>
        <v>vaccination_rate</v>
      </c>
      <c r="T43" s="60">
        <f>Reg_30days!AJ71</f>
        <v>0</v>
      </c>
      <c r="U43" s="64">
        <v>1.60397E-2</v>
      </c>
      <c r="V43" s="64">
        <v>1.7159000000000001E-2</v>
      </c>
      <c r="W43" s="64">
        <v>1.6845300000000001E-2</v>
      </c>
      <c r="X43" s="64">
        <v>1.6872000000000002E-2</v>
      </c>
      <c r="Y43" s="64">
        <v>1.73034E-2</v>
      </c>
      <c r="Z43" s="64"/>
      <c r="AA43" s="64"/>
      <c r="AB43" s="62">
        <f>AVERAGE(U43:Y43)</f>
        <v>1.6843879999999999E-2</v>
      </c>
      <c r="AC43" s="472"/>
      <c r="AH43" s="460"/>
      <c r="AI43" s="459"/>
    </row>
    <row r="44" spans="6:35" ht="18">
      <c r="F44" s="451">
        <v>1.285064E-2</v>
      </c>
      <c r="J44" s="449">
        <v>41</v>
      </c>
      <c r="K44" s="465">
        <f>F44</f>
        <v>1.285064E-2</v>
      </c>
      <c r="L44" s="465">
        <v>1.287079E-2</v>
      </c>
      <c r="M44" s="465">
        <f>AB44</f>
        <v>1.6298380000000001E-2</v>
      </c>
      <c r="N44" s="467">
        <v>1.285011E-2</v>
      </c>
      <c r="O44" s="467">
        <v>1.2870100000000001E-2</v>
      </c>
      <c r="S44" s="60" t="str">
        <f>$F$3</f>
        <v>vaccination_rate</v>
      </c>
      <c r="T44" s="60">
        <f>Reg_30days!AJ72</f>
        <v>0</v>
      </c>
      <c r="U44" s="64">
        <v>1.57687E-2</v>
      </c>
      <c r="V44" s="64">
        <v>1.6319E-2</v>
      </c>
      <c r="W44" s="64">
        <v>1.63616E-2</v>
      </c>
      <c r="X44" s="64">
        <v>1.6514999999999998E-2</v>
      </c>
      <c r="Y44" s="64">
        <v>1.65276E-2</v>
      </c>
      <c r="Z44" s="64"/>
      <c r="AA44" s="64"/>
      <c r="AB44" s="62">
        <f>AVERAGE(U44:Y44)</f>
        <v>1.6298380000000001E-2</v>
      </c>
      <c r="AC44" s="472"/>
      <c r="AH44" s="460"/>
      <c r="AI44" s="459"/>
    </row>
    <row r="45" spans="6:35" ht="18">
      <c r="F45" s="451">
        <v>1.199399E-2</v>
      </c>
      <c r="J45" s="449">
        <v>42</v>
      </c>
      <c r="K45" s="465">
        <f>F45</f>
        <v>1.199399E-2</v>
      </c>
      <c r="L45" s="465">
        <v>1.200207E-2</v>
      </c>
      <c r="M45" s="465">
        <f>AB45</f>
        <v>1.613682E-2</v>
      </c>
      <c r="N45" s="467">
        <v>1.1994929999999999E-2</v>
      </c>
      <c r="O45" s="467">
        <v>1.2000729999999999E-2</v>
      </c>
      <c r="S45" s="60" t="str">
        <f>$F$3</f>
        <v>vaccination_rate</v>
      </c>
      <c r="T45" s="60">
        <f>Reg_30days!AJ73</f>
        <v>0</v>
      </c>
      <c r="U45" s="64">
        <v>1.5537799999999999E-2</v>
      </c>
      <c r="V45" s="64">
        <v>1.6330899999999999E-2</v>
      </c>
      <c r="W45" s="64">
        <v>1.6736500000000001E-2</v>
      </c>
      <c r="X45" s="64">
        <v>1.6246900000000002E-2</v>
      </c>
      <c r="Y45" s="64">
        <v>1.5831999999999999E-2</v>
      </c>
      <c r="Z45" s="64"/>
      <c r="AA45" s="64"/>
      <c r="AB45" s="62">
        <f>AVERAGE(U45:Y45)</f>
        <v>1.613682E-2</v>
      </c>
      <c r="AC45" s="472"/>
      <c r="AH45" s="460"/>
      <c r="AI45" s="459"/>
    </row>
    <row r="46" spans="6:35" ht="18">
      <c r="F46" s="451">
        <v>1.169367E-2</v>
      </c>
      <c r="J46" s="449">
        <v>43</v>
      </c>
      <c r="K46" s="465">
        <f>F46</f>
        <v>1.169367E-2</v>
      </c>
      <c r="L46" s="465">
        <v>1.1708369999999999E-2</v>
      </c>
      <c r="M46" s="465">
        <f>AB46</f>
        <v>1.5449800000000003E-2</v>
      </c>
      <c r="N46" s="467">
        <v>1.169413E-2</v>
      </c>
      <c r="O46" s="467">
        <v>1.170764E-2</v>
      </c>
      <c r="S46" s="60" t="str">
        <f>$F$3</f>
        <v>vaccination_rate</v>
      </c>
      <c r="T46" s="60">
        <f>Reg_30days!AJ74</f>
        <v>0</v>
      </c>
      <c r="U46" s="64">
        <v>1.4999999999999999E-2</v>
      </c>
      <c r="V46" s="64">
        <v>1.5300100000000001E-2</v>
      </c>
      <c r="W46" s="64">
        <v>1.53854E-2</v>
      </c>
      <c r="X46" s="64">
        <v>1.61526E-2</v>
      </c>
      <c r="Y46" s="64">
        <v>1.54109E-2</v>
      </c>
      <c r="Z46" s="64"/>
      <c r="AA46" s="64"/>
      <c r="AB46" s="62">
        <f>AVERAGE(U46:Y46)</f>
        <v>1.5449800000000003E-2</v>
      </c>
      <c r="AC46" s="472"/>
      <c r="AH46" s="460"/>
      <c r="AI46" s="459"/>
    </row>
    <row r="47" spans="6:35" ht="18">
      <c r="F47" s="451">
        <v>1.1215320000000001E-2</v>
      </c>
      <c r="J47" s="449">
        <v>44</v>
      </c>
      <c r="K47" s="465">
        <f>F47</f>
        <v>1.1215320000000001E-2</v>
      </c>
      <c r="L47" s="465">
        <v>1.1224130000000001E-2</v>
      </c>
      <c r="M47" s="465">
        <f>AB47</f>
        <v>1.51054E-2</v>
      </c>
      <c r="N47" s="467">
        <v>1.1214139999999999E-2</v>
      </c>
      <c r="O47" s="467">
        <v>1.1224339999999999E-2</v>
      </c>
      <c r="S47" s="60" t="str">
        <f>$F$3</f>
        <v>vaccination_rate</v>
      </c>
      <c r="T47" s="60">
        <f>Reg_30days!AJ75</f>
        <v>0</v>
      </c>
      <c r="U47" s="64">
        <v>1.4477200000000001E-2</v>
      </c>
      <c r="V47" s="64">
        <v>1.51194E-2</v>
      </c>
      <c r="W47" s="64">
        <v>1.5136699999999999E-2</v>
      </c>
      <c r="X47" s="64">
        <v>1.5808099999999999E-2</v>
      </c>
      <c r="Y47" s="64">
        <v>1.49856E-2</v>
      </c>
      <c r="Z47" s="64"/>
      <c r="AA47" s="64"/>
      <c r="AB47" s="62">
        <f>AVERAGE(U47:Y47)</f>
        <v>1.51054E-2</v>
      </c>
      <c r="AC47" s="472"/>
      <c r="AH47" s="460"/>
      <c r="AI47" s="459"/>
    </row>
    <row r="48" spans="6:35" ht="18">
      <c r="F48" s="451">
        <v>1.0464879999999999E-2</v>
      </c>
      <c r="J48" s="449">
        <v>45</v>
      </c>
      <c r="K48" s="465">
        <f>F48</f>
        <v>1.0464879999999999E-2</v>
      </c>
      <c r="L48" s="465">
        <v>1.048612E-2</v>
      </c>
      <c r="M48" s="465">
        <f>AB48</f>
        <v>1.4566300000000001E-2</v>
      </c>
      <c r="N48" s="467">
        <v>1.0469269999999999E-2</v>
      </c>
      <c r="O48" s="467">
        <v>1.048237E-2</v>
      </c>
      <c r="S48" s="60" t="str">
        <f>$F$3</f>
        <v>vaccination_rate</v>
      </c>
      <c r="T48" s="60">
        <f>Reg_30days!AJ76</f>
        <v>0</v>
      </c>
      <c r="U48" s="64">
        <v>1.38908E-2</v>
      </c>
      <c r="V48" s="64">
        <v>1.48884E-2</v>
      </c>
      <c r="W48" s="64">
        <v>1.44542E-2</v>
      </c>
      <c r="X48" s="64">
        <v>1.50689E-2</v>
      </c>
      <c r="Y48" s="64">
        <v>1.4529200000000001E-2</v>
      </c>
      <c r="Z48" s="64"/>
      <c r="AA48" s="64"/>
      <c r="AB48" s="62">
        <f>AVERAGE(U48:Y48)</f>
        <v>1.4566300000000001E-2</v>
      </c>
      <c r="AC48" s="472"/>
      <c r="AH48" s="460"/>
      <c r="AI48" s="459"/>
    </row>
    <row r="49" spans="6:35" ht="18">
      <c r="F49" s="451">
        <v>9.7485499999999999E-3</v>
      </c>
      <c r="J49" s="449">
        <v>46</v>
      </c>
      <c r="K49" s="465">
        <f>F49</f>
        <v>9.7485499999999999E-3</v>
      </c>
      <c r="L49" s="465">
        <v>9.7697400000000007E-3</v>
      </c>
      <c r="M49" s="465">
        <f>AB49</f>
        <v>1.4192740000000001E-2</v>
      </c>
      <c r="N49" s="467">
        <v>9.7480399999999995E-3</v>
      </c>
      <c r="O49" s="467">
        <v>9.7703800000000004E-3</v>
      </c>
      <c r="S49" s="60" t="str">
        <f>$F$3</f>
        <v>vaccination_rate</v>
      </c>
      <c r="T49" s="60">
        <f>Reg_30days!AJ77</f>
        <v>0</v>
      </c>
      <c r="U49" s="64">
        <v>1.3739599999999999E-2</v>
      </c>
      <c r="V49" s="64">
        <v>1.4057999999999999E-2</v>
      </c>
      <c r="W49" s="64">
        <v>1.4201099999999999E-2</v>
      </c>
      <c r="X49" s="64">
        <v>1.4296100000000001E-2</v>
      </c>
      <c r="Y49" s="64">
        <v>1.46689E-2</v>
      </c>
      <c r="Z49" s="64"/>
      <c r="AA49" s="64"/>
      <c r="AB49" s="62">
        <f>AVERAGE(U49:Y49)</f>
        <v>1.4192740000000001E-2</v>
      </c>
      <c r="AC49" s="472"/>
      <c r="AH49" s="460"/>
      <c r="AI49" s="459"/>
    </row>
    <row r="50" spans="6:35" ht="18">
      <c r="F50" s="451">
        <v>9.0454300000000001E-3</v>
      </c>
      <c r="J50" s="449">
        <v>47</v>
      </c>
      <c r="K50" s="465">
        <f>F50</f>
        <v>9.0454300000000001E-3</v>
      </c>
      <c r="L50" s="465">
        <v>9.0499799999999991E-3</v>
      </c>
      <c r="M50" s="465">
        <f>AB50</f>
        <v>1.3532439999999998E-2</v>
      </c>
      <c r="N50" s="467">
        <v>9.0461900000000008E-3</v>
      </c>
      <c r="O50" s="467">
        <v>9.0500500000000005E-3</v>
      </c>
      <c r="S50" s="60" t="str">
        <f>$F$3</f>
        <v>vaccination_rate</v>
      </c>
      <c r="T50" s="60">
        <f>Reg_30days!AJ78</f>
        <v>0</v>
      </c>
      <c r="U50" s="64">
        <v>1.34912E-2</v>
      </c>
      <c r="V50" s="64">
        <v>1.37085E-2</v>
      </c>
      <c r="W50" s="64">
        <v>1.36083E-2</v>
      </c>
      <c r="X50" s="64">
        <v>1.3256199999999999E-2</v>
      </c>
      <c r="Y50" s="64">
        <v>1.3598000000000001E-2</v>
      </c>
      <c r="Z50" s="64"/>
      <c r="AA50" s="64"/>
      <c r="AB50" s="62">
        <f>AVERAGE(U50:Y50)</f>
        <v>1.3532439999999998E-2</v>
      </c>
      <c r="AC50" s="472"/>
      <c r="AH50" s="460"/>
      <c r="AI50" s="459"/>
    </row>
    <row r="51" spans="6:35" ht="18">
      <c r="F51" s="451">
        <v>8.4025599999999999E-3</v>
      </c>
      <c r="J51" s="449">
        <v>48</v>
      </c>
      <c r="K51" s="465">
        <f>F51</f>
        <v>8.4025599999999999E-3</v>
      </c>
      <c r="L51" s="465">
        <v>8.4147200000000005E-3</v>
      </c>
      <c r="M51" s="465">
        <f>AB51</f>
        <v>1.275744E-2</v>
      </c>
      <c r="N51" s="467">
        <v>8.4034399999999999E-3</v>
      </c>
      <c r="O51" s="467">
        <v>8.4124100000000004E-3</v>
      </c>
      <c r="S51" s="60" t="str">
        <f>$F$3</f>
        <v>vaccination_rate</v>
      </c>
      <c r="T51" s="60">
        <f>Reg_30days!AJ79</f>
        <v>0</v>
      </c>
      <c r="U51" s="64">
        <v>1.32438E-2</v>
      </c>
      <c r="V51" s="64">
        <v>1.2373200000000001E-2</v>
      </c>
      <c r="W51" s="64">
        <v>1.2703799999999999E-2</v>
      </c>
      <c r="X51" s="64">
        <v>1.28871E-2</v>
      </c>
      <c r="Y51" s="64">
        <v>1.25793E-2</v>
      </c>
      <c r="Z51" s="64"/>
      <c r="AA51" s="64"/>
      <c r="AB51" s="62">
        <f>AVERAGE(U51:Y51)</f>
        <v>1.275744E-2</v>
      </c>
      <c r="AC51" s="472"/>
      <c r="AH51" s="460"/>
      <c r="AI51" s="459"/>
    </row>
    <row r="52" spans="6:35" ht="18">
      <c r="F52" s="451">
        <v>7.2878099999999996E-3</v>
      </c>
      <c r="J52" s="449">
        <v>49</v>
      </c>
      <c r="K52" s="465">
        <f>F52</f>
        <v>7.2878099999999996E-3</v>
      </c>
      <c r="L52" s="465">
        <v>7.2908799999999996E-3</v>
      </c>
      <c r="M52" s="465">
        <f>AB52</f>
        <v>1.2114919999999998E-2</v>
      </c>
      <c r="N52" s="467">
        <v>7.2885199999999997E-3</v>
      </c>
      <c r="O52" s="467">
        <v>7.2904900000000002E-3</v>
      </c>
      <c r="S52" s="60" t="str">
        <f>$F$3</f>
        <v>vaccination_rate</v>
      </c>
      <c r="T52" s="60">
        <f>Reg_30days!AJ80</f>
        <v>0</v>
      </c>
      <c r="U52" s="64">
        <v>1.2562800000000001E-2</v>
      </c>
      <c r="V52" s="64">
        <v>1.17754E-2</v>
      </c>
      <c r="W52" s="64">
        <v>1.1628299999999999E-2</v>
      </c>
      <c r="X52" s="64">
        <v>1.23494E-2</v>
      </c>
      <c r="Y52" s="64">
        <v>1.2258700000000001E-2</v>
      </c>
      <c r="Z52" s="64"/>
      <c r="AA52" s="64"/>
      <c r="AB52" s="62">
        <f>AVERAGE(U52:Y52)</f>
        <v>1.2114919999999998E-2</v>
      </c>
      <c r="AC52" s="472"/>
      <c r="AH52" s="460"/>
      <c r="AI52" s="459"/>
    </row>
    <row r="53" spans="6:35" ht="18">
      <c r="F53" s="451">
        <v>6.3063599999999996E-3</v>
      </c>
      <c r="J53" s="449">
        <v>50</v>
      </c>
      <c r="K53" s="465">
        <f>F53</f>
        <v>6.3063599999999996E-3</v>
      </c>
      <c r="L53" s="465">
        <v>6.3182500000000001E-3</v>
      </c>
      <c r="M53" s="465">
        <f>AB53</f>
        <v>1.1478360000000002E-2</v>
      </c>
      <c r="N53" s="467">
        <v>6.3053199999999997E-3</v>
      </c>
      <c r="O53" s="467">
        <v>6.3160899999999999E-3</v>
      </c>
      <c r="S53" s="60" t="str">
        <f>$F$3</f>
        <v>vaccination_rate</v>
      </c>
      <c r="T53" s="60">
        <f>Reg_30days!AJ81</f>
        <v>0</v>
      </c>
      <c r="U53" s="64">
        <v>1.17806E-2</v>
      </c>
      <c r="V53" s="64">
        <v>1.11746E-2</v>
      </c>
      <c r="W53" s="64">
        <v>1.12374E-2</v>
      </c>
      <c r="X53" s="64">
        <v>1.21029E-2</v>
      </c>
      <c r="Y53" s="64">
        <v>1.10963E-2</v>
      </c>
      <c r="Z53" s="64"/>
      <c r="AA53" s="64"/>
      <c r="AB53" s="62">
        <f>AVERAGE(U53:Y53)</f>
        <v>1.1478360000000002E-2</v>
      </c>
      <c r="AC53" s="472"/>
      <c r="AH53" s="460"/>
      <c r="AI53" s="459"/>
    </row>
    <row r="54" spans="6:35" ht="18">
      <c r="F54" s="451">
        <v>5.7677199999999996E-3</v>
      </c>
      <c r="J54" s="449">
        <v>51</v>
      </c>
      <c r="K54" s="465">
        <f>F54</f>
        <v>5.7677199999999996E-3</v>
      </c>
      <c r="L54" s="465">
        <v>5.7840000000000001E-3</v>
      </c>
      <c r="M54" s="465">
        <f>AB54</f>
        <v>1.0443039999999999E-2</v>
      </c>
      <c r="N54" s="467">
        <v>5.7663699999999998E-3</v>
      </c>
      <c r="O54" s="467">
        <v>5.7824599999999997E-3</v>
      </c>
      <c r="S54" s="60" t="str">
        <f>$F$3</f>
        <v>vaccination_rate</v>
      </c>
      <c r="T54" s="60">
        <f>Reg_30days!AJ82</f>
        <v>0</v>
      </c>
      <c r="U54" s="64">
        <v>1.1125400000000001E-2</v>
      </c>
      <c r="V54" s="64">
        <v>1.03474E-2</v>
      </c>
      <c r="W54" s="64">
        <v>9.8046999999999995E-3</v>
      </c>
      <c r="X54" s="64">
        <v>1.0817200000000001E-2</v>
      </c>
      <c r="Y54" s="64">
        <v>1.0120499999999999E-2</v>
      </c>
      <c r="Z54" s="64"/>
      <c r="AA54" s="64"/>
      <c r="AB54" s="62">
        <f>AVERAGE(U54:Y54)</f>
        <v>1.0443039999999999E-2</v>
      </c>
      <c r="AC54" s="472"/>
      <c r="AH54" s="460"/>
      <c r="AI54" s="459"/>
    </row>
    <row r="55" spans="6:35" ht="18">
      <c r="F55" s="451">
        <v>5.29737E-3</v>
      </c>
      <c r="J55" s="449">
        <v>52</v>
      </c>
      <c r="K55" s="465">
        <f>F55</f>
        <v>5.29737E-3</v>
      </c>
      <c r="L55" s="465">
        <v>5.2980900000000001E-3</v>
      </c>
      <c r="M55" s="465">
        <f>AB55</f>
        <v>9.9418019999999996E-3</v>
      </c>
      <c r="N55" s="467">
        <v>5.29679E-3</v>
      </c>
      <c r="O55" s="467">
        <v>5.29635E-3</v>
      </c>
      <c r="S55" s="60" t="str">
        <f>$F$3</f>
        <v>vaccination_rate</v>
      </c>
      <c r="T55" s="60">
        <f>Reg_30days!AJ83</f>
        <v>0</v>
      </c>
      <c r="U55" s="64">
        <v>1.07207E-2</v>
      </c>
      <c r="V55" s="64">
        <v>9.8229900000000002E-3</v>
      </c>
      <c r="W55" s="64">
        <v>9.4385000000000007E-3</v>
      </c>
      <c r="X55" s="64">
        <v>1.00515E-2</v>
      </c>
      <c r="Y55" s="64">
        <v>9.6753199999999994E-3</v>
      </c>
      <c r="Z55" s="64"/>
      <c r="AA55" s="64"/>
      <c r="AB55" s="62">
        <f>AVERAGE(U55:Y55)</f>
        <v>9.9418019999999996E-3</v>
      </c>
      <c r="AC55" s="472"/>
      <c r="AH55" s="460"/>
      <c r="AI55" s="459"/>
    </row>
    <row r="56" spans="6:35" ht="18">
      <c r="F56" s="451">
        <v>4.8141599999999996E-3</v>
      </c>
      <c r="J56" s="449">
        <v>53</v>
      </c>
      <c r="K56" s="465">
        <f>F56</f>
        <v>4.8141599999999996E-3</v>
      </c>
      <c r="L56" s="465">
        <v>4.8159800000000001E-3</v>
      </c>
      <c r="M56" s="465">
        <f>AB56</f>
        <v>9.1800239999999984E-3</v>
      </c>
      <c r="N56" s="467">
        <v>4.8138699999999996E-3</v>
      </c>
      <c r="O56" s="467">
        <v>4.8160299999999998E-3</v>
      </c>
      <c r="S56" s="60" t="str">
        <f>$F$3</f>
        <v>vaccination_rate</v>
      </c>
      <c r="T56" s="60">
        <f>Reg_30days!AJ84</f>
        <v>0</v>
      </c>
      <c r="U56" s="64">
        <v>9.6493199999999994E-3</v>
      </c>
      <c r="V56" s="64">
        <v>9.5212100000000004E-3</v>
      </c>
      <c r="W56" s="64">
        <v>8.6610599999999999E-3</v>
      </c>
      <c r="X56" s="64">
        <v>8.9746900000000004E-3</v>
      </c>
      <c r="Y56" s="64">
        <v>9.0938400000000006E-3</v>
      </c>
      <c r="Z56" s="64"/>
      <c r="AA56" s="64"/>
      <c r="AB56" s="62">
        <f>AVERAGE(U56:Y56)</f>
        <v>9.1800239999999984E-3</v>
      </c>
      <c r="AC56" s="472"/>
      <c r="AH56" s="460"/>
      <c r="AI56" s="459"/>
    </row>
    <row r="57" spans="6:35" ht="18">
      <c r="F57" s="451">
        <v>4.5599400000000002E-3</v>
      </c>
      <c r="J57" s="449">
        <v>54</v>
      </c>
      <c r="K57" s="465">
        <f>F57</f>
        <v>4.5599400000000002E-3</v>
      </c>
      <c r="L57" s="465">
        <v>4.5612700000000001E-3</v>
      </c>
      <c r="M57" s="465">
        <f>AB57</f>
        <v>8.1268420000000004E-3</v>
      </c>
      <c r="N57" s="467">
        <v>4.5599300000000002E-3</v>
      </c>
      <c r="O57" s="467">
        <v>4.5611100000000002E-3</v>
      </c>
      <c r="S57" s="60" t="str">
        <f>$F$3</f>
        <v>vaccination_rate</v>
      </c>
      <c r="T57" s="60">
        <f>Reg_30days!AJ85</f>
        <v>0</v>
      </c>
      <c r="U57" s="64">
        <v>8.7549499999999992E-3</v>
      </c>
      <c r="V57" s="64">
        <v>8.4505899999999991E-3</v>
      </c>
      <c r="W57" s="64">
        <v>7.7818999999999996E-3</v>
      </c>
      <c r="X57" s="64">
        <v>7.8141800000000004E-3</v>
      </c>
      <c r="Y57" s="64">
        <v>7.8325900000000004E-3</v>
      </c>
      <c r="Z57" s="64"/>
      <c r="AA57" s="64"/>
      <c r="AB57" s="62">
        <f>AVERAGE(U57:Y57)</f>
        <v>8.1268420000000004E-3</v>
      </c>
      <c r="AC57" s="472"/>
      <c r="AH57" s="460"/>
      <c r="AI57" s="459"/>
    </row>
    <row r="58" spans="6:35" ht="18">
      <c r="F58" s="451">
        <v>4.3889899999999997E-3</v>
      </c>
      <c r="J58" s="449">
        <v>55</v>
      </c>
      <c r="K58" s="465">
        <f>F58</f>
        <v>4.3889899999999997E-3</v>
      </c>
      <c r="L58" s="465">
        <v>4.3891700000000004E-3</v>
      </c>
      <c r="M58" s="465">
        <f>AB58</f>
        <v>7.1727500000000003E-3</v>
      </c>
      <c r="N58" s="467">
        <v>4.3890099999999996E-3</v>
      </c>
      <c r="O58" s="467">
        <v>4.3892100000000002E-3</v>
      </c>
      <c r="S58" s="60" t="str">
        <f>$F$3</f>
        <v>vaccination_rate</v>
      </c>
      <c r="T58" s="60">
        <f>Reg_30days!AJ86</f>
        <v>0</v>
      </c>
      <c r="U58" s="64">
        <v>7.2429299999999999E-3</v>
      </c>
      <c r="V58" s="64">
        <v>7.4216300000000002E-3</v>
      </c>
      <c r="W58" s="64">
        <v>7.03756E-3</v>
      </c>
      <c r="X58" s="64">
        <v>6.8724299999999997E-3</v>
      </c>
      <c r="Y58" s="64">
        <v>7.2892E-3</v>
      </c>
      <c r="Z58" s="64"/>
      <c r="AA58" s="64"/>
      <c r="AB58" s="62">
        <f>AVERAGE(U58:Y58)</f>
        <v>7.1727500000000003E-3</v>
      </c>
      <c r="AC58" s="472"/>
      <c r="AH58" s="460"/>
      <c r="AI58" s="459"/>
    </row>
    <row r="59" spans="6:35" ht="18">
      <c r="F59" s="451">
        <v>4.3050099999999997E-3</v>
      </c>
      <c r="J59" s="449">
        <v>56</v>
      </c>
      <c r="K59" s="465">
        <f>F59</f>
        <v>4.3050099999999997E-3</v>
      </c>
      <c r="L59" s="465">
        <v>4.3052000000000003E-3</v>
      </c>
      <c r="M59" s="465">
        <f>AB59</f>
        <v>6.0558739999999993E-3</v>
      </c>
      <c r="N59" s="467">
        <v>4.3050199999999997E-3</v>
      </c>
      <c r="O59" s="467">
        <v>4.3051699999999997E-3</v>
      </c>
      <c r="S59" s="60" t="str">
        <f>$F$3</f>
        <v>vaccination_rate</v>
      </c>
      <c r="T59" s="60">
        <f>Reg_30days!AJ87</f>
        <v>0</v>
      </c>
      <c r="U59" s="64">
        <v>6.1117999999999997E-3</v>
      </c>
      <c r="V59" s="64">
        <v>6.0620200000000004E-3</v>
      </c>
      <c r="W59" s="64">
        <v>5.9606399999999997E-3</v>
      </c>
      <c r="X59" s="64">
        <v>5.9567999999999999E-3</v>
      </c>
      <c r="Y59" s="64">
        <v>6.1881100000000001E-3</v>
      </c>
      <c r="Z59" s="64"/>
      <c r="AA59" s="64"/>
      <c r="AB59" s="62">
        <f>AVERAGE(U59:Y59)</f>
        <v>6.0558739999999993E-3</v>
      </c>
      <c r="AC59" s="472"/>
      <c r="AH59" s="460"/>
      <c r="AI59" s="459"/>
    </row>
    <row r="60" spans="6:35" ht="18">
      <c r="F60" s="451">
        <v>4.2684100000000003E-3</v>
      </c>
      <c r="J60" s="449">
        <v>57</v>
      </c>
      <c r="K60" s="465">
        <f>F60</f>
        <v>4.2684100000000003E-3</v>
      </c>
      <c r="L60" s="465">
        <v>4.2684300000000001E-3</v>
      </c>
      <c r="M60" s="465">
        <f>AB60</f>
        <v>5.3128239999999998E-3</v>
      </c>
      <c r="N60" s="467">
        <v>4.2684100000000003E-3</v>
      </c>
      <c r="O60" s="467">
        <v>4.2684300000000001E-3</v>
      </c>
      <c r="S60" s="60" t="str">
        <f>$F$3</f>
        <v>vaccination_rate</v>
      </c>
      <c r="T60" s="60">
        <f>Reg_30days!AJ88</f>
        <v>0</v>
      </c>
      <c r="U60" s="64">
        <v>5.3522200000000004E-3</v>
      </c>
      <c r="V60" s="64">
        <v>5.2836899999999997E-3</v>
      </c>
      <c r="W60" s="64">
        <v>5.3050800000000002E-3</v>
      </c>
      <c r="X60" s="64">
        <v>5.3223599999999999E-3</v>
      </c>
      <c r="Y60" s="64">
        <v>5.3007699999999998E-3</v>
      </c>
      <c r="Z60" s="64"/>
      <c r="AA60" s="64"/>
      <c r="AB60" s="62">
        <f>AVERAGE(U60:Y60)</f>
        <v>5.3128239999999998E-3</v>
      </c>
      <c r="AC60" s="472"/>
      <c r="AH60" s="460"/>
      <c r="AI60" s="459"/>
    </row>
    <row r="61" spans="6:35" ht="18">
      <c r="F61" s="451">
        <v>4.2540299999999998E-3</v>
      </c>
      <c r="J61" s="449">
        <v>58</v>
      </c>
      <c r="K61" s="465">
        <f>F61</f>
        <v>4.2540299999999998E-3</v>
      </c>
      <c r="L61" s="465">
        <v>4.2540499999999997E-3</v>
      </c>
      <c r="M61" s="465">
        <f>AB61</f>
        <v>5.1742300000000001E-3</v>
      </c>
      <c r="N61" s="467">
        <v>4.2540299999999998E-3</v>
      </c>
      <c r="O61" s="467">
        <v>4.2540399999999997E-3</v>
      </c>
      <c r="S61" s="60" t="str">
        <f>$F$3</f>
        <v>vaccination_rate</v>
      </c>
      <c r="T61" s="60">
        <f>Reg_30days!AJ89</f>
        <v>0</v>
      </c>
      <c r="U61" s="64">
        <v>5.1832400000000004E-3</v>
      </c>
      <c r="V61" s="64">
        <v>5.1626299999999996E-3</v>
      </c>
      <c r="W61" s="64">
        <v>5.1817E-3</v>
      </c>
      <c r="X61" s="64">
        <v>5.1722499999999998E-3</v>
      </c>
      <c r="Y61" s="64">
        <v>5.17133E-3</v>
      </c>
      <c r="Z61" s="64"/>
      <c r="AA61" s="64"/>
      <c r="AB61" s="62">
        <f>AVERAGE(U61:Y61)</f>
        <v>5.1742300000000001E-3</v>
      </c>
      <c r="AC61" s="472"/>
      <c r="AH61" s="460"/>
      <c r="AI61" s="459"/>
    </row>
    <row r="62" spans="6:35" ht="18">
      <c r="F62" s="451">
        <v>4.2523400000000003E-3</v>
      </c>
      <c r="J62" s="449">
        <v>59</v>
      </c>
      <c r="K62" s="465">
        <f>F62</f>
        <v>4.2523400000000003E-3</v>
      </c>
      <c r="L62" s="465">
        <v>4.2523200000000004E-3</v>
      </c>
      <c r="M62" s="465">
        <f>AB62</f>
        <v>5.1578739999999998E-3</v>
      </c>
      <c r="N62" s="467">
        <v>4.2523300000000003E-3</v>
      </c>
      <c r="O62" s="467">
        <v>4.2523300000000003E-3</v>
      </c>
      <c r="S62" s="60" t="str">
        <f>$F$3</f>
        <v>vaccination_rate</v>
      </c>
      <c r="T62" s="60">
        <f>Reg_30days!AJ90</f>
        <v>0</v>
      </c>
      <c r="U62" s="64">
        <v>5.1659000000000002E-3</v>
      </c>
      <c r="V62" s="64">
        <v>5.1497899999999996E-3</v>
      </c>
      <c r="W62" s="64">
        <v>5.1610500000000004E-3</v>
      </c>
      <c r="X62" s="64">
        <v>5.1557699999999996E-3</v>
      </c>
      <c r="Y62" s="64">
        <v>5.1568600000000001E-3</v>
      </c>
      <c r="Z62" s="64"/>
      <c r="AA62" s="64"/>
      <c r="AB62" s="62">
        <f>AVERAGE(U62:Y62)</f>
        <v>5.1578739999999998E-3</v>
      </c>
      <c r="AC62" s="472"/>
      <c r="AH62" s="460"/>
      <c r="AI62" s="459"/>
    </row>
    <row r="63" spans="6:35" ht="18">
      <c r="F63" s="451">
        <v>4.2485600000000002E-3</v>
      </c>
      <c r="J63" s="449">
        <v>60</v>
      </c>
      <c r="K63" s="465">
        <f>F63</f>
        <v>4.2485600000000002E-3</v>
      </c>
      <c r="L63" s="465">
        <v>4.2485099999999996E-3</v>
      </c>
      <c r="M63" s="465">
        <f>AB63</f>
        <v>5.1594039999999994E-3</v>
      </c>
      <c r="N63" s="467">
        <v>4.2485400000000003E-3</v>
      </c>
      <c r="O63" s="467">
        <v>4.2485400000000003E-3</v>
      </c>
      <c r="S63" s="60" t="str">
        <f>$F$3</f>
        <v>vaccination_rate</v>
      </c>
      <c r="T63" s="60">
        <f>Reg_30days!AJ91</f>
        <v>0</v>
      </c>
      <c r="U63" s="64">
        <v>5.1664299999999996E-3</v>
      </c>
      <c r="V63" s="64">
        <v>5.1508099999999996E-3</v>
      </c>
      <c r="W63" s="64">
        <v>5.1647100000000003E-3</v>
      </c>
      <c r="X63" s="64">
        <v>5.1566800000000003E-3</v>
      </c>
      <c r="Y63" s="64">
        <v>5.1583899999999997E-3</v>
      </c>
      <c r="Z63" s="64"/>
      <c r="AA63" s="64"/>
      <c r="AB63" s="62">
        <f>AVERAGE(U63:Y63)</f>
        <v>5.1594039999999994E-3</v>
      </c>
      <c r="AC63" s="472"/>
      <c r="AH63" s="460"/>
      <c r="AI63" s="459"/>
    </row>
    <row r="64" spans="6:35" ht="18">
      <c r="U64" s="62"/>
      <c r="V64" s="62"/>
      <c r="W64" s="62"/>
      <c r="X64" s="62"/>
      <c r="Y64" s="62"/>
      <c r="Z64" s="62"/>
      <c r="AA64" s="62"/>
      <c r="AB64" s="62"/>
      <c r="AC64" s="472"/>
      <c r="AH64" s="460"/>
      <c r="AI64" s="459"/>
    </row>
    <row r="65" spans="5:55" ht="18">
      <c r="U65" s="62"/>
      <c r="V65" s="62"/>
      <c r="W65" s="62"/>
      <c r="X65" s="62"/>
      <c r="Y65" s="62"/>
      <c r="Z65" s="62"/>
      <c r="AA65" s="62"/>
      <c r="AB65" s="62"/>
      <c r="AC65" s="472"/>
      <c r="AH65" s="460"/>
      <c r="AI65" s="459"/>
    </row>
    <row r="66" spans="5:55">
      <c r="U66" s="62"/>
      <c r="V66" s="62"/>
      <c r="W66" s="62"/>
      <c r="X66" s="62"/>
      <c r="Y66" s="62"/>
      <c r="Z66" s="62"/>
      <c r="AA66" s="62"/>
      <c r="AB66" s="62"/>
      <c r="AC66" s="472"/>
    </row>
    <row r="67" spans="5:55">
      <c r="U67" s="62"/>
      <c r="V67" s="62"/>
      <c r="W67" s="62"/>
      <c r="X67" s="62"/>
      <c r="Y67" s="62"/>
      <c r="Z67" s="62"/>
      <c r="AA67" s="62"/>
      <c r="AB67" s="62"/>
      <c r="AC67" s="472"/>
    </row>
    <row r="68" spans="5:55">
      <c r="U68" s="62"/>
      <c r="V68" s="62"/>
      <c r="W68" s="62"/>
      <c r="X68" s="62"/>
      <c r="Y68" s="62"/>
      <c r="Z68" s="62"/>
      <c r="AA68" s="62"/>
      <c r="AB68" s="62"/>
      <c r="AC68" s="472"/>
    </row>
    <row r="69" spans="5:55">
      <c r="U69" s="62"/>
      <c r="V69" s="62"/>
      <c r="W69" s="62"/>
      <c r="X69" s="62"/>
      <c r="Y69" s="62"/>
      <c r="Z69" s="62"/>
      <c r="AA69" s="62"/>
      <c r="AB69" s="62"/>
      <c r="AC69" s="472"/>
    </row>
    <row r="70" spans="5:55">
      <c r="S70" s="60" t="s">
        <v>630</v>
      </c>
      <c r="U70" s="62"/>
      <c r="V70" s="62"/>
      <c r="W70" s="62"/>
      <c r="X70" s="62"/>
      <c r="Y70" s="62"/>
      <c r="Z70" s="62"/>
      <c r="AA70" s="62"/>
      <c r="AB70" s="62"/>
      <c r="AC70" s="472"/>
    </row>
    <row r="71" spans="5:55">
      <c r="E71" t="s">
        <v>629</v>
      </c>
      <c r="U71" s="62"/>
      <c r="V71" s="62"/>
      <c r="W71" s="62"/>
      <c r="X71" s="62"/>
      <c r="Y71" s="62"/>
      <c r="Z71" s="62"/>
      <c r="AA71" s="62"/>
      <c r="AB71" s="62"/>
      <c r="AC71" s="472"/>
      <c r="AE71" t="s">
        <v>632</v>
      </c>
      <c r="AQ71" t="s">
        <v>633</v>
      </c>
      <c r="BC71" t="s">
        <v>635</v>
      </c>
    </row>
    <row r="72" spans="5:55">
      <c r="U72" s="62"/>
      <c r="V72" s="62"/>
      <c r="W72" s="62"/>
      <c r="X72" s="62"/>
      <c r="Y72" s="62"/>
      <c r="Z72" s="62"/>
      <c r="AA72" s="62"/>
      <c r="AB72" s="62"/>
      <c r="AC72" s="472"/>
      <c r="AQ72" t="s">
        <v>636</v>
      </c>
      <c r="BC72" t="s">
        <v>634</v>
      </c>
    </row>
    <row r="73" spans="5:55">
      <c r="U73" s="62"/>
      <c r="V73" s="62"/>
      <c r="W73" s="62"/>
      <c r="X73" s="62"/>
      <c r="Y73" s="62"/>
      <c r="Z73" s="62"/>
      <c r="AA73" s="62"/>
      <c r="AB73" s="62"/>
      <c r="AC73" s="472"/>
    </row>
    <row r="74" spans="5:55">
      <c r="U74" s="62"/>
      <c r="V74" s="62"/>
      <c r="W74" s="62"/>
      <c r="X74" s="62"/>
      <c r="Y74" s="62"/>
      <c r="Z74" s="62"/>
      <c r="AA74" s="62"/>
      <c r="AB74" s="62"/>
      <c r="AC74" s="472"/>
    </row>
    <row r="75" spans="5:55">
      <c r="U75" s="62"/>
      <c r="V75" s="62"/>
      <c r="W75" s="62"/>
      <c r="X75" s="62"/>
      <c r="Y75" s="62"/>
      <c r="Z75" s="62"/>
      <c r="AA75" s="62"/>
      <c r="AB75" s="62"/>
      <c r="AC75" s="472"/>
    </row>
    <row r="76" spans="5:55">
      <c r="U76" s="62"/>
      <c r="V76" s="62"/>
      <c r="W76" s="62"/>
      <c r="X76" s="62"/>
      <c r="Y76" s="62"/>
      <c r="Z76" s="62"/>
      <c r="AA76" s="62"/>
      <c r="AB76" s="62"/>
      <c r="AC76" s="472"/>
    </row>
    <row r="77" spans="5:55">
      <c r="U77" s="62"/>
      <c r="V77" s="62"/>
      <c r="W77" s="62"/>
      <c r="X77" s="62"/>
      <c r="Y77" s="62"/>
      <c r="Z77" s="62"/>
      <c r="AA77" s="62"/>
      <c r="AB77" s="62"/>
      <c r="AC77" s="472"/>
    </row>
    <row r="78" spans="5:55">
      <c r="U78" s="62"/>
      <c r="V78" s="62"/>
      <c r="W78" s="62"/>
      <c r="X78" s="62"/>
      <c r="Y78" s="62"/>
      <c r="Z78" s="62"/>
      <c r="AA78" s="62"/>
      <c r="AB78" s="62"/>
      <c r="AC78" s="472"/>
    </row>
    <row r="79" spans="5:55">
      <c r="U79" s="62"/>
      <c r="V79" s="62"/>
      <c r="W79" s="62"/>
      <c r="X79" s="62"/>
      <c r="Y79" s="62"/>
      <c r="Z79" s="62"/>
      <c r="AA79" s="62"/>
      <c r="AB79" s="62"/>
      <c r="AC79" s="472"/>
    </row>
    <row r="80" spans="5:55">
      <c r="U80" s="62"/>
      <c r="V80" s="62"/>
      <c r="W80" s="62"/>
      <c r="X80" s="62"/>
      <c r="Y80" s="62"/>
      <c r="Z80" s="62"/>
      <c r="AA80" s="62"/>
      <c r="AB80" s="62"/>
      <c r="AC80" s="472"/>
    </row>
    <row r="81" spans="7:29">
      <c r="U81" s="62"/>
      <c r="V81" s="62"/>
      <c r="W81" s="62"/>
      <c r="X81" s="62"/>
      <c r="Y81" s="62"/>
      <c r="Z81" s="62"/>
      <c r="AA81" s="62"/>
      <c r="AB81" s="62"/>
      <c r="AC81" s="472"/>
    </row>
    <row r="82" spans="7:29">
      <c r="U82" s="62"/>
      <c r="V82" s="62"/>
      <c r="W82" s="62"/>
      <c r="X82" s="62"/>
      <c r="Y82" s="62"/>
      <c r="Z82" s="62"/>
      <c r="AA82" s="62"/>
      <c r="AB82" s="62"/>
      <c r="AC82" s="472"/>
    </row>
    <row r="83" spans="7:29">
      <c r="U83" s="62"/>
      <c r="V83" s="62"/>
      <c r="W83" s="62"/>
      <c r="X83" s="62"/>
      <c r="Y83" s="62"/>
      <c r="Z83" s="62"/>
      <c r="AA83" s="62"/>
      <c r="AB83" s="62"/>
      <c r="AC83" s="472"/>
    </row>
    <row r="84" spans="7:29">
      <c r="G84" t="s">
        <v>653</v>
      </c>
      <c r="H84" t="s">
        <v>654</v>
      </c>
      <c r="I84" t="s">
        <v>655</v>
      </c>
      <c r="J84" t="s">
        <v>7</v>
      </c>
      <c r="K84" s="465" t="s">
        <v>656</v>
      </c>
      <c r="L84" s="465" t="s">
        <v>667</v>
      </c>
      <c r="U84" s="62"/>
      <c r="V84" s="62"/>
      <c r="W84" s="62"/>
      <c r="X84" s="62"/>
      <c r="Y84" s="62"/>
      <c r="Z84" s="62"/>
      <c r="AA84" s="62"/>
      <c r="AB84" s="62"/>
      <c r="AC84" s="472"/>
    </row>
    <row r="85" spans="7:29">
      <c r="G85" t="s">
        <v>407</v>
      </c>
      <c r="H85" s="469">
        <v>38.72</v>
      </c>
      <c r="I85" s="469">
        <v>9.5</v>
      </c>
      <c r="J85" s="469">
        <v>1.66</v>
      </c>
      <c r="K85" s="470">
        <v>27.56</v>
      </c>
      <c r="L85" s="473">
        <f>1-H88/H85</f>
        <v>0.17742768595041314</v>
      </c>
      <c r="U85" s="62"/>
      <c r="V85" s="62"/>
      <c r="W85" s="62"/>
      <c r="X85" s="62"/>
      <c r="Y85" s="62"/>
      <c r="Z85" s="62"/>
      <c r="AA85" s="62"/>
      <c r="AB85" s="62"/>
      <c r="AC85" s="472"/>
    </row>
    <row r="86" spans="7:29">
      <c r="G86" t="s">
        <v>67</v>
      </c>
      <c r="H86" s="469">
        <v>34.28</v>
      </c>
      <c r="I86" s="469">
        <v>8.1300000000000008</v>
      </c>
      <c r="J86" s="469">
        <v>3.08</v>
      </c>
      <c r="K86" s="470">
        <v>23.07</v>
      </c>
      <c r="L86" s="473">
        <f>1-H88/H86</f>
        <v>7.0886814469078185E-2</v>
      </c>
      <c r="U86" s="62"/>
      <c r="V86" s="62"/>
      <c r="W86" s="62"/>
      <c r="X86" s="62"/>
      <c r="Y86" s="62"/>
      <c r="Z86" s="62"/>
      <c r="AA86" s="62"/>
      <c r="AB86" s="62"/>
      <c r="AC86" s="472"/>
    </row>
    <row r="87" spans="7:29">
      <c r="G87" t="s">
        <v>657</v>
      </c>
      <c r="H87" s="469">
        <v>31.4</v>
      </c>
      <c r="I87" s="469">
        <v>4.93</v>
      </c>
      <c r="J87" s="469">
        <v>3.35</v>
      </c>
      <c r="K87" s="470">
        <v>23.12</v>
      </c>
      <c r="U87" s="62"/>
      <c r="V87" s="62"/>
      <c r="W87" s="62"/>
      <c r="X87" s="62"/>
      <c r="Y87" s="62"/>
      <c r="Z87" s="62"/>
      <c r="AA87" s="62"/>
      <c r="AB87" s="62"/>
      <c r="AC87" s="472"/>
    </row>
    <row r="88" spans="7:29">
      <c r="G88" t="s">
        <v>658</v>
      </c>
      <c r="H88" s="469">
        <v>31.85</v>
      </c>
      <c r="I88" s="469">
        <v>4.42</v>
      </c>
      <c r="J88" s="469">
        <v>5.89</v>
      </c>
      <c r="K88" s="470">
        <v>21.54</v>
      </c>
      <c r="L88" s="473"/>
      <c r="U88" s="62"/>
      <c r="V88" s="62"/>
      <c r="W88" s="62"/>
      <c r="X88" s="62"/>
      <c r="Y88" s="62"/>
      <c r="Z88" s="62"/>
      <c r="AA88" s="62"/>
      <c r="AB88" s="62"/>
      <c r="AC88" s="472"/>
    </row>
    <row r="89" spans="7:29">
      <c r="U89" s="62"/>
      <c r="V89" s="62"/>
      <c r="W89" s="62"/>
      <c r="X89" s="62"/>
      <c r="Y89" s="62"/>
      <c r="Z89" s="62"/>
      <c r="AA89" s="62"/>
      <c r="AB89" s="62"/>
      <c r="AC89" s="472"/>
    </row>
    <row r="90" spans="7:29">
      <c r="U90" s="62"/>
      <c r="V90" s="62"/>
      <c r="W90" s="62"/>
      <c r="X90" s="62"/>
      <c r="Y90" s="62"/>
      <c r="Z90" s="62"/>
      <c r="AA90" s="62"/>
      <c r="AB90" s="62"/>
      <c r="AC90" s="472"/>
    </row>
    <row r="91" spans="7:29">
      <c r="U91" s="62"/>
      <c r="V91" s="62"/>
      <c r="W91" s="62"/>
      <c r="X91" s="62"/>
      <c r="Y91" s="62"/>
      <c r="Z91" s="62"/>
      <c r="AA91" s="62"/>
      <c r="AB91" s="62"/>
      <c r="AC91" s="472"/>
    </row>
    <row r="92" spans="7:29">
      <c r="U92" s="62"/>
      <c r="V92" s="62"/>
      <c r="W92" s="62"/>
      <c r="X92" s="62"/>
      <c r="Y92" s="62"/>
      <c r="Z92" s="62"/>
      <c r="AA92" s="62"/>
      <c r="AB92" s="62"/>
      <c r="AC92" s="472"/>
    </row>
    <row r="93" spans="7:29">
      <c r="U93" s="62"/>
      <c r="V93" s="62"/>
      <c r="W93" s="62"/>
      <c r="X93" s="62"/>
      <c r="Y93" s="62"/>
      <c r="Z93" s="62"/>
      <c r="AA93" s="62"/>
      <c r="AB93" s="62"/>
      <c r="AC93" s="472"/>
    </row>
    <row r="94" spans="7:29">
      <c r="U94" s="62"/>
      <c r="V94" s="62"/>
      <c r="W94" s="62"/>
      <c r="X94" s="62"/>
      <c r="Y94" s="62"/>
      <c r="Z94" s="62"/>
      <c r="AA94" s="62"/>
      <c r="AB94" s="62"/>
      <c r="AC94" s="472"/>
    </row>
    <row r="95" spans="7:29">
      <c r="U95" s="62"/>
      <c r="V95" s="62"/>
      <c r="W95" s="62"/>
      <c r="X95" s="62"/>
      <c r="Y95" s="62"/>
      <c r="Z95" s="62"/>
      <c r="AA95" s="62"/>
      <c r="AB95" s="62"/>
      <c r="AC95" s="472"/>
    </row>
    <row r="96" spans="7:29">
      <c r="U96" s="62"/>
      <c r="V96" s="62"/>
      <c r="W96" s="62"/>
      <c r="X96" s="62"/>
      <c r="Y96" s="62"/>
      <c r="Z96" s="62"/>
      <c r="AA96" s="62"/>
      <c r="AB96" s="62"/>
      <c r="AC96" s="472"/>
    </row>
    <row r="97" spans="4:63">
      <c r="U97" s="62"/>
      <c r="V97" s="62"/>
      <c r="W97" s="62"/>
      <c r="X97" s="62"/>
      <c r="Y97" s="62"/>
      <c r="Z97" s="62"/>
      <c r="AA97" s="62"/>
      <c r="AB97" s="62"/>
      <c r="AC97" s="472"/>
    </row>
    <row r="98" spans="4:63">
      <c r="U98" s="62"/>
      <c r="V98" s="62"/>
      <c r="W98" s="62"/>
      <c r="X98" s="62"/>
      <c r="Y98" s="62"/>
      <c r="Z98" s="62"/>
      <c r="AA98" s="62"/>
      <c r="AB98" s="62"/>
      <c r="AC98" s="472"/>
    </row>
    <row r="99" spans="4:63">
      <c r="U99" s="62"/>
      <c r="V99" s="62"/>
      <c r="W99" s="62"/>
      <c r="X99" s="62"/>
      <c r="Y99" s="62"/>
      <c r="Z99" s="62"/>
      <c r="AA99" s="62"/>
      <c r="AB99" s="62"/>
      <c r="AC99" s="472"/>
    </row>
    <row r="100" spans="4:63">
      <c r="U100" s="62"/>
      <c r="V100" s="62"/>
      <c r="W100" s="62"/>
      <c r="X100" s="62"/>
      <c r="Y100" s="62"/>
      <c r="Z100" s="62"/>
      <c r="AA100" s="62"/>
      <c r="AB100" s="62"/>
      <c r="AC100" s="472"/>
    </row>
    <row r="101" spans="4:63">
      <c r="E101" t="s">
        <v>631</v>
      </c>
      <c r="U101" s="62"/>
      <c r="V101" s="62"/>
      <c r="W101" s="62"/>
      <c r="X101" s="62"/>
      <c r="Y101" s="62"/>
      <c r="Z101" s="62"/>
      <c r="AA101" s="62"/>
      <c r="AB101" s="62"/>
      <c r="AC101" s="472"/>
    </row>
    <row r="102" spans="4:63">
      <c r="U102" s="62"/>
      <c r="V102" s="62"/>
      <c r="W102" s="62"/>
      <c r="X102" s="62"/>
      <c r="Y102" s="62"/>
      <c r="Z102" s="62"/>
      <c r="AA102" s="62"/>
      <c r="AB102" s="62"/>
      <c r="AC102" s="472"/>
    </row>
    <row r="103" spans="4:63">
      <c r="U103" s="62"/>
      <c r="V103" s="62"/>
      <c r="W103" s="62"/>
      <c r="X103" s="62"/>
      <c r="Y103" s="62"/>
      <c r="Z103" s="62"/>
      <c r="AA103" s="62"/>
      <c r="AB103" s="62"/>
      <c r="AC103" s="472"/>
    </row>
    <row r="104" spans="4:63">
      <c r="U104" s="62"/>
      <c r="V104" s="62"/>
      <c r="W104" s="62"/>
      <c r="X104" s="62"/>
      <c r="Y104" s="62"/>
      <c r="Z104" s="62"/>
      <c r="AA104" s="62"/>
      <c r="AB104" s="62"/>
      <c r="AC104" s="472"/>
    </row>
    <row r="105" spans="4:63">
      <c r="U105" s="62"/>
      <c r="V105" s="62"/>
      <c r="W105" s="62"/>
      <c r="X105" s="62"/>
      <c r="Y105" s="62"/>
      <c r="Z105" s="62"/>
      <c r="AA105" s="62"/>
      <c r="AB105" s="62"/>
      <c r="AC105" s="472"/>
    </row>
    <row r="106" spans="4:63">
      <c r="U106" s="62"/>
      <c r="V106" s="62"/>
      <c r="W106" s="62"/>
      <c r="X106" s="62"/>
      <c r="Y106" s="62"/>
      <c r="Z106" s="62"/>
      <c r="AA106" s="62"/>
      <c r="AB106" s="62"/>
      <c r="AC106" s="472"/>
    </row>
    <row r="107" spans="4:63">
      <c r="U107" s="62"/>
      <c r="V107" s="62"/>
      <c r="W107" s="62"/>
      <c r="X107" s="62"/>
      <c r="Y107" s="62"/>
      <c r="Z107" s="62"/>
      <c r="AA107" s="62"/>
      <c r="AB107" s="62"/>
      <c r="AC107" s="472"/>
    </row>
    <row r="108" spans="4:63">
      <c r="U108" s="62"/>
      <c r="V108" s="62"/>
      <c r="W108" s="62"/>
      <c r="X108" s="62"/>
      <c r="Y108" s="62"/>
      <c r="Z108" s="62"/>
      <c r="AA108" s="62"/>
      <c r="AB108" s="62"/>
      <c r="AC108" s="472"/>
    </row>
    <row r="109" spans="4:63">
      <c r="U109" s="62"/>
      <c r="V109" s="62"/>
      <c r="W109" s="62"/>
      <c r="X109" s="62"/>
      <c r="Y109" s="62"/>
      <c r="Z109" s="62"/>
      <c r="AA109" s="62"/>
      <c r="AB109" s="62"/>
      <c r="AC109" s="472"/>
    </row>
    <row r="110" spans="4:63">
      <c r="U110" s="62"/>
      <c r="V110" s="62"/>
      <c r="W110" s="62"/>
      <c r="X110" s="62"/>
      <c r="Y110" s="62"/>
      <c r="Z110" s="62"/>
      <c r="AA110" s="62"/>
      <c r="AB110" s="62"/>
      <c r="AC110" s="472"/>
    </row>
    <row r="111" spans="4:63">
      <c r="E111" t="s">
        <v>644</v>
      </c>
      <c r="F111" s="451" t="s">
        <v>645</v>
      </c>
      <c r="G111" t="s">
        <v>646</v>
      </c>
      <c r="U111" s="62"/>
      <c r="V111" s="62"/>
      <c r="W111" s="62"/>
      <c r="X111" s="62"/>
      <c r="Y111" s="62"/>
      <c r="Z111" s="62"/>
      <c r="AA111" s="62"/>
      <c r="AB111" s="62"/>
      <c r="AC111" s="472"/>
    </row>
    <row r="112" spans="4:63">
      <c r="D112" t="s">
        <v>642</v>
      </c>
      <c r="U112" s="62"/>
      <c r="V112" s="62"/>
      <c r="W112" s="62"/>
      <c r="X112" s="62"/>
      <c r="Y112" s="62"/>
      <c r="Z112" s="62"/>
      <c r="AA112" s="62"/>
      <c r="AB112" s="62"/>
      <c r="AC112" s="472"/>
      <c r="AQ112" t="s">
        <v>653</v>
      </c>
      <c r="AR112" t="s">
        <v>659</v>
      </c>
      <c r="AS112" t="s">
        <v>660</v>
      </c>
      <c r="AT112" t="s">
        <v>661</v>
      </c>
      <c r="AU112" t="s">
        <v>662</v>
      </c>
      <c r="AV112" t="s">
        <v>659</v>
      </c>
      <c r="AW112" t="s">
        <v>660</v>
      </c>
      <c r="AX112" t="s">
        <v>661</v>
      </c>
      <c r="AY112" t="s">
        <v>662</v>
      </c>
      <c r="BC112" t="s">
        <v>653</v>
      </c>
      <c r="BD112" t="s">
        <v>659</v>
      </c>
      <c r="BE112" t="s">
        <v>660</v>
      </c>
      <c r="BF112" t="s">
        <v>661</v>
      </c>
      <c r="BG112" t="s">
        <v>662</v>
      </c>
      <c r="BH112" t="s">
        <v>659</v>
      </c>
      <c r="BI112" t="s">
        <v>660</v>
      </c>
      <c r="BJ112" t="s">
        <v>661</v>
      </c>
      <c r="BK112" t="s">
        <v>662</v>
      </c>
    </row>
    <row r="113" spans="4:63">
      <c r="D113" t="s">
        <v>641</v>
      </c>
      <c r="U113" s="62"/>
      <c r="V113" s="62"/>
      <c r="W113" s="62"/>
      <c r="X113" s="62"/>
      <c r="Y113" s="62"/>
      <c r="Z113" s="62"/>
      <c r="AA113" s="62"/>
      <c r="AB113" s="62"/>
      <c r="AC113" s="472"/>
      <c r="AQ113" t="s">
        <v>407</v>
      </c>
      <c r="AR113">
        <v>0.56620000000000004</v>
      </c>
      <c r="AS113">
        <v>0.54210000000000003</v>
      </c>
      <c r="AT113">
        <v>2.1850000000000001E-2</v>
      </c>
      <c r="AU113">
        <v>1.5980000000000001E-2</v>
      </c>
      <c r="AV113" s="473">
        <f>1-AR116/AR113</f>
        <v>6.0049452490287258E-3</v>
      </c>
      <c r="AW113" s="473">
        <f>1-AS116/AS113</f>
        <v>-2.7116768123962354E-2</v>
      </c>
      <c r="AX113" s="473">
        <f>1-AT116/AT113</f>
        <v>0.65629290617848968</v>
      </c>
      <c r="AY113" s="473">
        <f>1-AU116/AU113</f>
        <v>0.8097622027534418</v>
      </c>
      <c r="BC113" t="s">
        <v>407</v>
      </c>
      <c r="BD113">
        <v>0.56620000000000004</v>
      </c>
      <c r="BE113">
        <v>0.54210000000000003</v>
      </c>
      <c r="BF113">
        <v>2.1850000000000001E-2</v>
      </c>
      <c r="BG113">
        <v>1.5980000000000001E-2</v>
      </c>
      <c r="BH113" s="473">
        <f>1-BD116/BD113</f>
        <v>6.0049452490287258E-3</v>
      </c>
      <c r="BI113" s="473">
        <f>1-BE116/BE113</f>
        <v>-2.619442907212699E-2</v>
      </c>
      <c r="BJ113" s="473">
        <f>1-BF116/BF113</f>
        <v>0.65629290617848968</v>
      </c>
      <c r="BK113" s="473">
        <f>1-BG116/BG113</f>
        <v>0.79411764705882359</v>
      </c>
    </row>
    <row r="114" spans="4:63">
      <c r="D114" t="s">
        <v>643</v>
      </c>
      <c r="S114" s="60" t="s">
        <v>653</v>
      </c>
      <c r="T114" s="60" t="s">
        <v>659</v>
      </c>
      <c r="U114" s="62" t="s">
        <v>660</v>
      </c>
      <c r="V114" s="62" t="s">
        <v>661</v>
      </c>
      <c r="W114" s="62" t="s">
        <v>662</v>
      </c>
      <c r="X114" t="s">
        <v>659</v>
      </c>
      <c r="Y114" t="s">
        <v>660</v>
      </c>
      <c r="Z114" t="s">
        <v>661</v>
      </c>
      <c r="AA114" t="s">
        <v>662</v>
      </c>
      <c r="AB114" s="62"/>
      <c r="AC114" s="472"/>
      <c r="AQ114" t="s">
        <v>67</v>
      </c>
      <c r="AR114">
        <v>0.56320000000000003</v>
      </c>
      <c r="AS114">
        <v>0.53949999999999998</v>
      </c>
      <c r="AT114">
        <v>2.1610000000000001E-2</v>
      </c>
      <c r="AU114">
        <v>1.5509999999999999E-2</v>
      </c>
      <c r="AV114" s="473">
        <f>1-AR116/AR114</f>
        <v>7.1022727272740394E-4</v>
      </c>
      <c r="AW114" s="473">
        <f>1-AS116/AS114</f>
        <v>-3.2066728452270654E-2</v>
      </c>
      <c r="AX114" s="473">
        <f>1-AT116/AT114</f>
        <v>0.65247570569180935</v>
      </c>
      <c r="AY114" s="473">
        <f>1-AU116/AU114</f>
        <v>0.80399742101869753</v>
      </c>
      <c r="BC114" t="s">
        <v>67</v>
      </c>
      <c r="BD114">
        <v>0.56320000000000003</v>
      </c>
      <c r="BE114">
        <v>0.53949999999999998</v>
      </c>
      <c r="BF114">
        <v>2.1610000000000001E-2</v>
      </c>
      <c r="BG114">
        <v>1.5509999999999999E-2</v>
      </c>
      <c r="BH114" s="473">
        <f>1-BD116/BD114</f>
        <v>7.1022727272740394E-4</v>
      </c>
      <c r="BI114" s="473">
        <f>1-BE116/BE114</f>
        <v>-3.1139944392956531E-2</v>
      </c>
      <c r="BJ114" s="473">
        <f>1-BF116/BF114</f>
        <v>0.65247570569180935</v>
      </c>
      <c r="BK114" s="473">
        <f>1-BG116/BG114</f>
        <v>0.78787878787878785</v>
      </c>
    </row>
    <row r="115" spans="4:63">
      <c r="F115" s="451" t="s">
        <v>653</v>
      </c>
      <c r="G115" t="s">
        <v>659</v>
      </c>
      <c r="H115" t="s">
        <v>660</v>
      </c>
      <c r="I115" t="s">
        <v>661</v>
      </c>
      <c r="J115" t="s">
        <v>662</v>
      </c>
      <c r="K115" t="s">
        <v>659</v>
      </c>
      <c r="L115" t="s">
        <v>660</v>
      </c>
      <c r="M115" t="s">
        <v>661</v>
      </c>
      <c r="N115" t="s">
        <v>662</v>
      </c>
      <c r="S115" s="60" t="s">
        <v>407</v>
      </c>
      <c r="T115" s="60">
        <v>0.56620000000000004</v>
      </c>
      <c r="U115" s="62">
        <v>0.54210000000000003</v>
      </c>
      <c r="V115" s="62">
        <v>2.1850000000000001E-2</v>
      </c>
      <c r="W115" s="62">
        <v>1.5980000000000001E-2</v>
      </c>
      <c r="X115" s="473">
        <f>1-T118/T115</f>
        <v>6.1815612857648583E-3</v>
      </c>
      <c r="Y115" s="473">
        <f>1-U118/U115</f>
        <v>-2.305847629588631E-2</v>
      </c>
      <c r="Z115" s="473">
        <f>1-V118/V115</f>
        <v>0.6558352402745995</v>
      </c>
      <c r="AA115" s="473">
        <f>1-W118/W115</f>
        <v>0.73404255319148937</v>
      </c>
      <c r="AB115" s="62"/>
      <c r="AC115" s="472"/>
      <c r="AE115" t="s">
        <v>653</v>
      </c>
      <c r="AF115" t="s">
        <v>659</v>
      </c>
      <c r="AG115" t="s">
        <v>660</v>
      </c>
      <c r="AH115" t="s">
        <v>661</v>
      </c>
      <c r="AI115" t="s">
        <v>662</v>
      </c>
      <c r="AJ115" t="s">
        <v>659</v>
      </c>
      <c r="AK115" t="s">
        <v>660</v>
      </c>
      <c r="AL115" t="s">
        <v>661</v>
      </c>
      <c r="AM115" t="s">
        <v>662</v>
      </c>
      <c r="AQ115" t="s">
        <v>657</v>
      </c>
      <c r="AR115">
        <v>0.56489999999999996</v>
      </c>
      <c r="AS115">
        <v>0.55640000000000001</v>
      </c>
      <c r="AT115">
        <v>7.5199999999999998E-3</v>
      </c>
      <c r="AU115">
        <v>4.3E-3</v>
      </c>
      <c r="BC115" t="s">
        <v>657</v>
      </c>
      <c r="BD115">
        <v>0.56489999999999996</v>
      </c>
      <c r="BE115">
        <v>0.55689999999999995</v>
      </c>
      <c r="BF115">
        <v>7.5199999999999998E-3</v>
      </c>
      <c r="BG115">
        <v>4.0800000000000003E-3</v>
      </c>
    </row>
    <row r="116" spans="4:63">
      <c r="F116" s="451" t="s">
        <v>407</v>
      </c>
      <c r="G116">
        <v>0.56620000000000004</v>
      </c>
      <c r="H116">
        <v>0.54210000000000003</v>
      </c>
      <c r="I116">
        <v>2.1850000000000001E-2</v>
      </c>
      <c r="J116">
        <v>1.5980000000000001E-2</v>
      </c>
      <c r="K116" s="473">
        <f>1-G119/G116</f>
        <v>5.8283292122925934E-3</v>
      </c>
      <c r="L116" s="473">
        <f>1-H119/H116</f>
        <v>-2.9514849658734521E-2</v>
      </c>
      <c r="M116" s="473">
        <f>1-I119/I116</f>
        <v>0.65629290617848968</v>
      </c>
      <c r="N116" s="473">
        <f>1-J119/J116</f>
        <v>0.83291614518147683</v>
      </c>
      <c r="S116" s="60" t="s">
        <v>67</v>
      </c>
      <c r="T116" s="60">
        <v>0.56320000000000003</v>
      </c>
      <c r="U116" s="62">
        <v>0.53949999999999998</v>
      </c>
      <c r="V116" s="62">
        <v>2.1610000000000001E-2</v>
      </c>
      <c r="W116" s="62">
        <v>1.5509999999999999E-2</v>
      </c>
      <c r="X116" s="473">
        <f>1-T118/T116</f>
        <v>8.8778409090917165E-4</v>
      </c>
      <c r="Y116" s="473">
        <f>1-U118/U116</f>
        <v>-2.7988878591288291E-2</v>
      </c>
      <c r="Z116" s="473">
        <f>1-V118/V116</f>
        <v>0.65201295696436845</v>
      </c>
      <c r="AA116" s="473">
        <f>1-W118/W116</f>
        <v>0.72598323662153441</v>
      </c>
      <c r="AB116" s="62"/>
      <c r="AC116" s="472"/>
      <c r="AE116" t="s">
        <v>407</v>
      </c>
      <c r="AF116">
        <v>0.56620000000000004</v>
      </c>
      <c r="AG116">
        <v>0.54210000000000003</v>
      </c>
      <c r="AH116">
        <v>2.1850000000000001E-2</v>
      </c>
      <c r="AI116">
        <v>1.5980000000000001E-2</v>
      </c>
      <c r="AJ116" s="473">
        <f>1-AF119/AF116</f>
        <v>6.0049452490287258E-3</v>
      </c>
      <c r="AK116" s="473">
        <f>1-AG119/AG116</f>
        <v>-2.6563364692861136E-2</v>
      </c>
      <c r="AL116" s="473">
        <f>1-AH119/AH116</f>
        <v>0.65629290617848968</v>
      </c>
      <c r="AM116" s="473">
        <f>1-AI119/AI116</f>
        <v>0.80162703379224032</v>
      </c>
      <c r="AQ116" t="s">
        <v>658</v>
      </c>
      <c r="AR116">
        <v>0.56279999999999997</v>
      </c>
      <c r="AS116">
        <v>0.55679999999999996</v>
      </c>
      <c r="AT116">
        <v>7.5100000000000002E-3</v>
      </c>
      <c r="AU116">
        <v>3.0400000000000002E-3</v>
      </c>
      <c r="BC116" t="s">
        <v>658</v>
      </c>
      <c r="BD116">
        <v>0.56279999999999997</v>
      </c>
      <c r="BE116">
        <v>0.55630000000000002</v>
      </c>
      <c r="BF116">
        <v>7.5100000000000002E-3</v>
      </c>
      <c r="BG116">
        <v>3.29E-3</v>
      </c>
    </row>
    <row r="117" spans="4:63">
      <c r="F117" s="451" t="s">
        <v>67</v>
      </c>
      <c r="G117">
        <v>0.56320000000000003</v>
      </c>
      <c r="H117">
        <v>0.53949999999999998</v>
      </c>
      <c r="I117">
        <v>2.1610000000000001E-2</v>
      </c>
      <c r="J117">
        <v>1.5509999999999999E-2</v>
      </c>
      <c r="K117" s="473">
        <f>1-G119/G117</f>
        <v>5.3267045454563622E-4</v>
      </c>
      <c r="L117" s="473">
        <f>1-H119/H117</f>
        <v>-3.4476367006487596E-2</v>
      </c>
      <c r="M117" s="473">
        <f>1-I119/I117</f>
        <v>0.65247570569180935</v>
      </c>
      <c r="N117" s="473">
        <f>1-J119/J117</f>
        <v>0.82785299806576407</v>
      </c>
      <c r="S117" s="60" t="s">
        <v>657</v>
      </c>
      <c r="T117" s="60">
        <v>0.56479999999999997</v>
      </c>
      <c r="U117" s="62">
        <v>0.55520000000000003</v>
      </c>
      <c r="V117" s="62">
        <v>7.5700000000000003E-3</v>
      </c>
      <c r="W117" s="62">
        <v>5.1200000000000004E-3</v>
      </c>
      <c r="X117" s="62"/>
      <c r="Y117" s="62"/>
      <c r="Z117" s="62"/>
      <c r="AA117" s="62"/>
      <c r="AB117" s="62"/>
      <c r="AC117" s="472"/>
      <c r="AE117" t="s">
        <v>67</v>
      </c>
      <c r="AF117">
        <v>0.56320000000000003</v>
      </c>
      <c r="AG117">
        <v>0.53949999999999998</v>
      </c>
      <c r="AH117">
        <v>2.1610000000000001E-2</v>
      </c>
      <c r="AI117">
        <v>1.5509999999999999E-2</v>
      </c>
      <c r="AJ117" s="473">
        <f>1-AF119/AF117</f>
        <v>7.1022727272740394E-4</v>
      </c>
      <c r="AK117" s="473">
        <f>1-AG119/AG117</f>
        <v>-3.151065801668218E-2</v>
      </c>
      <c r="AL117" s="473">
        <f>1-AH119/AH117</f>
        <v>0.65247570569180935</v>
      </c>
      <c r="AM117" s="473">
        <f>1-AI119/AI117</f>
        <v>0.79561573178594458</v>
      </c>
    </row>
    <row r="118" spans="4:63">
      <c r="F118" s="451" t="s">
        <v>657</v>
      </c>
      <c r="G118">
        <v>0.56499999999999995</v>
      </c>
      <c r="H118">
        <v>0.55810000000000004</v>
      </c>
      <c r="I118">
        <v>7.5100000000000002E-3</v>
      </c>
      <c r="J118">
        <v>3.3999999999999998E-3</v>
      </c>
      <c r="S118" s="60" t="s">
        <v>658</v>
      </c>
      <c r="T118" s="60">
        <v>0.56269999999999998</v>
      </c>
      <c r="U118" s="62">
        <v>0.55459999999999998</v>
      </c>
      <c r="V118" s="62">
        <v>7.5199999999999998E-3</v>
      </c>
      <c r="W118" s="62">
        <v>4.2500000000000003E-3</v>
      </c>
      <c r="X118" s="62"/>
      <c r="Y118" s="62"/>
      <c r="Z118" s="62"/>
      <c r="AA118" s="62"/>
      <c r="AB118" s="62"/>
      <c r="AC118" s="472"/>
      <c r="AE118" t="s">
        <v>657</v>
      </c>
      <c r="AF118">
        <v>0.56489999999999996</v>
      </c>
      <c r="AG118">
        <v>0.55669999999999997</v>
      </c>
      <c r="AH118">
        <v>7.5199999999999998E-3</v>
      </c>
      <c r="AI118">
        <v>4.1900000000000001E-3</v>
      </c>
    </row>
    <row r="119" spans="4:63">
      <c r="F119" s="451" t="s">
        <v>658</v>
      </c>
      <c r="G119">
        <v>0.56289999999999996</v>
      </c>
      <c r="H119">
        <v>0.55810000000000004</v>
      </c>
      <c r="I119">
        <v>7.5100000000000002E-3</v>
      </c>
      <c r="J119">
        <v>2.6700000000000001E-3</v>
      </c>
      <c r="U119" s="62"/>
      <c r="V119" s="62"/>
      <c r="W119" s="62"/>
      <c r="X119" s="62"/>
      <c r="Y119" s="62"/>
      <c r="Z119" s="62"/>
      <c r="AA119" s="62"/>
      <c r="AB119" s="62"/>
      <c r="AC119" s="472"/>
      <c r="AE119" t="s">
        <v>658</v>
      </c>
      <c r="AF119">
        <v>0.56279999999999997</v>
      </c>
      <c r="AG119">
        <v>0.55649999999999999</v>
      </c>
      <c r="AH119">
        <v>7.5100000000000002E-3</v>
      </c>
      <c r="AI119">
        <v>3.1700000000000001E-3</v>
      </c>
      <c r="AQ119" t="s">
        <v>666</v>
      </c>
      <c r="BC119" t="s">
        <v>666</v>
      </c>
    </row>
    <row r="120" spans="4:63">
      <c r="U120" s="62"/>
      <c r="V120" s="62"/>
      <c r="W120" s="62"/>
      <c r="X120" s="62"/>
      <c r="Y120" s="62"/>
      <c r="Z120" s="62"/>
      <c r="AA120" s="62"/>
      <c r="AB120" s="62"/>
      <c r="AC120" s="472"/>
    </row>
    <row r="121" spans="4:63">
      <c r="F121" s="451" t="s">
        <v>653</v>
      </c>
      <c r="G121" t="s">
        <v>659</v>
      </c>
      <c r="H121" t="s">
        <v>660</v>
      </c>
      <c r="I121" t="s">
        <v>661</v>
      </c>
      <c r="J121" t="s">
        <v>662</v>
      </c>
      <c r="K121" t="s">
        <v>659</v>
      </c>
      <c r="L121" t="s">
        <v>660</v>
      </c>
      <c r="M121" t="s">
        <v>661</v>
      </c>
      <c r="N121" t="s">
        <v>662</v>
      </c>
      <c r="U121" s="62"/>
      <c r="V121" s="62"/>
      <c r="W121" s="62"/>
      <c r="X121" s="62"/>
      <c r="Y121" s="62"/>
      <c r="Z121" s="62"/>
      <c r="AA121" s="62"/>
      <c r="AB121" s="62"/>
      <c r="AC121" s="472"/>
      <c r="AQ121" t="s">
        <v>653</v>
      </c>
      <c r="AR121" t="s">
        <v>659</v>
      </c>
      <c r="AS121" t="s">
        <v>660</v>
      </c>
      <c r="AT121" t="s">
        <v>661</v>
      </c>
      <c r="AU121" t="s">
        <v>662</v>
      </c>
      <c r="BC121" t="s">
        <v>653</v>
      </c>
      <c r="BD121" t="s">
        <v>659</v>
      </c>
      <c r="BE121" t="s">
        <v>660</v>
      </c>
      <c r="BF121" t="s">
        <v>661</v>
      </c>
      <c r="BG121" t="s">
        <v>662</v>
      </c>
    </row>
    <row r="122" spans="4:63">
      <c r="F122" s="451" t="s">
        <v>407</v>
      </c>
      <c r="G122" s="464">
        <v>37539</v>
      </c>
      <c r="H122" s="464">
        <v>35941</v>
      </c>
      <c r="I122" s="464">
        <v>1448</v>
      </c>
      <c r="J122" s="464">
        <v>1059</v>
      </c>
      <c r="K122" s="473">
        <f>1-G125/G122</f>
        <v>5.8072937478356179E-3</v>
      </c>
      <c r="L122" s="473">
        <f>1-H125/H122</f>
        <v>-2.943713307921314E-2</v>
      </c>
      <c r="M122" s="473">
        <f>1-I125/I122</f>
        <v>0.65607734806629836</v>
      </c>
      <c r="N122" s="473">
        <f>1-J125/J122</f>
        <v>0.83286118980169976</v>
      </c>
      <c r="U122" s="62"/>
      <c r="V122" s="62"/>
      <c r="W122" s="62"/>
      <c r="X122" s="62"/>
      <c r="Y122" s="62"/>
      <c r="Z122" s="62"/>
      <c r="AA122" s="62"/>
      <c r="AB122" s="62"/>
      <c r="AC122" s="472"/>
      <c r="AE122" t="s">
        <v>666</v>
      </c>
      <c r="AQ122" t="s">
        <v>407</v>
      </c>
      <c r="AR122" s="464">
        <v>37539</v>
      </c>
      <c r="AS122" s="464">
        <v>35941</v>
      </c>
      <c r="AT122" s="464">
        <v>1448</v>
      </c>
      <c r="AU122" s="464">
        <v>1059</v>
      </c>
      <c r="BC122" t="s">
        <v>407</v>
      </c>
      <c r="BD122" s="464">
        <v>37539</v>
      </c>
      <c r="BE122" s="464">
        <v>35941</v>
      </c>
      <c r="BF122" s="464">
        <v>1448</v>
      </c>
      <c r="BG122" s="464">
        <v>1059</v>
      </c>
    </row>
    <row r="123" spans="4:63">
      <c r="F123" s="451" t="s">
        <v>67</v>
      </c>
      <c r="G123" s="464">
        <v>37338</v>
      </c>
      <c r="H123" s="464">
        <v>35769</v>
      </c>
      <c r="I123" s="464">
        <v>1433</v>
      </c>
      <c r="J123" s="464">
        <v>1028</v>
      </c>
      <c r="K123" s="473">
        <f>1-G125/G123</f>
        <v>4.5530023032835931E-4</v>
      </c>
      <c r="L123" s="473">
        <f>1-H125/H123</f>
        <v>-3.438731862786204E-2</v>
      </c>
      <c r="M123" s="473">
        <f>1-I125/I123</f>
        <v>0.65247732030704819</v>
      </c>
      <c r="N123" s="473">
        <f>1-J125/J123</f>
        <v>0.8278210116731517</v>
      </c>
      <c r="S123" s="60" t="s">
        <v>653</v>
      </c>
      <c r="T123" s="60" t="s">
        <v>659</v>
      </c>
      <c r="U123" s="62" t="s">
        <v>660</v>
      </c>
      <c r="V123" s="62" t="s">
        <v>661</v>
      </c>
      <c r="W123" s="62" t="s">
        <v>662</v>
      </c>
      <c r="X123" s="62"/>
      <c r="Y123" s="62"/>
      <c r="Z123" s="62"/>
      <c r="AA123" s="62"/>
      <c r="AB123" s="62"/>
      <c r="AC123" s="472"/>
      <c r="AQ123" t="s">
        <v>67</v>
      </c>
      <c r="AR123" s="464">
        <v>37338</v>
      </c>
      <c r="AS123" s="464">
        <v>35769</v>
      </c>
      <c r="AT123" s="464">
        <v>1433</v>
      </c>
      <c r="AU123" s="464">
        <v>1028</v>
      </c>
      <c r="BC123" t="s">
        <v>67</v>
      </c>
      <c r="BD123" s="464">
        <v>37338</v>
      </c>
      <c r="BE123" s="464">
        <v>35769</v>
      </c>
      <c r="BF123" s="464">
        <v>1433</v>
      </c>
      <c r="BG123" s="464">
        <v>1028</v>
      </c>
    </row>
    <row r="124" spans="4:63">
      <c r="F124" s="451" t="s">
        <v>657</v>
      </c>
      <c r="G124" s="464">
        <v>37460</v>
      </c>
      <c r="H124" s="464">
        <v>37002</v>
      </c>
      <c r="I124">
        <v>498</v>
      </c>
      <c r="J124">
        <v>225</v>
      </c>
      <c r="S124" s="60" t="s">
        <v>407</v>
      </c>
      <c r="T124" s="60">
        <v>37539</v>
      </c>
      <c r="U124" s="60">
        <v>35941</v>
      </c>
      <c r="V124" s="60">
        <v>1448</v>
      </c>
      <c r="W124" s="60">
        <v>1059</v>
      </c>
      <c r="AE124" t="s">
        <v>653</v>
      </c>
      <c r="AF124" t="s">
        <v>659</v>
      </c>
      <c r="AG124" t="s">
        <v>660</v>
      </c>
      <c r="AH124" t="s">
        <v>661</v>
      </c>
      <c r="AI124" t="s">
        <v>662</v>
      </c>
      <c r="AQ124" t="s">
        <v>657</v>
      </c>
      <c r="AR124" s="464">
        <v>37452</v>
      </c>
      <c r="AS124" s="464">
        <v>36889</v>
      </c>
      <c r="AT124">
        <v>498</v>
      </c>
      <c r="AU124">
        <v>285</v>
      </c>
      <c r="BC124" t="s">
        <v>657</v>
      </c>
      <c r="BD124" s="464">
        <v>37454</v>
      </c>
      <c r="BE124" s="464">
        <v>36923</v>
      </c>
      <c r="BF124">
        <v>498</v>
      </c>
      <c r="BG124">
        <v>271</v>
      </c>
    </row>
    <row r="125" spans="4:63">
      <c r="F125" s="451" t="s">
        <v>658</v>
      </c>
      <c r="G125" s="464">
        <v>37321</v>
      </c>
      <c r="H125" s="464">
        <v>36999</v>
      </c>
      <c r="I125">
        <v>498</v>
      </c>
      <c r="J125">
        <v>177</v>
      </c>
      <c r="S125" s="60" t="s">
        <v>67</v>
      </c>
      <c r="T125" s="60">
        <v>37338</v>
      </c>
      <c r="U125" s="60">
        <v>35769</v>
      </c>
      <c r="V125" s="60">
        <v>1433</v>
      </c>
      <c r="W125" s="60">
        <v>1028</v>
      </c>
      <c r="AE125" t="s">
        <v>407</v>
      </c>
      <c r="AF125" s="464">
        <v>37539</v>
      </c>
      <c r="AG125" s="464">
        <v>35941</v>
      </c>
      <c r="AH125" s="464">
        <v>1448</v>
      </c>
      <c r="AI125" s="464">
        <v>1059</v>
      </c>
      <c r="AQ125" t="s">
        <v>658</v>
      </c>
      <c r="AR125" s="464">
        <v>37315</v>
      </c>
      <c r="AS125" s="464">
        <v>36916</v>
      </c>
      <c r="AT125">
        <v>498</v>
      </c>
      <c r="AU125">
        <v>202</v>
      </c>
      <c r="BC125" t="s">
        <v>658</v>
      </c>
      <c r="BD125" s="464">
        <v>37313</v>
      </c>
      <c r="BE125" s="464">
        <v>36879</v>
      </c>
      <c r="BF125">
        <v>498</v>
      </c>
      <c r="BG125">
        <v>218</v>
      </c>
    </row>
    <row r="126" spans="4:63">
      <c r="S126" s="60" t="s">
        <v>657</v>
      </c>
      <c r="T126" s="60">
        <v>37446</v>
      </c>
      <c r="U126" s="60">
        <v>36811</v>
      </c>
      <c r="V126" s="60">
        <v>502</v>
      </c>
      <c r="W126" s="60">
        <v>339</v>
      </c>
      <c r="AE126" t="s">
        <v>67</v>
      </c>
      <c r="AF126" s="464">
        <v>37338</v>
      </c>
      <c r="AG126" s="464">
        <v>35769</v>
      </c>
      <c r="AH126" s="464">
        <v>1433</v>
      </c>
      <c r="AI126" s="464">
        <v>1028</v>
      </c>
    </row>
    <row r="127" spans="4:63">
      <c r="S127" s="60" t="s">
        <v>658</v>
      </c>
      <c r="T127" s="60">
        <v>37305</v>
      </c>
      <c r="U127" s="60">
        <v>36769</v>
      </c>
      <c r="V127" s="60">
        <v>498</v>
      </c>
      <c r="W127" s="60">
        <v>282</v>
      </c>
      <c r="AE127" t="s">
        <v>657</v>
      </c>
      <c r="AF127" s="464">
        <v>37453</v>
      </c>
      <c r="AG127" s="464">
        <v>36906</v>
      </c>
      <c r="AH127">
        <v>498</v>
      </c>
      <c r="AI127">
        <v>278</v>
      </c>
    </row>
    <row r="128" spans="4:63">
      <c r="AE128" t="s">
        <v>658</v>
      </c>
      <c r="AF128" s="464">
        <v>37314</v>
      </c>
      <c r="AG128" s="464">
        <v>36898</v>
      </c>
      <c r="AH128">
        <v>498</v>
      </c>
      <c r="AI128">
        <v>210</v>
      </c>
    </row>
    <row r="129" spans="6:61">
      <c r="AG129" s="458"/>
      <c r="AH129" s="458"/>
      <c r="AI129" s="458"/>
      <c r="AJ129" s="458"/>
    </row>
    <row r="138" spans="6:61">
      <c r="F138" s="451" t="s">
        <v>653</v>
      </c>
      <c r="G138" t="s">
        <v>663</v>
      </c>
      <c r="H138" t="s">
        <v>664</v>
      </c>
      <c r="I138" t="s">
        <v>665</v>
      </c>
      <c r="J138" t="s">
        <v>656</v>
      </c>
      <c r="K138" s="465" t="s">
        <v>5</v>
      </c>
      <c r="L138" s="465" t="s">
        <v>667</v>
      </c>
    </row>
    <row r="139" spans="6:61">
      <c r="F139" s="451" t="s">
        <v>407</v>
      </c>
      <c r="G139">
        <v>9.5</v>
      </c>
      <c r="H139">
        <v>0</v>
      </c>
      <c r="I139">
        <v>1.66</v>
      </c>
      <c r="J139">
        <v>27.56</v>
      </c>
      <c r="K139" s="465">
        <v>38.72</v>
      </c>
      <c r="L139" s="473">
        <f>1-K142/K139</f>
        <v>0.17665289256198347</v>
      </c>
      <c r="S139" s="60" t="s">
        <v>653</v>
      </c>
      <c r="T139" s="60" t="s">
        <v>663</v>
      </c>
      <c r="U139" s="60" t="s">
        <v>664</v>
      </c>
      <c r="V139" s="60" t="s">
        <v>665</v>
      </c>
      <c r="W139" s="60" t="s">
        <v>656</v>
      </c>
      <c r="X139" s="60" t="s">
        <v>5</v>
      </c>
      <c r="Y139" s="465" t="s">
        <v>667</v>
      </c>
      <c r="Z139" s="465"/>
      <c r="AA139" s="465"/>
    </row>
    <row r="140" spans="6:61">
      <c r="F140" s="451" t="s">
        <v>67</v>
      </c>
      <c r="G140">
        <v>8.1300000000000008</v>
      </c>
      <c r="H140">
        <v>1.71</v>
      </c>
      <c r="I140">
        <v>1.37</v>
      </c>
      <c r="J140">
        <v>23.07</v>
      </c>
      <c r="K140" s="465">
        <v>34.28</v>
      </c>
      <c r="L140" s="473">
        <f>1-K142/K140</f>
        <v>7.0011668611435263E-2</v>
      </c>
      <c r="S140" s="60" t="s">
        <v>407</v>
      </c>
      <c r="T140" s="68">
        <v>9.5</v>
      </c>
      <c r="U140" s="68">
        <v>0</v>
      </c>
      <c r="V140" s="68">
        <v>1.66</v>
      </c>
      <c r="W140" s="68">
        <v>27.56</v>
      </c>
      <c r="X140" s="60">
        <v>38.72</v>
      </c>
      <c r="Y140" s="473">
        <f>1-X143/X140</f>
        <v>0.16296487603305787</v>
      </c>
      <c r="Z140" s="473"/>
      <c r="AA140" s="473"/>
    </row>
    <row r="141" spans="6:61">
      <c r="F141" s="451" t="s">
        <v>657</v>
      </c>
      <c r="G141">
        <v>4.93</v>
      </c>
      <c r="H141">
        <v>1.96</v>
      </c>
      <c r="I141">
        <v>1.39</v>
      </c>
      <c r="J141">
        <v>23.12</v>
      </c>
      <c r="K141" s="465">
        <v>31.4</v>
      </c>
      <c r="S141" s="60" t="s">
        <v>67</v>
      </c>
      <c r="T141" s="68">
        <v>8.1300000000000008</v>
      </c>
      <c r="U141" s="68">
        <v>1.71</v>
      </c>
      <c r="V141" s="68">
        <v>1.37</v>
      </c>
      <c r="W141" s="68">
        <v>23.07</v>
      </c>
      <c r="X141" s="60">
        <v>34.28</v>
      </c>
      <c r="Y141" s="473">
        <f>1-X143/X141</f>
        <v>5.4550758459743443E-2</v>
      </c>
      <c r="Z141" s="473"/>
      <c r="AA141" s="473"/>
    </row>
    <row r="142" spans="6:61">
      <c r="F142" s="451" t="s">
        <v>658</v>
      </c>
      <c r="G142">
        <v>4.42</v>
      </c>
      <c r="H142">
        <v>4.63</v>
      </c>
      <c r="I142">
        <v>1.29</v>
      </c>
      <c r="J142">
        <v>21.54</v>
      </c>
      <c r="K142" s="465">
        <v>31.88</v>
      </c>
      <c r="S142" s="60" t="s">
        <v>657</v>
      </c>
      <c r="T142" s="68">
        <v>5.48</v>
      </c>
      <c r="U142" s="68">
        <v>1.96</v>
      </c>
      <c r="V142" s="68">
        <v>1.39</v>
      </c>
      <c r="W142" s="68">
        <v>23.07</v>
      </c>
      <c r="X142" s="60">
        <v>31.89</v>
      </c>
      <c r="AE142" s="480" t="s">
        <v>653</v>
      </c>
      <c r="AF142" s="480" t="s">
        <v>663</v>
      </c>
      <c r="AG142" s="480" t="s">
        <v>664</v>
      </c>
      <c r="AH142" s="480" t="s">
        <v>665</v>
      </c>
      <c r="AI142" s="480" t="s">
        <v>656</v>
      </c>
      <c r="AJ142" s="480" t="s">
        <v>5</v>
      </c>
      <c r="AK142" s="465" t="s">
        <v>667</v>
      </c>
      <c r="BC142" t="s">
        <v>653</v>
      </c>
      <c r="BD142" t="s">
        <v>663</v>
      </c>
      <c r="BE142" t="s">
        <v>664</v>
      </c>
      <c r="BF142" t="s">
        <v>665</v>
      </c>
      <c r="BG142" t="s">
        <v>656</v>
      </c>
      <c r="BH142" t="s">
        <v>5</v>
      </c>
      <c r="BI142" s="465" t="s">
        <v>667</v>
      </c>
    </row>
    <row r="143" spans="6:61">
      <c r="S143" s="60" t="s">
        <v>658</v>
      </c>
      <c r="T143" s="68">
        <v>4.99</v>
      </c>
      <c r="U143" s="68">
        <v>4.6399999999999997</v>
      </c>
      <c r="V143" s="68">
        <v>1.29</v>
      </c>
      <c r="W143" s="68">
        <v>21.5</v>
      </c>
      <c r="X143" s="60">
        <v>32.409999999999997</v>
      </c>
      <c r="AE143" s="480" t="s">
        <v>407</v>
      </c>
      <c r="AF143" s="480">
        <v>9.5</v>
      </c>
      <c r="AG143" s="480">
        <v>0</v>
      </c>
      <c r="AH143" s="480">
        <v>1.66</v>
      </c>
      <c r="AI143" s="480">
        <v>27.56</v>
      </c>
      <c r="AJ143" s="480">
        <v>38.72</v>
      </c>
      <c r="AK143" s="473">
        <f>1-AJ146/AJ143</f>
        <v>0.22314049586776863</v>
      </c>
      <c r="AQ143" t="s">
        <v>653</v>
      </c>
      <c r="AR143" t="s">
        <v>663</v>
      </c>
      <c r="AS143" t="s">
        <v>664</v>
      </c>
      <c r="AT143" t="s">
        <v>665</v>
      </c>
      <c r="AU143" t="s">
        <v>656</v>
      </c>
      <c r="AV143" t="s">
        <v>5</v>
      </c>
      <c r="AW143" s="465" t="s">
        <v>667</v>
      </c>
      <c r="BC143" t="s">
        <v>407</v>
      </c>
      <c r="BD143">
        <v>9.5</v>
      </c>
      <c r="BE143">
        <v>0</v>
      </c>
      <c r="BF143">
        <v>1.66</v>
      </c>
      <c r="BG143">
        <v>27.56</v>
      </c>
      <c r="BH143">
        <v>38.72</v>
      </c>
      <c r="BI143" s="473">
        <f>1-BH146/BH143</f>
        <v>0.16942148760330589</v>
      </c>
    </row>
    <row r="144" spans="6:61">
      <c r="AE144" s="480" t="s">
        <v>67</v>
      </c>
      <c r="AF144" s="480">
        <v>8.1300000000000008</v>
      </c>
      <c r="AG144" s="480">
        <v>1.71</v>
      </c>
      <c r="AH144" s="480">
        <v>1.37</v>
      </c>
      <c r="AI144" s="480">
        <v>23.07</v>
      </c>
      <c r="AJ144" s="480">
        <v>34.28</v>
      </c>
      <c r="AK144" s="473">
        <f>1-AJ146/AJ144</f>
        <v>0.12252042007001174</v>
      </c>
      <c r="AQ144" t="s">
        <v>407</v>
      </c>
      <c r="AR144">
        <v>9.5</v>
      </c>
      <c r="AS144">
        <v>0</v>
      </c>
      <c r="AT144">
        <v>1.66</v>
      </c>
      <c r="AU144">
        <v>27.56</v>
      </c>
      <c r="AV144">
        <v>38.72</v>
      </c>
      <c r="AW144" s="473">
        <f>1-AV147/AV144</f>
        <v>0.17174586776859502</v>
      </c>
      <c r="BC144" t="s">
        <v>67</v>
      </c>
      <c r="BD144">
        <v>8.1300000000000008</v>
      </c>
      <c r="BE144">
        <v>1.71</v>
      </c>
      <c r="BF144">
        <v>1.37</v>
      </c>
      <c r="BG144">
        <v>23.07</v>
      </c>
      <c r="BH144">
        <v>34.28</v>
      </c>
      <c r="BI144" s="473">
        <f>1-BH146/BH144</f>
        <v>6.1843640606767947E-2</v>
      </c>
    </row>
    <row r="145" spans="1:60">
      <c r="AE145" s="480" t="s">
        <v>657</v>
      </c>
      <c r="AF145" s="480">
        <v>5.21</v>
      </c>
      <c r="AG145" s="480">
        <v>1.96</v>
      </c>
      <c r="AH145" s="480">
        <v>1.39</v>
      </c>
      <c r="AI145" s="480">
        <v>23.09</v>
      </c>
      <c r="AJ145" s="480">
        <v>31.65</v>
      </c>
      <c r="AQ145" t="s">
        <v>67</v>
      </c>
      <c r="AR145">
        <v>8.1300000000000008</v>
      </c>
      <c r="AS145">
        <v>1.71</v>
      </c>
      <c r="AT145">
        <v>1.37</v>
      </c>
      <c r="AU145">
        <v>23.07</v>
      </c>
      <c r="AV145">
        <v>34.28</v>
      </c>
      <c r="AW145" s="473">
        <f>1-AV147/AV145</f>
        <v>6.4469078179696604E-2</v>
      </c>
      <c r="BC145" t="s">
        <v>657</v>
      </c>
      <c r="BD145">
        <v>5.2</v>
      </c>
      <c r="BE145">
        <v>1.96</v>
      </c>
      <c r="BF145">
        <v>1.39</v>
      </c>
      <c r="BG145">
        <v>23.1</v>
      </c>
      <c r="BH145">
        <v>31.64</v>
      </c>
    </row>
    <row r="146" spans="1:60">
      <c r="AE146" s="480" t="s">
        <v>658</v>
      </c>
      <c r="AF146" s="480">
        <v>4.72</v>
      </c>
      <c r="AG146" s="480">
        <v>2.4500000000000002</v>
      </c>
      <c r="AH146" s="480">
        <v>1.3</v>
      </c>
      <c r="AI146" s="480">
        <v>21.62</v>
      </c>
      <c r="AJ146" s="480">
        <v>30.08</v>
      </c>
      <c r="AQ146" t="s">
        <v>657</v>
      </c>
      <c r="AR146">
        <v>5.21</v>
      </c>
      <c r="AS146">
        <v>1.96</v>
      </c>
      <c r="AT146">
        <v>1.39</v>
      </c>
      <c r="AU146">
        <v>23.09</v>
      </c>
      <c r="AV146">
        <v>31.65</v>
      </c>
      <c r="BC146" t="s">
        <v>658</v>
      </c>
      <c r="BD146">
        <v>4.72</v>
      </c>
      <c r="BE146">
        <v>4.63</v>
      </c>
      <c r="BF146">
        <v>1.29</v>
      </c>
      <c r="BG146">
        <v>21.52</v>
      </c>
      <c r="BH146">
        <v>32.159999999999997</v>
      </c>
    </row>
    <row r="147" spans="1:60">
      <c r="C147" s="465"/>
      <c r="D147" s="465"/>
      <c r="E147" s="465"/>
      <c r="F147" s="465" t="s">
        <v>638</v>
      </c>
      <c r="G147" s="465" t="s">
        <v>640</v>
      </c>
      <c r="AQ147" t="s">
        <v>658</v>
      </c>
      <c r="AR147">
        <v>4.63</v>
      </c>
      <c r="AS147">
        <v>4.63</v>
      </c>
      <c r="AT147">
        <v>1.29</v>
      </c>
      <c r="AU147">
        <v>21.52</v>
      </c>
      <c r="AV147">
        <v>32.07</v>
      </c>
    </row>
    <row r="148" spans="1:60">
      <c r="B148" t="s">
        <v>668</v>
      </c>
      <c r="C148" s="465" t="s">
        <v>627</v>
      </c>
      <c r="D148" s="465" t="s">
        <v>626</v>
      </c>
      <c r="E148" s="465" t="s">
        <v>628</v>
      </c>
      <c r="F148" s="465" t="s">
        <v>637</v>
      </c>
      <c r="G148" s="465" t="s">
        <v>639</v>
      </c>
    </row>
    <row r="149" spans="1:60">
      <c r="A149" s="465" t="s">
        <v>667</v>
      </c>
      <c r="B149" s="451" t="s">
        <v>407</v>
      </c>
      <c r="C149" s="477">
        <f>L139</f>
        <v>0.17665289256198347</v>
      </c>
      <c r="D149" s="477">
        <f>Y140</f>
        <v>0.16296487603305787</v>
      </c>
      <c r="E149" s="477">
        <f>AK143</f>
        <v>0.22314049586776863</v>
      </c>
      <c r="F149" s="478">
        <f>AW144</f>
        <v>0.17174586776859502</v>
      </c>
      <c r="G149" s="477">
        <f>BI143</f>
        <v>0.16942148760330589</v>
      </c>
    </row>
    <row r="150" spans="1:60">
      <c r="B150" s="451" t="s">
        <v>67</v>
      </c>
      <c r="C150" s="475">
        <f>L140</f>
        <v>7.0011668611435263E-2</v>
      </c>
      <c r="D150" s="475">
        <f>Y141</f>
        <v>5.4550758459743443E-2</v>
      </c>
      <c r="E150" s="475">
        <f>AK144</f>
        <v>0.12252042007001174</v>
      </c>
      <c r="F150" s="476">
        <f>AW145</f>
        <v>6.4469078179696604E-2</v>
      </c>
      <c r="G150" s="475">
        <f>BI144</f>
        <v>6.1843640606767947E-2</v>
      </c>
    </row>
    <row r="151" spans="1:60">
      <c r="A151" t="s">
        <v>669</v>
      </c>
      <c r="B151" s="451" t="s">
        <v>407</v>
      </c>
      <c r="C151" s="477">
        <f>M116</f>
        <v>0.65629290617848968</v>
      </c>
      <c r="D151" s="477">
        <f>Z115</f>
        <v>0.6558352402745995</v>
      </c>
      <c r="E151" s="477">
        <f>AL116</f>
        <v>0.65629290617848968</v>
      </c>
      <c r="F151" s="479">
        <f>AX113</f>
        <v>0.65629290617848968</v>
      </c>
      <c r="G151" s="477">
        <f>BJ113</f>
        <v>0.65629290617848968</v>
      </c>
    </row>
    <row r="152" spans="1:60">
      <c r="B152" s="451" t="s">
        <v>67</v>
      </c>
      <c r="C152" s="475">
        <f>M117</f>
        <v>0.65247570569180935</v>
      </c>
      <c r="D152" s="475">
        <f>Z116</f>
        <v>0.65201295696436845</v>
      </c>
      <c r="E152" s="475">
        <f>AL117</f>
        <v>0.65247570569180935</v>
      </c>
      <c r="F152" s="476">
        <f>AX114</f>
        <v>0.65247570569180935</v>
      </c>
      <c r="G152" s="475">
        <f>BJ114</f>
        <v>0.65247570569180935</v>
      </c>
    </row>
    <row r="153" spans="1:60">
      <c r="A153" t="s">
        <v>670</v>
      </c>
      <c r="B153" s="451" t="s">
        <v>407</v>
      </c>
      <c r="C153" s="477">
        <f>N116</f>
        <v>0.83291614518147683</v>
      </c>
      <c r="D153" s="477">
        <f>AA115</f>
        <v>0.73404255319148937</v>
      </c>
      <c r="E153" s="477">
        <f>AM116</f>
        <v>0.80162703379224032</v>
      </c>
      <c r="F153" s="478">
        <f>AY113</f>
        <v>0.8097622027534418</v>
      </c>
      <c r="G153" s="477">
        <f>BK113</f>
        <v>0.79411764705882359</v>
      </c>
    </row>
    <row r="154" spans="1:60">
      <c r="B154" s="451" t="s">
        <v>67</v>
      </c>
      <c r="C154" s="475">
        <f>N117</f>
        <v>0.82785299806576407</v>
      </c>
      <c r="D154" s="475">
        <f>AA116</f>
        <v>0.72598323662153441</v>
      </c>
      <c r="E154" s="475">
        <f>AM117</f>
        <v>0.79561573178594458</v>
      </c>
      <c r="F154" s="476">
        <f>AY114</f>
        <v>0.80399742101869753</v>
      </c>
      <c r="G154" s="475">
        <f>BK114</f>
        <v>0.78787878787878785</v>
      </c>
    </row>
    <row r="155" spans="1:60">
      <c r="C155" s="474"/>
      <c r="D155" s="474"/>
      <c r="E155" s="474"/>
      <c r="G155" s="474"/>
    </row>
  </sheetData>
  <mergeCells count="1">
    <mergeCell ref="U2:Y2"/>
  </mergeCells>
  <pageMargins left="0.7" right="0.7" top="0.75" bottom="0.75" header="0.3" footer="0.3"/>
  <pageSetup paperSize="9" orientation="portrait" horizontalDpi="0" verticalDpi="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C9F37-862A-294E-9F62-0DD8969BECBD}">
  <dimension ref="B1:V73"/>
  <sheetViews>
    <sheetView topLeftCell="B19" workbookViewId="0">
      <selection activeCell="U70" sqref="U70"/>
    </sheetView>
  </sheetViews>
  <sheetFormatPr baseColWidth="10" defaultRowHeight="15"/>
  <cols>
    <col min="1" max="1" width="10.83203125" style="409"/>
    <col min="2" max="2" width="70" style="409" customWidth="1"/>
    <col min="3" max="19" width="11" style="409" customWidth="1"/>
    <col min="20" max="16384" width="10.83203125" style="409"/>
  </cols>
  <sheetData>
    <row r="1" spans="2:19">
      <c r="B1" s="408" t="s">
        <v>548</v>
      </c>
    </row>
    <row r="2" spans="2:19">
      <c r="B2" s="410" t="s">
        <v>549</v>
      </c>
    </row>
    <row r="4" spans="2:19" ht="16">
      <c r="B4" s="496" t="s">
        <v>550</v>
      </c>
      <c r="C4" s="496" t="s">
        <v>550</v>
      </c>
      <c r="D4" s="411" t="s">
        <v>551</v>
      </c>
      <c r="E4" s="411" t="s">
        <v>552</v>
      </c>
      <c r="F4" s="411" t="s">
        <v>553</v>
      </c>
      <c r="G4" s="411" t="s">
        <v>554</v>
      </c>
      <c r="H4" s="411" t="s">
        <v>555</v>
      </c>
      <c r="I4" s="411" t="s">
        <v>556</v>
      </c>
      <c r="J4" s="411" t="s">
        <v>557</v>
      </c>
      <c r="K4" s="411" t="s">
        <v>558</v>
      </c>
      <c r="L4" s="411" t="s">
        <v>559</v>
      </c>
      <c r="M4" s="411" t="s">
        <v>560</v>
      </c>
      <c r="N4" s="411" t="s">
        <v>561</v>
      </c>
      <c r="O4" s="411" t="s">
        <v>562</v>
      </c>
      <c r="P4" s="411" t="s">
        <v>563</v>
      </c>
      <c r="Q4" s="411" t="s">
        <v>564</v>
      </c>
      <c r="R4" s="411" t="s">
        <v>565</v>
      </c>
      <c r="S4" s="411" t="s">
        <v>566</v>
      </c>
    </row>
    <row r="5" spans="2:19" ht="16">
      <c r="B5" s="412" t="s">
        <v>567</v>
      </c>
      <c r="C5" s="413"/>
      <c r="D5" s="413"/>
      <c r="E5" s="413"/>
      <c r="F5" s="413"/>
      <c r="G5" s="413"/>
      <c r="H5" s="413"/>
      <c r="I5" s="413"/>
      <c r="J5" s="413"/>
      <c r="K5" s="413"/>
      <c r="L5" s="413"/>
      <c r="M5" s="413"/>
      <c r="N5" s="413"/>
      <c r="O5" s="413"/>
      <c r="P5" s="413"/>
      <c r="Q5" s="413"/>
      <c r="R5" s="413"/>
      <c r="S5" s="413"/>
    </row>
    <row r="6" spans="2:19" ht="15" customHeight="1">
      <c r="B6" s="492" t="s">
        <v>568</v>
      </c>
      <c r="C6" s="493"/>
      <c r="D6" s="493"/>
      <c r="E6" s="493"/>
      <c r="F6" s="493"/>
      <c r="G6" s="493"/>
      <c r="H6" s="493"/>
      <c r="I6" s="493"/>
      <c r="J6" s="493"/>
      <c r="K6" s="493"/>
      <c r="L6" s="493"/>
      <c r="M6" s="493"/>
      <c r="N6" s="493"/>
      <c r="O6" s="493"/>
      <c r="P6" s="493"/>
      <c r="Q6" s="493"/>
      <c r="R6" s="493"/>
      <c r="S6" s="414"/>
    </row>
    <row r="7" spans="2:19" ht="15" customHeight="1">
      <c r="B7" s="492" t="s">
        <v>587</v>
      </c>
      <c r="C7" s="493"/>
      <c r="D7" s="493"/>
      <c r="E7" s="493"/>
      <c r="F7" s="493"/>
      <c r="G7" s="493"/>
      <c r="H7" s="493"/>
      <c r="I7" s="493"/>
      <c r="J7" s="493"/>
      <c r="K7" s="493"/>
      <c r="L7" s="493"/>
      <c r="M7" s="493"/>
      <c r="N7" s="493"/>
      <c r="O7" s="493"/>
      <c r="P7" s="493"/>
      <c r="Q7" s="493"/>
      <c r="R7" s="493"/>
      <c r="S7" s="495"/>
    </row>
    <row r="8" spans="2:19" ht="15" customHeight="1">
      <c r="B8" s="492" t="s">
        <v>569</v>
      </c>
      <c r="C8" s="493"/>
      <c r="D8" s="493"/>
      <c r="E8" s="493"/>
      <c r="F8" s="493"/>
      <c r="G8" s="493"/>
      <c r="H8" s="493"/>
      <c r="I8" s="493"/>
      <c r="J8" s="493"/>
      <c r="K8" s="493"/>
      <c r="L8" s="493"/>
      <c r="M8" s="493"/>
      <c r="N8" s="493"/>
      <c r="O8" s="493"/>
      <c r="P8" s="493"/>
      <c r="Q8" s="493"/>
      <c r="R8" s="493"/>
      <c r="S8" s="495"/>
    </row>
    <row r="9" spans="2:19" ht="16">
      <c r="B9" s="415" t="s">
        <v>5</v>
      </c>
      <c r="C9" s="413"/>
      <c r="D9" s="416">
        <v>48160</v>
      </c>
      <c r="E9" s="416">
        <v>3080</v>
      </c>
      <c r="F9" s="416">
        <v>2500</v>
      </c>
      <c r="G9" s="416">
        <v>6010</v>
      </c>
      <c r="H9" s="416">
        <v>8850</v>
      </c>
      <c r="I9" s="416">
        <v>9790</v>
      </c>
      <c r="J9" s="416">
        <v>9330</v>
      </c>
      <c r="K9" s="416">
        <v>30680</v>
      </c>
      <c r="L9" s="416">
        <v>50970</v>
      </c>
      <c r="M9" s="416">
        <v>38330</v>
      </c>
      <c r="N9" s="416">
        <v>51700</v>
      </c>
      <c r="O9" s="416">
        <v>49780</v>
      </c>
      <c r="P9" s="416">
        <v>63040</v>
      </c>
      <c r="Q9" s="416">
        <v>48530</v>
      </c>
      <c r="R9" s="416">
        <v>56890</v>
      </c>
      <c r="S9" s="416">
        <v>46880</v>
      </c>
    </row>
    <row r="10" spans="2:19" ht="16">
      <c r="B10" s="415" t="s">
        <v>570</v>
      </c>
      <c r="C10" s="413"/>
      <c r="D10" s="416">
        <v>6250</v>
      </c>
      <c r="E10" s="416">
        <v>1060</v>
      </c>
      <c r="F10" s="416">
        <v>650</v>
      </c>
      <c r="G10" s="416">
        <v>1720</v>
      </c>
      <c r="H10" s="416">
        <v>2910</v>
      </c>
      <c r="I10" s="416">
        <v>3720</v>
      </c>
      <c r="J10" s="416">
        <v>3260</v>
      </c>
      <c r="K10" s="416">
        <v>7310</v>
      </c>
      <c r="L10" s="416">
        <v>6520</v>
      </c>
      <c r="M10" s="416">
        <v>6020</v>
      </c>
      <c r="N10" s="416">
        <v>5670</v>
      </c>
      <c r="O10" s="416">
        <v>6380</v>
      </c>
      <c r="P10" s="416">
        <v>6530</v>
      </c>
      <c r="Q10" s="416">
        <v>6900</v>
      </c>
      <c r="R10" s="416">
        <v>6310</v>
      </c>
      <c r="S10" s="416">
        <v>7660</v>
      </c>
    </row>
    <row r="11" spans="2:19" ht="16">
      <c r="B11" s="415" t="s">
        <v>571</v>
      </c>
      <c r="C11" s="413"/>
      <c r="D11" s="416">
        <v>2000</v>
      </c>
      <c r="E11" s="416">
        <v>400</v>
      </c>
      <c r="F11" s="416">
        <v>260</v>
      </c>
      <c r="G11" s="416">
        <v>750</v>
      </c>
      <c r="H11" s="416">
        <v>1190</v>
      </c>
      <c r="I11" s="416">
        <v>1720</v>
      </c>
      <c r="J11" s="416">
        <v>1250</v>
      </c>
      <c r="K11" s="416">
        <v>2820</v>
      </c>
      <c r="L11" s="416">
        <v>2200</v>
      </c>
      <c r="M11" s="416">
        <v>1770</v>
      </c>
      <c r="N11" s="416">
        <v>1600</v>
      </c>
      <c r="O11" s="416">
        <v>1890</v>
      </c>
      <c r="P11" s="416">
        <v>1600</v>
      </c>
      <c r="Q11" s="416">
        <v>1790</v>
      </c>
      <c r="R11" s="416">
        <v>1710</v>
      </c>
      <c r="S11" s="416">
        <v>2600</v>
      </c>
    </row>
    <row r="12" spans="2:19" ht="16">
      <c r="B12" s="415" t="s">
        <v>572</v>
      </c>
      <c r="C12" s="413"/>
      <c r="D12" s="416">
        <v>2470</v>
      </c>
      <c r="E12" s="416">
        <v>500</v>
      </c>
      <c r="F12" s="416">
        <v>250</v>
      </c>
      <c r="G12" s="416">
        <v>700</v>
      </c>
      <c r="H12" s="416">
        <v>1250</v>
      </c>
      <c r="I12" s="416">
        <v>1430</v>
      </c>
      <c r="J12" s="416">
        <v>1310</v>
      </c>
      <c r="K12" s="416">
        <v>2850</v>
      </c>
      <c r="L12" s="416">
        <v>2800</v>
      </c>
      <c r="M12" s="416">
        <v>2300</v>
      </c>
      <c r="N12" s="416">
        <v>2340</v>
      </c>
      <c r="O12" s="416">
        <v>2250</v>
      </c>
      <c r="P12" s="416">
        <v>3000</v>
      </c>
      <c r="Q12" s="416">
        <v>3000</v>
      </c>
      <c r="R12" s="416">
        <v>2670</v>
      </c>
      <c r="S12" s="416">
        <v>2800</v>
      </c>
    </row>
    <row r="13" spans="2:19" ht="16">
      <c r="B13" s="415" t="s">
        <v>573</v>
      </c>
      <c r="C13" s="413"/>
      <c r="D13" s="416">
        <v>980</v>
      </c>
      <c r="E13" s="416">
        <v>0</v>
      </c>
      <c r="F13" s="416">
        <v>0</v>
      </c>
      <c r="G13" s="416">
        <v>30</v>
      </c>
      <c r="H13" s="416">
        <v>40</v>
      </c>
      <c r="I13" s="416">
        <v>80</v>
      </c>
      <c r="J13" s="416">
        <v>330</v>
      </c>
      <c r="K13" s="416">
        <v>790</v>
      </c>
      <c r="L13" s="416">
        <v>610</v>
      </c>
      <c r="M13" s="416">
        <v>1020</v>
      </c>
      <c r="N13" s="416">
        <v>880</v>
      </c>
      <c r="O13" s="416">
        <v>1320</v>
      </c>
      <c r="P13" s="416">
        <v>930</v>
      </c>
      <c r="Q13" s="416">
        <v>1290</v>
      </c>
      <c r="R13" s="416">
        <v>1180</v>
      </c>
      <c r="S13" s="416">
        <v>1440</v>
      </c>
    </row>
    <row r="14" spans="2:19" ht="16">
      <c r="B14" s="415" t="s">
        <v>574</v>
      </c>
      <c r="C14" s="413"/>
      <c r="D14" s="416">
        <v>790</v>
      </c>
      <c r="E14" s="416">
        <v>160</v>
      </c>
      <c r="F14" s="416">
        <v>130</v>
      </c>
      <c r="G14" s="416">
        <v>240</v>
      </c>
      <c r="H14" s="416">
        <v>430</v>
      </c>
      <c r="I14" s="416">
        <v>500</v>
      </c>
      <c r="J14" s="416">
        <v>370</v>
      </c>
      <c r="K14" s="416">
        <v>850</v>
      </c>
      <c r="L14" s="416">
        <v>920</v>
      </c>
      <c r="M14" s="416">
        <v>930</v>
      </c>
      <c r="N14" s="416">
        <v>850</v>
      </c>
      <c r="O14" s="416">
        <v>920</v>
      </c>
      <c r="P14" s="416">
        <v>990</v>
      </c>
      <c r="Q14" s="416">
        <v>820</v>
      </c>
      <c r="R14" s="416">
        <v>750</v>
      </c>
      <c r="S14" s="416">
        <v>820</v>
      </c>
    </row>
    <row r="15" spans="2:19" ht="16">
      <c r="B15" s="415" t="s">
        <v>575</v>
      </c>
      <c r="C15" s="413"/>
      <c r="D15" s="416">
        <v>33360</v>
      </c>
      <c r="E15" s="416">
        <v>320</v>
      </c>
      <c r="F15" s="416">
        <v>370</v>
      </c>
      <c r="G15" s="416">
        <v>910</v>
      </c>
      <c r="H15" s="416">
        <v>1390</v>
      </c>
      <c r="I15" s="416">
        <v>1720</v>
      </c>
      <c r="J15" s="416">
        <v>2430</v>
      </c>
      <c r="K15" s="416">
        <v>16660</v>
      </c>
      <c r="L15" s="416">
        <v>37120</v>
      </c>
      <c r="M15" s="416">
        <v>26190</v>
      </c>
      <c r="N15" s="416">
        <v>39390</v>
      </c>
      <c r="O15" s="416">
        <v>35570</v>
      </c>
      <c r="P15" s="416">
        <v>48710</v>
      </c>
      <c r="Q15" s="416">
        <v>35670</v>
      </c>
      <c r="R15" s="416">
        <v>43780</v>
      </c>
      <c r="S15" s="416">
        <v>30930</v>
      </c>
    </row>
    <row r="16" spans="2:19" ht="16">
      <c r="B16" s="415" t="s">
        <v>576</v>
      </c>
      <c r="C16" s="413"/>
      <c r="D16" s="416">
        <v>14050</v>
      </c>
      <c r="E16" s="416">
        <v>0</v>
      </c>
      <c r="F16" s="416">
        <v>0</v>
      </c>
      <c r="G16" s="416">
        <v>40</v>
      </c>
      <c r="H16" s="416">
        <v>110</v>
      </c>
      <c r="I16" s="416">
        <v>150</v>
      </c>
      <c r="J16" s="416">
        <v>200</v>
      </c>
      <c r="K16" s="416">
        <v>10500</v>
      </c>
      <c r="L16" s="416">
        <v>25590</v>
      </c>
      <c r="M16" s="416">
        <v>10460</v>
      </c>
      <c r="N16" s="416">
        <v>21850</v>
      </c>
      <c r="O16" s="416">
        <v>14210</v>
      </c>
      <c r="P16" s="416">
        <v>28760</v>
      </c>
      <c r="Q16" s="416">
        <v>15560</v>
      </c>
      <c r="R16" s="416">
        <v>23730</v>
      </c>
      <c r="S16" s="416">
        <v>9400</v>
      </c>
    </row>
    <row r="17" spans="2:19" ht="16">
      <c r="B17" s="415" t="s">
        <v>577</v>
      </c>
      <c r="C17" s="413"/>
      <c r="D17" s="416">
        <v>730</v>
      </c>
      <c r="E17" s="416">
        <v>0</v>
      </c>
      <c r="F17" s="416">
        <v>0</v>
      </c>
      <c r="G17" s="416">
        <v>0</v>
      </c>
      <c r="H17" s="416">
        <v>10</v>
      </c>
      <c r="I17" s="416">
        <v>10</v>
      </c>
      <c r="J17" s="416">
        <v>10</v>
      </c>
      <c r="K17" s="416">
        <v>1350</v>
      </c>
      <c r="L17" s="416">
        <v>2090</v>
      </c>
      <c r="M17" s="416">
        <v>1650</v>
      </c>
      <c r="N17" s="416">
        <v>2320</v>
      </c>
      <c r="O17" s="416">
        <v>2380</v>
      </c>
      <c r="P17" s="416">
        <v>2400</v>
      </c>
      <c r="Q17" s="416">
        <v>2920</v>
      </c>
      <c r="R17" s="416">
        <v>2670</v>
      </c>
      <c r="S17" s="416">
        <v>1270</v>
      </c>
    </row>
    <row r="18" spans="2:19" ht="16">
      <c r="B18" s="415" t="s">
        <v>578</v>
      </c>
      <c r="C18" s="413"/>
      <c r="D18" s="416">
        <v>10690</v>
      </c>
      <c r="E18" s="416">
        <v>0</v>
      </c>
      <c r="F18" s="416">
        <v>0</v>
      </c>
      <c r="G18" s="416">
        <v>20</v>
      </c>
      <c r="H18" s="416">
        <v>70</v>
      </c>
      <c r="I18" s="416">
        <v>70</v>
      </c>
      <c r="J18" s="416">
        <v>80</v>
      </c>
      <c r="K18" s="416">
        <v>8200</v>
      </c>
      <c r="L18" s="416">
        <v>20610</v>
      </c>
      <c r="M18" s="416">
        <v>6120</v>
      </c>
      <c r="N18" s="416">
        <v>14900</v>
      </c>
      <c r="O18" s="416">
        <v>7280</v>
      </c>
      <c r="P18" s="416">
        <v>21320</v>
      </c>
      <c r="Q18" s="416">
        <v>8130</v>
      </c>
      <c r="R18" s="416">
        <v>16690</v>
      </c>
      <c r="S18" s="416">
        <v>5630</v>
      </c>
    </row>
    <row r="19" spans="2:19" ht="16">
      <c r="B19" s="415" t="s">
        <v>579</v>
      </c>
      <c r="C19" s="413"/>
      <c r="D19" s="416">
        <v>2630</v>
      </c>
      <c r="E19" s="416">
        <v>0</v>
      </c>
      <c r="F19" s="416">
        <v>0</v>
      </c>
      <c r="G19" s="416">
        <v>10</v>
      </c>
      <c r="H19" s="416">
        <v>40</v>
      </c>
      <c r="I19" s="416">
        <v>80</v>
      </c>
      <c r="J19" s="416">
        <v>110</v>
      </c>
      <c r="K19" s="416">
        <v>950</v>
      </c>
      <c r="L19" s="416">
        <v>2880</v>
      </c>
      <c r="M19" s="416">
        <v>2690</v>
      </c>
      <c r="N19" s="416">
        <v>4630</v>
      </c>
      <c r="O19" s="416">
        <v>4540</v>
      </c>
      <c r="P19" s="416">
        <v>5040</v>
      </c>
      <c r="Q19" s="416">
        <v>4510</v>
      </c>
      <c r="R19" s="416">
        <v>4370</v>
      </c>
      <c r="S19" s="416">
        <v>2500</v>
      </c>
    </row>
    <row r="20" spans="2:19" ht="16">
      <c r="B20" s="415" t="s">
        <v>580</v>
      </c>
      <c r="C20" s="413"/>
      <c r="D20" s="416">
        <v>1760</v>
      </c>
      <c r="E20" s="416">
        <v>40</v>
      </c>
      <c r="F20" s="416">
        <v>100</v>
      </c>
      <c r="G20" s="416">
        <v>290</v>
      </c>
      <c r="H20" s="416">
        <v>510</v>
      </c>
      <c r="I20" s="416">
        <v>490</v>
      </c>
      <c r="J20" s="416">
        <v>560</v>
      </c>
      <c r="K20" s="416">
        <v>1430</v>
      </c>
      <c r="L20" s="416">
        <v>2010</v>
      </c>
      <c r="M20" s="416">
        <v>2320</v>
      </c>
      <c r="N20" s="416">
        <v>2960</v>
      </c>
      <c r="O20" s="416">
        <v>3630</v>
      </c>
      <c r="P20" s="416">
        <v>3870</v>
      </c>
      <c r="Q20" s="416">
        <v>3320</v>
      </c>
      <c r="R20" s="416">
        <v>3530</v>
      </c>
      <c r="S20" s="416">
        <v>2850</v>
      </c>
    </row>
    <row r="21" spans="2:19" ht="16">
      <c r="B21" s="415" t="s">
        <v>581</v>
      </c>
      <c r="C21" s="413"/>
      <c r="D21" s="416">
        <v>4190</v>
      </c>
      <c r="E21" s="416">
        <v>10</v>
      </c>
      <c r="F21" s="416">
        <v>10</v>
      </c>
      <c r="G21" s="416">
        <v>30</v>
      </c>
      <c r="H21" s="416">
        <v>60</v>
      </c>
      <c r="I21" s="416">
        <v>60</v>
      </c>
      <c r="J21" s="416">
        <v>50</v>
      </c>
      <c r="K21" s="416">
        <v>210</v>
      </c>
      <c r="L21" s="416">
        <v>2230</v>
      </c>
      <c r="M21" s="416">
        <v>2430</v>
      </c>
      <c r="N21" s="416">
        <v>3610</v>
      </c>
      <c r="O21" s="416">
        <v>5090</v>
      </c>
      <c r="P21" s="416">
        <v>4930</v>
      </c>
      <c r="Q21" s="416">
        <v>4420</v>
      </c>
      <c r="R21" s="416">
        <v>5140</v>
      </c>
      <c r="S21" s="416">
        <v>7270</v>
      </c>
    </row>
    <row r="22" spans="2:19" ht="16">
      <c r="B22" s="415" t="s">
        <v>582</v>
      </c>
      <c r="C22" s="413"/>
      <c r="D22" s="416">
        <v>11280</v>
      </c>
      <c r="E22" s="416">
        <v>230</v>
      </c>
      <c r="F22" s="416">
        <v>190</v>
      </c>
      <c r="G22" s="416">
        <v>400</v>
      </c>
      <c r="H22" s="416">
        <v>400</v>
      </c>
      <c r="I22" s="416">
        <v>500</v>
      </c>
      <c r="J22" s="416">
        <v>390</v>
      </c>
      <c r="K22" s="416">
        <v>2250</v>
      </c>
      <c r="L22" s="416">
        <v>4760</v>
      </c>
      <c r="M22" s="416">
        <v>8180</v>
      </c>
      <c r="N22" s="416">
        <v>8070</v>
      </c>
      <c r="O22" s="416">
        <v>9520</v>
      </c>
      <c r="P22" s="416">
        <v>7290</v>
      </c>
      <c r="Q22" s="416">
        <v>8780</v>
      </c>
      <c r="R22" s="416">
        <v>7920</v>
      </c>
      <c r="S22" s="416">
        <v>8640</v>
      </c>
    </row>
    <row r="23" spans="2:19" ht="16">
      <c r="B23" s="415" t="s">
        <v>583</v>
      </c>
      <c r="C23" s="413"/>
      <c r="D23" s="416">
        <v>2090</v>
      </c>
      <c r="E23" s="416">
        <v>30</v>
      </c>
      <c r="F23" s="416">
        <v>60</v>
      </c>
      <c r="G23" s="416">
        <v>150</v>
      </c>
      <c r="H23" s="416">
        <v>310</v>
      </c>
      <c r="I23" s="416">
        <v>520</v>
      </c>
      <c r="J23" s="416">
        <v>1230</v>
      </c>
      <c r="K23" s="416">
        <v>2270</v>
      </c>
      <c r="L23" s="416">
        <v>2540</v>
      </c>
      <c r="M23" s="416">
        <v>2800</v>
      </c>
      <c r="N23" s="416">
        <v>2910</v>
      </c>
      <c r="O23" s="416">
        <v>3120</v>
      </c>
      <c r="P23" s="416">
        <v>3850</v>
      </c>
      <c r="Q23" s="416">
        <v>3600</v>
      </c>
      <c r="R23" s="416">
        <v>3470</v>
      </c>
      <c r="S23" s="416">
        <v>2770</v>
      </c>
    </row>
    <row r="24" spans="2:19" ht="16">
      <c r="B24" s="415" t="s">
        <v>584</v>
      </c>
      <c r="C24" s="413"/>
      <c r="D24" s="416">
        <v>1670</v>
      </c>
      <c r="E24" s="416">
        <v>80</v>
      </c>
      <c r="F24" s="416">
        <v>60</v>
      </c>
      <c r="G24" s="416">
        <v>750</v>
      </c>
      <c r="H24" s="416">
        <v>1230</v>
      </c>
      <c r="I24" s="416">
        <v>1270</v>
      </c>
      <c r="J24" s="416">
        <v>680</v>
      </c>
      <c r="K24" s="416">
        <v>1460</v>
      </c>
      <c r="L24" s="416">
        <v>2440</v>
      </c>
      <c r="M24" s="416">
        <v>2470</v>
      </c>
      <c r="N24" s="416">
        <v>2660</v>
      </c>
      <c r="O24" s="416">
        <v>3150</v>
      </c>
      <c r="P24" s="416">
        <v>3960</v>
      </c>
      <c r="Q24" s="416">
        <v>3100</v>
      </c>
      <c r="R24" s="416">
        <v>2910</v>
      </c>
      <c r="S24" s="416">
        <v>3550</v>
      </c>
    </row>
    <row r="25" spans="2:19" ht="16">
      <c r="B25" s="415" t="s">
        <v>585</v>
      </c>
      <c r="C25" s="413"/>
      <c r="D25" s="416">
        <v>6730</v>
      </c>
      <c r="E25" s="416">
        <v>1620</v>
      </c>
      <c r="F25" s="416">
        <v>1420</v>
      </c>
      <c r="G25" s="416">
        <v>2610</v>
      </c>
      <c r="H25" s="416">
        <v>3290</v>
      </c>
      <c r="I25" s="416">
        <v>3040</v>
      </c>
      <c r="J25" s="416">
        <v>2600</v>
      </c>
      <c r="K25" s="416">
        <v>5140</v>
      </c>
      <c r="L25" s="416">
        <v>4830</v>
      </c>
      <c r="M25" s="416">
        <v>3600</v>
      </c>
      <c r="N25" s="416">
        <v>3880</v>
      </c>
      <c r="O25" s="416">
        <v>4680</v>
      </c>
      <c r="P25" s="416">
        <v>3840</v>
      </c>
      <c r="Q25" s="416">
        <v>2860</v>
      </c>
      <c r="R25" s="416">
        <v>3890</v>
      </c>
      <c r="S25" s="416">
        <v>4730</v>
      </c>
    </row>
    <row r="26" spans="2:19" ht="16">
      <c r="B26" s="415" t="s">
        <v>586</v>
      </c>
      <c r="C26" s="413"/>
      <c r="D26" s="416">
        <v>140</v>
      </c>
      <c r="E26" s="416">
        <v>10</v>
      </c>
      <c r="F26" s="416">
        <v>10</v>
      </c>
      <c r="G26" s="416">
        <v>20</v>
      </c>
      <c r="H26" s="416">
        <v>30</v>
      </c>
      <c r="I26" s="416">
        <v>30</v>
      </c>
      <c r="J26" s="416">
        <v>360</v>
      </c>
      <c r="K26" s="416">
        <v>110</v>
      </c>
      <c r="L26" s="416">
        <v>60</v>
      </c>
      <c r="M26" s="416">
        <v>60</v>
      </c>
      <c r="N26" s="416">
        <v>100</v>
      </c>
      <c r="O26" s="416">
        <v>0</v>
      </c>
      <c r="P26" s="416">
        <v>0</v>
      </c>
      <c r="Q26" s="416">
        <v>0</v>
      </c>
      <c r="R26" s="416">
        <v>0</v>
      </c>
      <c r="S26" s="416">
        <v>0</v>
      </c>
    </row>
    <row r="27" spans="2:19" ht="15" customHeight="1">
      <c r="B27" s="492" t="s">
        <v>588</v>
      </c>
      <c r="C27" s="493"/>
      <c r="D27" s="493"/>
      <c r="E27" s="493"/>
      <c r="F27" s="493"/>
      <c r="G27" s="493"/>
      <c r="H27" s="493"/>
      <c r="I27" s="493"/>
      <c r="J27" s="493"/>
      <c r="K27" s="493"/>
      <c r="L27" s="493"/>
      <c r="M27" s="493"/>
      <c r="N27" s="493"/>
      <c r="O27" s="493"/>
      <c r="P27" s="493"/>
      <c r="Q27" s="493"/>
      <c r="R27" s="493"/>
      <c r="S27" s="494"/>
    </row>
    <row r="28" spans="2:19" ht="15" customHeight="1">
      <c r="B28" s="492" t="s">
        <v>587</v>
      </c>
      <c r="C28" s="493"/>
      <c r="D28" s="493"/>
      <c r="E28" s="493"/>
      <c r="F28" s="493"/>
      <c r="G28" s="493"/>
      <c r="H28" s="493"/>
      <c r="I28" s="493"/>
      <c r="J28" s="493"/>
      <c r="K28" s="493"/>
      <c r="L28" s="493"/>
      <c r="M28" s="493"/>
      <c r="N28" s="493"/>
      <c r="O28" s="493"/>
      <c r="P28" s="493"/>
      <c r="Q28" s="493"/>
      <c r="R28" s="493"/>
      <c r="S28" s="495"/>
    </row>
    <row r="29" spans="2:19" ht="15" customHeight="1">
      <c r="B29" s="492" t="s">
        <v>569</v>
      </c>
      <c r="C29" s="493"/>
      <c r="D29" s="493"/>
      <c r="E29" s="493"/>
      <c r="F29" s="493"/>
      <c r="G29" s="493"/>
      <c r="H29" s="493"/>
      <c r="I29" s="493"/>
      <c r="J29" s="493"/>
      <c r="K29" s="493"/>
      <c r="L29" s="493"/>
      <c r="M29" s="493"/>
      <c r="N29" s="493"/>
      <c r="O29" s="493"/>
      <c r="P29" s="493"/>
      <c r="Q29" s="493"/>
      <c r="R29" s="493"/>
      <c r="S29" s="495"/>
    </row>
    <row r="30" spans="2:19" ht="16">
      <c r="B30" s="415" t="s">
        <v>5</v>
      </c>
      <c r="C30" s="413"/>
      <c r="D30" s="416">
        <v>26750</v>
      </c>
      <c r="E30" s="416">
        <v>5590</v>
      </c>
      <c r="F30" s="416">
        <v>23100</v>
      </c>
      <c r="G30" s="416">
        <v>24690</v>
      </c>
      <c r="H30" s="416">
        <v>18730</v>
      </c>
      <c r="I30" s="416">
        <v>13620</v>
      </c>
      <c r="J30" s="416">
        <v>14270</v>
      </c>
      <c r="K30" s="416">
        <v>17580</v>
      </c>
      <c r="L30" s="416">
        <v>15590</v>
      </c>
      <c r="M30" s="416">
        <v>15820</v>
      </c>
      <c r="N30" s="416">
        <v>14130</v>
      </c>
      <c r="O30" s="416">
        <v>12190</v>
      </c>
      <c r="P30" s="416">
        <v>13260</v>
      </c>
      <c r="Q30" s="416">
        <v>13250</v>
      </c>
      <c r="R30" s="416">
        <v>13730</v>
      </c>
      <c r="S30" s="416">
        <v>14920</v>
      </c>
    </row>
    <row r="31" spans="2:19" ht="16">
      <c r="B31" s="415" t="s">
        <v>570</v>
      </c>
      <c r="C31" s="413"/>
      <c r="D31" s="416">
        <v>2470</v>
      </c>
      <c r="E31" s="416">
        <v>240</v>
      </c>
      <c r="F31" s="416">
        <v>1510</v>
      </c>
      <c r="G31" s="416">
        <v>2280</v>
      </c>
      <c r="H31" s="416">
        <v>1710</v>
      </c>
      <c r="I31" s="416">
        <v>1530</v>
      </c>
      <c r="J31" s="416">
        <v>1620</v>
      </c>
      <c r="K31" s="416">
        <v>2360</v>
      </c>
      <c r="L31" s="416">
        <v>1720</v>
      </c>
      <c r="M31" s="416">
        <v>1670</v>
      </c>
      <c r="N31" s="416">
        <v>1340</v>
      </c>
      <c r="O31" s="416">
        <v>1390</v>
      </c>
      <c r="P31" s="416">
        <v>1620</v>
      </c>
      <c r="Q31" s="416">
        <v>1540</v>
      </c>
      <c r="R31" s="416">
        <v>1440</v>
      </c>
      <c r="S31" s="416">
        <v>1590</v>
      </c>
    </row>
    <row r="32" spans="2:19" ht="16">
      <c r="B32" s="415" t="s">
        <v>571</v>
      </c>
      <c r="C32" s="413"/>
      <c r="D32" s="416">
        <v>660</v>
      </c>
      <c r="E32" s="416">
        <v>60</v>
      </c>
      <c r="F32" s="416">
        <v>320</v>
      </c>
      <c r="G32" s="416">
        <v>420</v>
      </c>
      <c r="H32" s="416">
        <v>360</v>
      </c>
      <c r="I32" s="416">
        <v>400</v>
      </c>
      <c r="J32" s="416">
        <v>380</v>
      </c>
      <c r="K32" s="416">
        <v>560</v>
      </c>
      <c r="L32" s="416">
        <v>440</v>
      </c>
      <c r="M32" s="416">
        <v>480</v>
      </c>
      <c r="N32" s="416">
        <v>370</v>
      </c>
      <c r="O32" s="416">
        <v>340</v>
      </c>
      <c r="P32" s="416">
        <v>460</v>
      </c>
      <c r="Q32" s="416">
        <v>430</v>
      </c>
      <c r="R32" s="416">
        <v>380</v>
      </c>
      <c r="S32" s="416">
        <v>370</v>
      </c>
    </row>
    <row r="33" spans="2:22" ht="16">
      <c r="B33" s="415" t="s">
        <v>572</v>
      </c>
      <c r="C33" s="413"/>
      <c r="D33" s="416">
        <v>920</v>
      </c>
      <c r="E33" s="416">
        <v>90</v>
      </c>
      <c r="F33" s="416">
        <v>660</v>
      </c>
      <c r="G33" s="416">
        <v>1030</v>
      </c>
      <c r="H33" s="416">
        <v>650</v>
      </c>
      <c r="I33" s="416">
        <v>540</v>
      </c>
      <c r="J33" s="416">
        <v>620</v>
      </c>
      <c r="K33" s="416">
        <v>740</v>
      </c>
      <c r="L33" s="416">
        <v>430</v>
      </c>
      <c r="M33" s="416">
        <v>460</v>
      </c>
      <c r="N33" s="416">
        <v>330</v>
      </c>
      <c r="O33" s="416">
        <v>400</v>
      </c>
      <c r="P33" s="416">
        <v>340</v>
      </c>
      <c r="Q33" s="416">
        <v>330</v>
      </c>
      <c r="R33" s="416">
        <v>310</v>
      </c>
      <c r="S33" s="416">
        <v>440</v>
      </c>
    </row>
    <row r="34" spans="2:22" ht="16">
      <c r="B34" s="415" t="s">
        <v>573</v>
      </c>
      <c r="C34" s="413"/>
      <c r="D34" s="416">
        <v>10</v>
      </c>
      <c r="E34" s="416">
        <v>0</v>
      </c>
      <c r="F34" s="416">
        <v>0</v>
      </c>
      <c r="G34" s="416">
        <v>10</v>
      </c>
      <c r="H34" s="416">
        <v>10</v>
      </c>
      <c r="I34" s="416">
        <v>0</v>
      </c>
      <c r="J34" s="416">
        <v>10</v>
      </c>
      <c r="K34" s="416">
        <v>10</v>
      </c>
      <c r="L34" s="416">
        <v>10</v>
      </c>
      <c r="M34" s="416">
        <v>10</v>
      </c>
      <c r="N34" s="416">
        <v>10</v>
      </c>
      <c r="O34" s="416">
        <v>10</v>
      </c>
      <c r="P34" s="416">
        <v>10</v>
      </c>
      <c r="Q34" s="416">
        <v>10</v>
      </c>
      <c r="R34" s="416">
        <v>20</v>
      </c>
      <c r="S34" s="416">
        <v>10</v>
      </c>
    </row>
    <row r="35" spans="2:22" ht="16">
      <c r="B35" s="415" t="s">
        <v>574</v>
      </c>
      <c r="C35" s="413"/>
      <c r="D35" s="416">
        <v>880</v>
      </c>
      <c r="E35" s="416">
        <v>90</v>
      </c>
      <c r="F35" s="416">
        <v>520</v>
      </c>
      <c r="G35" s="416">
        <v>830</v>
      </c>
      <c r="H35" s="416">
        <v>700</v>
      </c>
      <c r="I35" s="416">
        <v>590</v>
      </c>
      <c r="J35" s="416">
        <v>630</v>
      </c>
      <c r="K35" s="416">
        <v>1050</v>
      </c>
      <c r="L35" s="416">
        <v>830</v>
      </c>
      <c r="M35" s="416">
        <v>730</v>
      </c>
      <c r="N35" s="416">
        <v>630</v>
      </c>
      <c r="O35" s="416">
        <v>640</v>
      </c>
      <c r="P35" s="416">
        <v>810</v>
      </c>
      <c r="Q35" s="416">
        <v>770</v>
      </c>
      <c r="R35" s="416">
        <v>730</v>
      </c>
      <c r="S35" s="416">
        <v>760</v>
      </c>
    </row>
    <row r="36" spans="2:22" ht="16">
      <c r="B36" s="415" t="s">
        <v>575</v>
      </c>
      <c r="C36" s="413"/>
      <c r="D36" s="416">
        <v>17860</v>
      </c>
      <c r="E36" s="416">
        <v>4440</v>
      </c>
      <c r="F36" s="416">
        <v>16520</v>
      </c>
      <c r="G36" s="416">
        <v>16800</v>
      </c>
      <c r="H36" s="416">
        <v>13290</v>
      </c>
      <c r="I36" s="416">
        <v>7980</v>
      </c>
      <c r="J36" s="416">
        <v>7860</v>
      </c>
      <c r="K36" s="416">
        <v>9170</v>
      </c>
      <c r="L36" s="416">
        <v>7410</v>
      </c>
      <c r="M36" s="416">
        <v>5960</v>
      </c>
      <c r="N36" s="416">
        <v>5360</v>
      </c>
      <c r="O36" s="416">
        <v>4860</v>
      </c>
      <c r="P36" s="416">
        <v>5610</v>
      </c>
      <c r="Q36" s="416">
        <v>5020</v>
      </c>
      <c r="R36" s="416">
        <v>5540</v>
      </c>
      <c r="S36" s="416">
        <v>7220</v>
      </c>
    </row>
    <row r="37" spans="2:22" ht="16">
      <c r="B37" s="415" t="s">
        <v>576</v>
      </c>
      <c r="C37" s="413"/>
      <c r="D37" s="416">
        <v>8100</v>
      </c>
      <c r="E37" s="416">
        <v>1740</v>
      </c>
      <c r="F37" s="416">
        <v>9180</v>
      </c>
      <c r="G37" s="416">
        <v>9120</v>
      </c>
      <c r="H37" s="416">
        <v>4490</v>
      </c>
      <c r="I37" s="416">
        <v>1880</v>
      </c>
      <c r="J37" s="416">
        <v>2680</v>
      </c>
      <c r="K37" s="416">
        <v>2880</v>
      </c>
      <c r="L37" s="416">
        <v>1840</v>
      </c>
      <c r="M37" s="416">
        <v>870</v>
      </c>
      <c r="N37" s="416">
        <v>970</v>
      </c>
      <c r="O37" s="416">
        <v>1030</v>
      </c>
      <c r="P37" s="416">
        <v>1280</v>
      </c>
      <c r="Q37" s="416">
        <v>1060</v>
      </c>
      <c r="R37" s="416">
        <v>1880</v>
      </c>
      <c r="S37" s="416">
        <v>2760</v>
      </c>
    </row>
    <row r="38" spans="2:22" ht="16">
      <c r="B38" s="415" t="s">
        <v>577</v>
      </c>
      <c r="C38" s="413"/>
      <c r="D38" s="416">
        <v>2140</v>
      </c>
      <c r="E38" s="416">
        <v>810</v>
      </c>
      <c r="F38" s="416">
        <v>1510</v>
      </c>
      <c r="G38" s="416">
        <v>970</v>
      </c>
      <c r="H38" s="416">
        <v>710</v>
      </c>
      <c r="I38" s="416">
        <v>480</v>
      </c>
      <c r="J38" s="416">
        <v>510</v>
      </c>
      <c r="K38" s="416">
        <v>540</v>
      </c>
      <c r="L38" s="416">
        <v>460</v>
      </c>
      <c r="M38" s="416">
        <v>400</v>
      </c>
      <c r="N38" s="416">
        <v>310</v>
      </c>
      <c r="O38" s="416">
        <v>260</v>
      </c>
      <c r="P38" s="416">
        <v>350</v>
      </c>
      <c r="Q38" s="416">
        <v>260</v>
      </c>
      <c r="R38" s="416">
        <v>350</v>
      </c>
      <c r="S38" s="416">
        <v>410</v>
      </c>
    </row>
    <row r="39" spans="2:22" ht="16">
      <c r="B39" s="415" t="s">
        <v>578</v>
      </c>
      <c r="C39" s="413"/>
      <c r="D39" s="416">
        <v>5190</v>
      </c>
      <c r="E39" s="416">
        <v>670</v>
      </c>
      <c r="F39" s="416">
        <v>6930</v>
      </c>
      <c r="G39" s="416">
        <v>7060</v>
      </c>
      <c r="H39" s="416">
        <v>3240</v>
      </c>
      <c r="I39" s="416">
        <v>1160</v>
      </c>
      <c r="J39" s="416">
        <v>1790</v>
      </c>
      <c r="K39" s="416">
        <v>1870</v>
      </c>
      <c r="L39" s="416">
        <v>1170</v>
      </c>
      <c r="M39" s="416">
        <v>320</v>
      </c>
      <c r="N39" s="416">
        <v>520</v>
      </c>
      <c r="O39" s="416">
        <v>600</v>
      </c>
      <c r="P39" s="416">
        <v>710</v>
      </c>
      <c r="Q39" s="416">
        <v>580</v>
      </c>
      <c r="R39" s="416">
        <v>1110</v>
      </c>
      <c r="S39" s="416">
        <v>1840</v>
      </c>
    </row>
    <row r="40" spans="2:22" ht="16">
      <c r="B40" s="415" t="s">
        <v>579</v>
      </c>
      <c r="C40" s="413"/>
      <c r="D40" s="416">
        <v>780</v>
      </c>
      <c r="E40" s="416">
        <v>260</v>
      </c>
      <c r="F40" s="416">
        <v>750</v>
      </c>
      <c r="G40" s="416">
        <v>1100</v>
      </c>
      <c r="H40" s="416">
        <v>540</v>
      </c>
      <c r="I40" s="416">
        <v>240</v>
      </c>
      <c r="J40" s="416">
        <v>380</v>
      </c>
      <c r="K40" s="416">
        <v>470</v>
      </c>
      <c r="L40" s="416">
        <v>210</v>
      </c>
      <c r="M40" s="416">
        <v>150</v>
      </c>
      <c r="N40" s="416">
        <v>140</v>
      </c>
      <c r="O40" s="416">
        <v>170</v>
      </c>
      <c r="P40" s="416">
        <v>220</v>
      </c>
      <c r="Q40" s="416">
        <v>220</v>
      </c>
      <c r="R40" s="416">
        <v>420</v>
      </c>
      <c r="S40" s="416">
        <v>500</v>
      </c>
    </row>
    <row r="41" spans="2:22" ht="16">
      <c r="B41" s="415" t="s">
        <v>580</v>
      </c>
      <c r="C41" s="413"/>
      <c r="D41" s="416">
        <v>1100</v>
      </c>
      <c r="E41" s="416">
        <v>370</v>
      </c>
      <c r="F41" s="416">
        <v>990</v>
      </c>
      <c r="G41" s="416">
        <v>880</v>
      </c>
      <c r="H41" s="416">
        <v>750</v>
      </c>
      <c r="I41" s="416">
        <v>710</v>
      </c>
      <c r="J41" s="416">
        <v>590</v>
      </c>
      <c r="K41" s="416">
        <v>690</v>
      </c>
      <c r="L41" s="416">
        <v>420</v>
      </c>
      <c r="M41" s="416">
        <v>540</v>
      </c>
      <c r="N41" s="416">
        <v>360</v>
      </c>
      <c r="O41" s="416">
        <v>280</v>
      </c>
      <c r="P41" s="416">
        <v>270</v>
      </c>
      <c r="Q41" s="416">
        <v>340</v>
      </c>
      <c r="R41" s="416">
        <v>290</v>
      </c>
      <c r="S41" s="416">
        <v>370</v>
      </c>
    </row>
    <row r="42" spans="2:22" ht="16">
      <c r="B42" s="415" t="s">
        <v>581</v>
      </c>
      <c r="C42" s="413"/>
      <c r="D42" s="416">
        <v>2150</v>
      </c>
      <c r="E42" s="416">
        <v>890</v>
      </c>
      <c r="F42" s="416">
        <v>910</v>
      </c>
      <c r="G42" s="416">
        <v>490</v>
      </c>
      <c r="H42" s="416">
        <v>370</v>
      </c>
      <c r="I42" s="416">
        <v>350</v>
      </c>
      <c r="J42" s="416">
        <v>390</v>
      </c>
      <c r="K42" s="416">
        <v>350</v>
      </c>
      <c r="L42" s="416">
        <v>170</v>
      </c>
      <c r="M42" s="416">
        <v>150</v>
      </c>
      <c r="N42" s="416">
        <v>160</v>
      </c>
      <c r="O42" s="416">
        <v>140</v>
      </c>
      <c r="P42" s="416">
        <v>190</v>
      </c>
      <c r="Q42" s="416">
        <v>210</v>
      </c>
      <c r="R42" s="416">
        <v>230</v>
      </c>
      <c r="S42" s="416">
        <v>320</v>
      </c>
    </row>
    <row r="43" spans="2:22" ht="16">
      <c r="B43" s="415" t="s">
        <v>582</v>
      </c>
      <c r="C43" s="413"/>
      <c r="D43" s="416">
        <v>1720</v>
      </c>
      <c r="E43" s="416">
        <v>150</v>
      </c>
      <c r="F43" s="416">
        <v>690</v>
      </c>
      <c r="G43" s="416">
        <v>1390</v>
      </c>
      <c r="H43" s="416">
        <v>1770</v>
      </c>
      <c r="I43" s="416">
        <v>1050</v>
      </c>
      <c r="J43" s="416">
        <v>1280</v>
      </c>
      <c r="K43" s="416">
        <v>1630</v>
      </c>
      <c r="L43" s="416">
        <v>1290</v>
      </c>
      <c r="M43" s="416">
        <v>1140</v>
      </c>
      <c r="N43" s="416">
        <v>1110</v>
      </c>
      <c r="O43" s="416">
        <v>1030</v>
      </c>
      <c r="P43" s="416">
        <v>1830</v>
      </c>
      <c r="Q43" s="416">
        <v>1540</v>
      </c>
      <c r="R43" s="416">
        <v>940</v>
      </c>
      <c r="S43" s="416">
        <v>1410</v>
      </c>
    </row>
    <row r="44" spans="2:22" ht="16">
      <c r="B44" s="415" t="s">
        <v>583</v>
      </c>
      <c r="C44" s="413"/>
      <c r="D44" s="416">
        <v>4790</v>
      </c>
      <c r="E44" s="416">
        <v>1300</v>
      </c>
      <c r="F44" s="416">
        <v>4750</v>
      </c>
      <c r="G44" s="416">
        <v>4920</v>
      </c>
      <c r="H44" s="416">
        <v>5920</v>
      </c>
      <c r="I44" s="416">
        <v>3980</v>
      </c>
      <c r="J44" s="416">
        <v>2930</v>
      </c>
      <c r="K44" s="416">
        <v>3630</v>
      </c>
      <c r="L44" s="416">
        <v>3700</v>
      </c>
      <c r="M44" s="416">
        <v>3260</v>
      </c>
      <c r="N44" s="416">
        <v>2770</v>
      </c>
      <c r="O44" s="416">
        <v>2370</v>
      </c>
      <c r="P44" s="416">
        <v>2050</v>
      </c>
      <c r="Q44" s="416">
        <v>1880</v>
      </c>
      <c r="R44" s="416">
        <v>2210</v>
      </c>
      <c r="S44" s="416">
        <v>2380</v>
      </c>
    </row>
    <row r="45" spans="2:22" ht="16">
      <c r="B45" s="415" t="s">
        <v>584</v>
      </c>
      <c r="C45" s="413"/>
      <c r="D45" s="416">
        <v>1410</v>
      </c>
      <c r="E45" s="416">
        <v>380</v>
      </c>
      <c r="F45" s="416">
        <v>1720</v>
      </c>
      <c r="G45" s="416">
        <v>1610</v>
      </c>
      <c r="H45" s="416">
        <v>940</v>
      </c>
      <c r="I45" s="416">
        <v>1110</v>
      </c>
      <c r="J45" s="416">
        <v>590</v>
      </c>
      <c r="K45" s="416">
        <v>780</v>
      </c>
      <c r="L45" s="416">
        <v>1100</v>
      </c>
      <c r="M45" s="416">
        <v>1170</v>
      </c>
      <c r="N45" s="416">
        <v>1010</v>
      </c>
      <c r="O45" s="416">
        <v>1170</v>
      </c>
      <c r="P45" s="416">
        <v>890</v>
      </c>
      <c r="Q45" s="416">
        <v>680</v>
      </c>
      <c r="R45" s="416">
        <v>780</v>
      </c>
      <c r="S45" s="416">
        <v>910</v>
      </c>
    </row>
    <row r="46" spans="2:22" ht="16">
      <c r="B46" s="415" t="s">
        <v>585</v>
      </c>
      <c r="C46" s="413"/>
      <c r="D46" s="416">
        <v>4790</v>
      </c>
      <c r="E46" s="416">
        <v>460</v>
      </c>
      <c r="F46" s="416">
        <v>3190</v>
      </c>
      <c r="G46" s="416">
        <v>3560</v>
      </c>
      <c r="H46" s="416">
        <v>2690</v>
      </c>
      <c r="I46" s="416">
        <v>2880</v>
      </c>
      <c r="J46" s="416">
        <v>3890</v>
      </c>
      <c r="K46" s="416">
        <v>4900</v>
      </c>
      <c r="L46" s="416">
        <v>5120</v>
      </c>
      <c r="M46" s="416">
        <v>6690</v>
      </c>
      <c r="N46" s="416">
        <v>5890</v>
      </c>
      <c r="O46" s="416">
        <v>4770</v>
      </c>
      <c r="P46" s="416">
        <v>5140</v>
      </c>
      <c r="Q46" s="416">
        <v>6000</v>
      </c>
      <c r="R46" s="416">
        <v>5980</v>
      </c>
      <c r="S46" s="416">
        <v>5210</v>
      </c>
    </row>
    <row r="47" spans="2:22" ht="16">
      <c r="B47" s="415" t="s">
        <v>586</v>
      </c>
      <c r="C47" s="413"/>
      <c r="D47" s="416">
        <v>230</v>
      </c>
      <c r="E47" s="416">
        <v>60</v>
      </c>
      <c r="F47" s="416">
        <v>160</v>
      </c>
      <c r="G47" s="416">
        <v>440</v>
      </c>
      <c r="H47" s="416">
        <v>100</v>
      </c>
      <c r="I47" s="416">
        <v>110</v>
      </c>
      <c r="J47" s="416">
        <v>300</v>
      </c>
      <c r="K47" s="416">
        <v>370</v>
      </c>
      <c r="L47" s="416">
        <v>240</v>
      </c>
      <c r="M47" s="416">
        <v>330</v>
      </c>
      <c r="N47" s="416">
        <v>540</v>
      </c>
      <c r="O47" s="416">
        <v>0</v>
      </c>
      <c r="P47" s="416">
        <v>0</v>
      </c>
      <c r="Q47" s="416">
        <v>0</v>
      </c>
      <c r="R47" s="416">
        <v>0</v>
      </c>
      <c r="S47" s="416">
        <v>0</v>
      </c>
    </row>
    <row r="48" spans="2:22">
      <c r="D48" s="417">
        <f>D9-D30</f>
        <v>21410</v>
      </c>
      <c r="E48" s="417">
        <f t="shared" ref="E48:S48" si="0">E9-E30</f>
        <v>-2510</v>
      </c>
      <c r="F48" s="417">
        <f t="shared" si="0"/>
        <v>-20600</v>
      </c>
      <c r="G48" s="417">
        <f t="shared" si="0"/>
        <v>-18680</v>
      </c>
      <c r="H48" s="417">
        <f t="shared" si="0"/>
        <v>-9880</v>
      </c>
      <c r="I48" s="417">
        <f t="shared" si="0"/>
        <v>-3830</v>
      </c>
      <c r="J48" s="417">
        <f t="shared" si="0"/>
        <v>-4940</v>
      </c>
      <c r="K48" s="418">
        <f t="shared" si="0"/>
        <v>13100</v>
      </c>
      <c r="L48" s="417">
        <f t="shared" si="0"/>
        <v>35380</v>
      </c>
      <c r="M48" s="417">
        <f t="shared" si="0"/>
        <v>22510</v>
      </c>
      <c r="N48" s="417">
        <f t="shared" si="0"/>
        <v>37570</v>
      </c>
      <c r="O48" s="417">
        <f t="shared" si="0"/>
        <v>37590</v>
      </c>
      <c r="P48" s="417">
        <f t="shared" si="0"/>
        <v>49780</v>
      </c>
      <c r="Q48" s="417">
        <f t="shared" si="0"/>
        <v>35280</v>
      </c>
      <c r="R48" s="417">
        <f t="shared" si="0"/>
        <v>43160</v>
      </c>
      <c r="S48" s="417">
        <f t="shared" si="0"/>
        <v>31960</v>
      </c>
      <c r="V48" s="409" t="s">
        <v>592</v>
      </c>
    </row>
    <row r="50" spans="3:22">
      <c r="K50" s="409" t="s">
        <v>48</v>
      </c>
      <c r="L50" s="421" t="s">
        <v>611</v>
      </c>
      <c r="M50" s="409" t="s">
        <v>591</v>
      </c>
      <c r="N50" s="421" t="s">
        <v>610</v>
      </c>
      <c r="O50" s="409" t="s">
        <v>595</v>
      </c>
      <c r="P50" s="409" t="s">
        <v>595</v>
      </c>
      <c r="S50" s="409" t="s">
        <v>617</v>
      </c>
      <c r="T50" s="409" t="s">
        <v>612</v>
      </c>
    </row>
    <row r="51" spans="3:22">
      <c r="I51" s="409">
        <v>2021</v>
      </c>
      <c r="J51" s="409" t="s">
        <v>596</v>
      </c>
      <c r="N51" s="417">
        <f>K48/(31+30+31)</f>
        <v>142.39130434782609</v>
      </c>
      <c r="O51" s="421">
        <f>N51/K52</f>
        <v>2.1745637526317202E-5</v>
      </c>
      <c r="P51" s="421"/>
      <c r="V51" s="409" t="s">
        <v>594</v>
      </c>
    </row>
    <row r="52" spans="3:22" ht="17">
      <c r="J52" s="409" t="s">
        <v>589</v>
      </c>
      <c r="K52" s="402">
        <v>6548040</v>
      </c>
      <c r="L52" s="402">
        <v>75363</v>
      </c>
      <c r="M52" s="419">
        <f>L52/K52</f>
        <v>1.1509245514688364E-2</v>
      </c>
      <c r="N52" s="423">
        <f>L52/365</f>
        <v>206.47397260273974</v>
      </c>
      <c r="O52" s="420">
        <f>N52/K52</f>
        <v>3.1532179492296889E-5</v>
      </c>
      <c r="P52" s="435">
        <f>(N52+N51)/K52</f>
        <v>5.3277817018614091E-5</v>
      </c>
      <c r="Q52" s="421"/>
      <c r="R52" s="421"/>
      <c r="S52" s="434">
        <f>1165/47431256</f>
        <v>2.4561862751431251E-5</v>
      </c>
      <c r="T52" s="420">
        <f>S52/1.2*1.6</f>
        <v>3.2749150335241666E-5</v>
      </c>
      <c r="V52" s="425" t="s">
        <v>593</v>
      </c>
    </row>
    <row r="53" spans="3:22">
      <c r="J53" s="409" t="s">
        <v>590</v>
      </c>
      <c r="K53" s="366">
        <v>6547822</v>
      </c>
      <c r="L53" s="366">
        <v>42486</v>
      </c>
      <c r="M53" s="419">
        <f>L53/K53</f>
        <v>6.4885697870223106E-3</v>
      </c>
      <c r="N53" s="423">
        <f>L53/4</f>
        <v>10621.5</v>
      </c>
      <c r="O53" s="424">
        <f>N53-N54</f>
        <v>10621.5</v>
      </c>
      <c r="P53" s="436">
        <f>D73</f>
        <v>3.272401460333534E-5</v>
      </c>
      <c r="Q53" s="421"/>
      <c r="S53" s="409">
        <v>3.3000000000000003E-5</v>
      </c>
    </row>
    <row r="54" spans="3:22" ht="16">
      <c r="N54" s="8"/>
    </row>
    <row r="56" spans="3:22" ht="21">
      <c r="J56" s="426"/>
    </row>
    <row r="57" spans="3:22">
      <c r="C57" s="409" t="s">
        <v>618</v>
      </c>
    </row>
    <row r="58" spans="3:22" ht="16">
      <c r="C58" s="491" t="s">
        <v>597</v>
      </c>
      <c r="D58" s="491" t="s">
        <v>597</v>
      </c>
      <c r="E58" s="427" t="s">
        <v>598</v>
      </c>
    </row>
    <row r="59" spans="3:22" ht="16">
      <c r="C59" s="428" t="s">
        <v>599</v>
      </c>
      <c r="D59" s="429"/>
      <c r="E59" s="429"/>
    </row>
    <row r="60" spans="3:22" ht="15" customHeight="1">
      <c r="C60" s="438" t="s">
        <v>603</v>
      </c>
      <c r="D60" s="439"/>
      <c r="E60" s="439"/>
    </row>
    <row r="61" spans="3:22" ht="16">
      <c r="C61" s="430" t="s">
        <v>600</v>
      </c>
      <c r="D61" s="429"/>
      <c r="E61" s="431">
        <v>6547822</v>
      </c>
    </row>
    <row r="62" spans="3:22" ht="16">
      <c r="C62" s="430" t="s">
        <v>601</v>
      </c>
      <c r="D62" s="429"/>
      <c r="E62" s="431">
        <v>3237594</v>
      </c>
    </row>
    <row r="63" spans="3:22" ht="16">
      <c r="C63" s="430" t="s">
        <v>602</v>
      </c>
      <c r="D63" s="429"/>
      <c r="E63" s="431">
        <v>3310228</v>
      </c>
    </row>
    <row r="67" spans="3:7">
      <c r="C67" s="432" t="s">
        <v>606</v>
      </c>
      <c r="D67" s="432"/>
      <c r="E67" s="432"/>
      <c r="F67" s="432"/>
      <c r="G67" s="432"/>
    </row>
    <row r="68" spans="3:7">
      <c r="C68" s="432" t="s">
        <v>607</v>
      </c>
      <c r="D68" s="432" t="s">
        <v>608</v>
      </c>
      <c r="E68" s="432" t="s">
        <v>607</v>
      </c>
    </row>
    <row r="69" spans="3:7">
      <c r="C69" s="432"/>
      <c r="D69" s="432" t="s">
        <v>604</v>
      </c>
      <c r="E69" s="432" t="s">
        <v>605</v>
      </c>
    </row>
    <row r="70" spans="3:7" ht="16">
      <c r="C70" t="s">
        <v>609</v>
      </c>
      <c r="D70" s="433">
        <v>81.7</v>
      </c>
      <c r="E70" s="433">
        <v>85.7</v>
      </c>
    </row>
    <row r="71" spans="3:7">
      <c r="C71" s="409" t="s">
        <v>613</v>
      </c>
      <c r="D71" s="437">
        <f>E62/E61</f>
        <v>0.49445357555535263</v>
      </c>
      <c r="E71" s="437">
        <f>E63/E61</f>
        <v>0.50554642444464737</v>
      </c>
    </row>
    <row r="72" spans="3:7">
      <c r="C72" s="409" t="s">
        <v>614</v>
      </c>
      <c r="D72" s="409">
        <f>D70*D71+E70*E71</f>
        <v>83.722185697778599</v>
      </c>
    </row>
    <row r="73" spans="3:7">
      <c r="C73" s="409" t="s">
        <v>615</v>
      </c>
      <c r="D73" s="421">
        <f>1/(D72*365)</f>
        <v>3.272401460333534E-5</v>
      </c>
      <c r="E73" s="409" t="s">
        <v>616</v>
      </c>
    </row>
  </sheetData>
  <mergeCells count="10">
    <mergeCell ref="B4:C4"/>
    <mergeCell ref="B6:R6"/>
    <mergeCell ref="S7:S8"/>
    <mergeCell ref="B7:R7"/>
    <mergeCell ref="B8:R8"/>
    <mergeCell ref="C58:D58"/>
    <mergeCell ref="B27:R27"/>
    <mergeCell ref="S27:S29"/>
    <mergeCell ref="B28:R28"/>
    <mergeCell ref="B29:R29"/>
  </mergeCells>
  <hyperlinks>
    <hyperlink ref="V52" r:id="rId1" xr:uid="{1C7BB2AA-0666-E649-947E-96A7DA00DF8E}"/>
    <hyperlink ref="E61" location="'Flags &amp; footnotes'!D15" display="'Flags &amp; footnotes'!D15" xr:uid="{6489179B-71D8-E941-BB13-E9A902A157CB}"/>
    <hyperlink ref="E62" location="'Flags &amp; footnotes'!D16" display="'Flags &amp; footnotes'!D16" xr:uid="{1C80CC78-B573-2443-890E-3AE7684947BE}"/>
    <hyperlink ref="E63" location="'Flags &amp; footnotes'!D17" display="'Flags &amp; footnotes'!D17" xr:uid="{DE94032B-3330-1240-BC20-9D5920BDCA82}"/>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8B4008-48EE-3E4B-BB30-740E043B2699}">
  <dimension ref="B3:K18"/>
  <sheetViews>
    <sheetView workbookViewId="0">
      <selection activeCell="C21" sqref="C21"/>
    </sheetView>
  </sheetViews>
  <sheetFormatPr baseColWidth="10" defaultRowHeight="16"/>
  <cols>
    <col min="2" max="2" width="25.33203125" bestFit="1" customWidth="1"/>
  </cols>
  <sheetData>
    <row r="3" spans="2:11" ht="19">
      <c r="B3" s="497" t="s">
        <v>671</v>
      </c>
      <c r="C3" s="498"/>
      <c r="D3" s="498"/>
      <c r="E3" s="498"/>
      <c r="F3" s="498"/>
      <c r="G3" s="498"/>
      <c r="H3" s="498"/>
    </row>
    <row r="5" spans="2:11">
      <c r="B5" s="481" t="s">
        <v>672</v>
      </c>
      <c r="C5" s="481" t="s">
        <v>673</v>
      </c>
      <c r="D5" s="481" t="s">
        <v>674</v>
      </c>
      <c r="E5" s="481" t="s">
        <v>248</v>
      </c>
      <c r="F5" s="481" t="s">
        <v>658</v>
      </c>
      <c r="G5" s="481" t="s">
        <v>675</v>
      </c>
      <c r="H5" s="481" t="s">
        <v>676</v>
      </c>
      <c r="I5" s="481" t="s">
        <v>675</v>
      </c>
      <c r="J5" s="481" t="s">
        <v>676</v>
      </c>
    </row>
    <row r="6" spans="2:11">
      <c r="B6" s="499" t="s">
        <v>677</v>
      </c>
      <c r="C6" s="498"/>
      <c r="D6" s="498"/>
      <c r="E6" s="498"/>
      <c r="F6" s="498"/>
      <c r="G6" s="498"/>
      <c r="H6" s="498"/>
    </row>
    <row r="7" spans="2:11">
      <c r="B7" s="482" t="s">
        <v>678</v>
      </c>
      <c r="C7" s="483">
        <v>0.56599999999999995</v>
      </c>
      <c r="D7" s="483">
        <v>0.56299999999999994</v>
      </c>
      <c r="E7" s="483">
        <v>0.56499999999999995</v>
      </c>
      <c r="F7" s="483">
        <v>0.56299999999999994</v>
      </c>
      <c r="G7" s="483" t="s">
        <v>679</v>
      </c>
      <c r="H7" s="483" t="s">
        <v>680</v>
      </c>
      <c r="I7" s="486">
        <f>E7/C7-1</f>
        <v>-1.7667844522968323E-3</v>
      </c>
      <c r="J7" s="486">
        <f>F7/C7-1</f>
        <v>-5.300353356890497E-3</v>
      </c>
      <c r="K7" s="474">
        <f>J7-I7</f>
        <v>-3.5335689045936647E-3</v>
      </c>
    </row>
    <row r="8" spans="2:11">
      <c r="B8" s="482" t="s">
        <v>681</v>
      </c>
      <c r="C8" s="483">
        <v>1448</v>
      </c>
      <c r="D8" s="483">
        <v>1433</v>
      </c>
      <c r="E8" s="483">
        <v>498</v>
      </c>
      <c r="F8" s="483">
        <v>498</v>
      </c>
      <c r="G8" s="483" t="s">
        <v>682</v>
      </c>
      <c r="H8" s="483" t="s">
        <v>682</v>
      </c>
      <c r="I8" s="486">
        <f t="shared" ref="I8:I18" si="0">E8/C8-1</f>
        <v>-0.65607734806629836</v>
      </c>
      <c r="J8" s="486">
        <f t="shared" ref="J8:J18" si="1">F8/C8-1</f>
        <v>-0.65607734806629836</v>
      </c>
      <c r="K8" s="474">
        <f t="shared" ref="K8:K18" si="2">J8-I8</f>
        <v>0</v>
      </c>
    </row>
    <row r="9" spans="2:11">
      <c r="B9" s="482" t="s">
        <v>683</v>
      </c>
      <c r="C9" s="483">
        <v>1059</v>
      </c>
      <c r="D9" s="483">
        <v>1028</v>
      </c>
      <c r="E9" s="483">
        <v>278</v>
      </c>
      <c r="F9" s="483">
        <v>210</v>
      </c>
      <c r="G9" s="483" t="s">
        <v>684</v>
      </c>
      <c r="H9" s="483" t="s">
        <v>685</v>
      </c>
      <c r="I9" s="486">
        <f t="shared" si="0"/>
        <v>-0.73748819641170915</v>
      </c>
      <c r="J9" s="486">
        <f t="shared" si="1"/>
        <v>-0.80169971671388107</v>
      </c>
      <c r="K9" s="474">
        <f t="shared" si="2"/>
        <v>-6.4211520302171921E-2</v>
      </c>
    </row>
    <row r="10" spans="2:11">
      <c r="B10" s="487" t="s">
        <v>686</v>
      </c>
      <c r="C10" s="488">
        <v>27456</v>
      </c>
      <c r="D10" s="488">
        <v>23439</v>
      </c>
      <c r="E10" s="488">
        <v>5450</v>
      </c>
      <c r="F10" s="488">
        <v>4042</v>
      </c>
      <c r="G10" s="488" t="s">
        <v>685</v>
      </c>
      <c r="H10" s="489" t="s">
        <v>687</v>
      </c>
      <c r="I10" s="476">
        <f t="shared" si="0"/>
        <v>-0.80150058275058278</v>
      </c>
      <c r="J10" s="476">
        <f t="shared" si="1"/>
        <v>-0.8527826340326341</v>
      </c>
      <c r="K10" s="475">
        <f t="shared" si="2"/>
        <v>-5.1282051282051322E-2</v>
      </c>
    </row>
    <row r="11" spans="2:11">
      <c r="B11" s="487" t="s">
        <v>688</v>
      </c>
      <c r="C11" s="488">
        <v>27063</v>
      </c>
      <c r="D11" s="488">
        <v>23496</v>
      </c>
      <c r="E11" s="488">
        <v>6031</v>
      </c>
      <c r="F11" s="488">
        <v>4663</v>
      </c>
      <c r="G11" s="488" t="s">
        <v>689</v>
      </c>
      <c r="H11" s="488" t="s">
        <v>690</v>
      </c>
      <c r="I11" s="476">
        <f t="shared" si="0"/>
        <v>-0.7771496138639471</v>
      </c>
      <c r="J11" s="476">
        <f t="shared" si="1"/>
        <v>-0.82769833351808741</v>
      </c>
      <c r="K11" s="475">
        <f t="shared" si="2"/>
        <v>-5.0548719654140317E-2</v>
      </c>
    </row>
    <row r="12" spans="2:11">
      <c r="B12" s="487" t="s">
        <v>691</v>
      </c>
      <c r="C12" s="488">
        <v>110.9</v>
      </c>
      <c r="D12" s="488">
        <v>96</v>
      </c>
      <c r="E12" s="488">
        <v>23</v>
      </c>
      <c r="F12" s="488">
        <v>17.3</v>
      </c>
      <c r="G12" s="488" t="s">
        <v>692</v>
      </c>
      <c r="H12" s="489" t="s">
        <v>693</v>
      </c>
      <c r="I12" s="476">
        <f t="shared" si="0"/>
        <v>-0.79260595130748424</v>
      </c>
      <c r="J12" s="476">
        <f t="shared" si="1"/>
        <v>-0.84400360685302078</v>
      </c>
      <c r="K12" s="475">
        <f t="shared" si="2"/>
        <v>-5.1397655545536547E-2</v>
      </c>
    </row>
    <row r="13" spans="2:11">
      <c r="B13" s="499" t="s">
        <v>694</v>
      </c>
      <c r="C13" s="498"/>
      <c r="D13" s="498"/>
      <c r="E13" s="498"/>
      <c r="F13" s="498"/>
      <c r="G13" s="498"/>
      <c r="H13" s="498"/>
      <c r="I13" s="486"/>
      <c r="J13" s="486"/>
      <c r="K13" s="474"/>
    </row>
    <row r="14" spans="2:11">
      <c r="B14" s="482" t="s">
        <v>695</v>
      </c>
      <c r="C14" s="483">
        <v>0</v>
      </c>
      <c r="D14" s="483">
        <v>1.71</v>
      </c>
      <c r="E14" s="483">
        <v>1.96</v>
      </c>
      <c r="F14" s="483">
        <v>2.4500000000000002</v>
      </c>
      <c r="G14" s="483" t="s">
        <v>696</v>
      </c>
      <c r="H14" s="483" t="s">
        <v>696</v>
      </c>
      <c r="I14" s="486"/>
      <c r="J14" s="486"/>
      <c r="K14" s="474"/>
    </row>
    <row r="15" spans="2:11">
      <c r="B15" s="482" t="s">
        <v>697</v>
      </c>
      <c r="C15" s="483">
        <v>1.66</v>
      </c>
      <c r="D15" s="483">
        <v>1.37</v>
      </c>
      <c r="E15" s="483">
        <v>1.39</v>
      </c>
      <c r="F15" s="483">
        <v>1.3</v>
      </c>
      <c r="G15" s="483" t="s">
        <v>698</v>
      </c>
      <c r="H15" s="483" t="s">
        <v>699</v>
      </c>
      <c r="I15" s="486">
        <f t="shared" si="0"/>
        <v>-0.16265060240963858</v>
      </c>
      <c r="J15" s="486">
        <f t="shared" si="1"/>
        <v>-0.21686746987951799</v>
      </c>
      <c r="K15" s="475">
        <f t="shared" si="2"/>
        <v>-5.4216867469879415E-2</v>
      </c>
    </row>
    <row r="16" spans="2:11">
      <c r="B16" s="482" t="s">
        <v>700</v>
      </c>
      <c r="C16" s="483">
        <v>9.5</v>
      </c>
      <c r="D16" s="483">
        <v>8.1300000000000008</v>
      </c>
      <c r="E16" s="483">
        <v>5.21</v>
      </c>
      <c r="F16" s="483">
        <v>4.72</v>
      </c>
      <c r="G16" s="483" t="s">
        <v>701</v>
      </c>
      <c r="H16" s="483" t="s">
        <v>702</v>
      </c>
      <c r="I16" s="486">
        <f t="shared" si="0"/>
        <v>-0.45157894736842108</v>
      </c>
      <c r="J16" s="486">
        <f t="shared" si="1"/>
        <v>-0.50315789473684214</v>
      </c>
      <c r="K16" s="475">
        <f t="shared" si="2"/>
        <v>-5.1578947368421058E-2</v>
      </c>
    </row>
    <row r="17" spans="2:11">
      <c r="B17" s="482" t="s">
        <v>703</v>
      </c>
      <c r="C17" s="483">
        <v>27.56</v>
      </c>
      <c r="D17" s="483">
        <v>23.07</v>
      </c>
      <c r="E17" s="483">
        <v>23.09</v>
      </c>
      <c r="F17" s="483">
        <v>21.62</v>
      </c>
      <c r="G17" s="483" t="s">
        <v>704</v>
      </c>
      <c r="H17" s="483" t="s">
        <v>705</v>
      </c>
      <c r="I17" s="486">
        <f t="shared" si="0"/>
        <v>-0.16219158200290273</v>
      </c>
      <c r="J17" s="486">
        <f t="shared" si="1"/>
        <v>-0.2155297532656022</v>
      </c>
      <c r="K17" s="475">
        <f t="shared" si="2"/>
        <v>-5.3338171262699463E-2</v>
      </c>
    </row>
    <row r="18" spans="2:11">
      <c r="B18" s="484" t="s">
        <v>706</v>
      </c>
      <c r="C18" s="485">
        <v>38.72</v>
      </c>
      <c r="D18" s="485">
        <v>34.28</v>
      </c>
      <c r="E18" s="485">
        <v>31.65</v>
      </c>
      <c r="F18" s="485">
        <v>30.08</v>
      </c>
      <c r="G18" s="485" t="s">
        <v>707</v>
      </c>
      <c r="H18" s="490" t="s">
        <v>708</v>
      </c>
      <c r="I18" s="476">
        <f t="shared" si="0"/>
        <v>-0.18259297520661155</v>
      </c>
      <c r="J18" s="476">
        <f t="shared" si="1"/>
        <v>-0.22314049586776863</v>
      </c>
      <c r="K18" s="475">
        <f t="shared" si="2"/>
        <v>-4.0547520661157077E-2</v>
      </c>
    </row>
  </sheetData>
  <mergeCells count="3">
    <mergeCell ref="B3:H3"/>
    <mergeCell ref="B6:H6"/>
    <mergeCell ref="B13:H1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A3592-3816-CF44-8766-CB521D61DCAE}">
  <sheetPr>
    <pageSetUpPr fitToPage="1"/>
  </sheetPr>
  <dimension ref="A1:AW249"/>
  <sheetViews>
    <sheetView zoomScale="150" zoomScaleNormal="150" workbookViewId="0">
      <pane xSplit="2" ySplit="8" topLeftCell="AG79" activePane="bottomRight" state="frozen"/>
      <selection pane="topRight" activeCell="C1" sqref="C1"/>
      <selection pane="bottomLeft" activeCell="A9" sqref="A9"/>
      <selection pane="bottomRight" activeCell="AO88" sqref="AO88"/>
    </sheetView>
  </sheetViews>
  <sheetFormatPr baseColWidth="10" defaultColWidth="12.83203125" defaultRowHeight="11"/>
  <cols>
    <col min="1" max="1" width="10.5" style="377" customWidth="1"/>
    <col min="2" max="2" width="20.5" style="377" customWidth="1"/>
    <col min="3" max="4" width="8.5" style="377" customWidth="1"/>
    <col min="5" max="5" width="8.5" style="378" customWidth="1"/>
    <col min="6" max="6" width="2.5" style="377" customWidth="1"/>
    <col min="7" max="7" width="8.5" style="377" customWidth="1"/>
    <col min="8" max="8" width="8.5" style="378" customWidth="1"/>
    <col min="9" max="9" width="8.5" style="377" customWidth="1"/>
    <col min="10" max="10" width="2.5" style="377" customWidth="1"/>
    <col min="11" max="11" width="8.5" style="378" customWidth="1"/>
    <col min="12" max="13" width="8.5" style="377" customWidth="1"/>
    <col min="14" max="14" width="2.5" style="378" customWidth="1"/>
    <col min="15" max="15" width="8.5" style="377" customWidth="1"/>
    <col min="16" max="16" width="8.5" style="379" customWidth="1"/>
    <col min="17" max="17" width="8.5" style="380" customWidth="1"/>
    <col min="18" max="18" width="2.5" style="377" customWidth="1"/>
    <col min="19" max="19" width="8.5" style="377" customWidth="1"/>
    <col min="20" max="20" width="8.5" style="380" customWidth="1"/>
    <col min="21" max="21" width="8.5" style="377" customWidth="1"/>
    <col min="22" max="22" width="2.5" style="377" customWidth="1"/>
    <col min="23" max="25" width="8.5" style="377" customWidth="1"/>
    <col min="26" max="26" width="2.5" style="377" customWidth="1"/>
    <col min="27" max="29" width="8.5" style="377" customWidth="1"/>
    <col min="30" max="30" width="2.5" style="377" customWidth="1"/>
    <col min="31" max="33" width="8.5" style="377" customWidth="1"/>
    <col min="34" max="34" width="2.5" style="377" customWidth="1"/>
    <col min="35" max="37" width="8.5" style="377" customWidth="1"/>
    <col min="38" max="38" width="2.5" style="377" customWidth="1"/>
    <col min="39" max="41" width="8.5" style="377" customWidth="1"/>
    <col min="42" max="42" width="2.5" style="377" customWidth="1"/>
    <col min="43" max="45" width="8.5" style="377" customWidth="1"/>
    <col min="46" max="46" width="3.1640625" style="377" customWidth="1"/>
    <col min="47" max="47" width="9.33203125" style="377" customWidth="1"/>
    <col min="48" max="48" width="6" style="377" customWidth="1"/>
    <col min="49" max="49" width="6.1640625" style="377" customWidth="1"/>
    <col min="50" max="50" width="3.1640625" style="377" customWidth="1"/>
    <col min="51" max="16384" width="12.83203125" style="377"/>
  </cols>
  <sheetData>
    <row r="1" spans="1:49" s="503" customFormat="1" ht="72" customHeight="1">
      <c r="A1" s="502" t="s">
        <v>540</v>
      </c>
    </row>
    <row r="2" spans="1:49" ht="20" customHeight="1">
      <c r="A2" s="376" t="str">
        <f>[1]Contents!A2</f>
        <v>33010DO003 Births, Australia, 2021</v>
      </c>
    </row>
    <row r="3" spans="1:49" ht="12.75" customHeight="1">
      <c r="A3" s="381" t="str">
        <f>[1]Contents!A3</f>
        <v>Released at 11.30am (Canberra time) Tuesday 25 October 2022</v>
      </c>
    </row>
    <row r="4" spans="1:49" s="383" customFormat="1" ht="20" customHeight="1">
      <c r="A4" s="382" t="s">
        <v>541</v>
      </c>
      <c r="E4" s="384"/>
      <c r="H4" s="384"/>
      <c r="K4" s="384"/>
      <c r="N4" s="384"/>
      <c r="P4" s="385"/>
      <c r="Q4" s="386"/>
      <c r="T4" s="386"/>
    </row>
    <row r="5" spans="1:49" ht="22" customHeight="1">
      <c r="A5" s="387"/>
      <c r="B5" s="388"/>
    </row>
    <row r="6" spans="1:49" s="392" customFormat="1">
      <c r="A6" s="389"/>
      <c r="B6" s="390"/>
      <c r="C6" s="500">
        <v>2011</v>
      </c>
      <c r="D6" s="500"/>
      <c r="E6" s="500"/>
      <c r="F6" s="391"/>
      <c r="G6" s="500">
        <v>2012</v>
      </c>
      <c r="H6" s="500"/>
      <c r="I6" s="500"/>
      <c r="J6" s="391"/>
      <c r="K6" s="500">
        <v>2013</v>
      </c>
      <c r="L6" s="500"/>
      <c r="M6" s="500"/>
      <c r="N6" s="391"/>
      <c r="O6" s="500">
        <v>2014</v>
      </c>
      <c r="P6" s="500"/>
      <c r="Q6" s="500"/>
      <c r="R6" s="391"/>
      <c r="S6" s="500">
        <v>2015</v>
      </c>
      <c r="T6" s="500"/>
      <c r="U6" s="500"/>
      <c r="V6" s="391"/>
      <c r="W6" s="500">
        <v>2016</v>
      </c>
      <c r="X6" s="500"/>
      <c r="Y6" s="500"/>
      <c r="Z6" s="391"/>
      <c r="AA6" s="500">
        <v>2017</v>
      </c>
      <c r="AB6" s="500"/>
      <c r="AC6" s="500"/>
      <c r="AD6" s="391"/>
      <c r="AE6" s="500">
        <v>2018</v>
      </c>
      <c r="AF6" s="500"/>
      <c r="AG6" s="500"/>
      <c r="AI6" s="500">
        <v>2019</v>
      </c>
      <c r="AJ6" s="500"/>
      <c r="AK6" s="500"/>
      <c r="AM6" s="500">
        <v>2020</v>
      </c>
      <c r="AN6" s="500"/>
      <c r="AO6" s="500"/>
      <c r="AQ6" s="500">
        <v>2021</v>
      </c>
      <c r="AR6" s="500"/>
      <c r="AS6" s="500"/>
    </row>
    <row r="7" spans="1:49" s="392" customFormat="1" ht="35.25" customHeight="1">
      <c r="A7" s="501" t="s">
        <v>542</v>
      </c>
      <c r="B7" s="501"/>
      <c r="C7" s="393" t="s">
        <v>447</v>
      </c>
      <c r="D7" s="394" t="s">
        <v>543</v>
      </c>
      <c r="E7" s="395" t="s">
        <v>544</v>
      </c>
      <c r="F7" s="395"/>
      <c r="G7" s="393" t="s">
        <v>447</v>
      </c>
      <c r="H7" s="394" t="s">
        <v>543</v>
      </c>
      <c r="I7" s="395" t="s">
        <v>544</v>
      </c>
      <c r="J7" s="395"/>
      <c r="K7" s="393" t="s">
        <v>447</v>
      </c>
      <c r="L7" s="394" t="s">
        <v>543</v>
      </c>
      <c r="M7" s="395" t="s">
        <v>544</v>
      </c>
      <c r="N7" s="395"/>
      <c r="O7" s="393" t="s">
        <v>447</v>
      </c>
      <c r="P7" s="394" t="s">
        <v>543</v>
      </c>
      <c r="Q7" s="395" t="s">
        <v>544</v>
      </c>
      <c r="R7" s="395"/>
      <c r="S7" s="394" t="s">
        <v>447</v>
      </c>
      <c r="T7" s="394" t="s">
        <v>543</v>
      </c>
      <c r="U7" s="395" t="s">
        <v>544</v>
      </c>
      <c r="V7" s="395"/>
      <c r="W7" s="394" t="s">
        <v>447</v>
      </c>
      <c r="X7" s="394" t="s">
        <v>543</v>
      </c>
      <c r="Y7" s="395" t="s">
        <v>544</v>
      </c>
      <c r="AA7" s="394" t="s">
        <v>447</v>
      </c>
      <c r="AB7" s="394" t="s">
        <v>543</v>
      </c>
      <c r="AC7" s="395" t="s">
        <v>544</v>
      </c>
      <c r="AE7" s="394" t="s">
        <v>447</v>
      </c>
      <c r="AF7" s="394" t="s">
        <v>543</v>
      </c>
      <c r="AG7" s="395" t="s">
        <v>544</v>
      </c>
      <c r="AI7" s="394" t="s">
        <v>447</v>
      </c>
      <c r="AJ7" s="394" t="s">
        <v>543</v>
      </c>
      <c r="AK7" s="395" t="s">
        <v>544</v>
      </c>
      <c r="AM7" s="394" t="s">
        <v>447</v>
      </c>
      <c r="AN7" s="394" t="s">
        <v>543</v>
      </c>
      <c r="AO7" s="395" t="s">
        <v>544</v>
      </c>
      <c r="AQ7" s="394" t="s">
        <v>447</v>
      </c>
      <c r="AR7" s="394" t="s">
        <v>543</v>
      </c>
      <c r="AS7" s="395" t="s">
        <v>544</v>
      </c>
    </row>
    <row r="8" spans="1:49" s="392" customFormat="1" ht="11.25" customHeight="1">
      <c r="A8" s="396" t="s">
        <v>545</v>
      </c>
      <c r="B8" s="396" t="s">
        <v>546</v>
      </c>
      <c r="C8" s="392" t="s">
        <v>452</v>
      </c>
      <c r="D8" s="392" t="s">
        <v>453</v>
      </c>
      <c r="E8" s="397" t="s">
        <v>454</v>
      </c>
      <c r="F8" s="397"/>
      <c r="G8" s="392" t="s">
        <v>452</v>
      </c>
      <c r="H8" s="392" t="s">
        <v>453</v>
      </c>
      <c r="I8" s="397" t="s">
        <v>454</v>
      </c>
      <c r="J8" s="397"/>
      <c r="K8" s="392" t="s">
        <v>452</v>
      </c>
      <c r="L8" s="392" t="s">
        <v>453</v>
      </c>
      <c r="M8" s="397" t="s">
        <v>454</v>
      </c>
      <c r="N8" s="397"/>
      <c r="O8" s="392" t="s">
        <v>452</v>
      </c>
      <c r="P8" s="392" t="s">
        <v>453</v>
      </c>
      <c r="Q8" s="397" t="s">
        <v>454</v>
      </c>
      <c r="R8" s="397"/>
      <c r="S8" s="392" t="s">
        <v>452</v>
      </c>
      <c r="T8" s="392" t="s">
        <v>453</v>
      </c>
      <c r="U8" s="397" t="s">
        <v>454</v>
      </c>
      <c r="V8" s="397"/>
      <c r="W8" s="392" t="s">
        <v>452</v>
      </c>
      <c r="X8" s="392" t="s">
        <v>453</v>
      </c>
      <c r="Y8" s="397" t="s">
        <v>454</v>
      </c>
      <c r="AA8" s="392" t="s">
        <v>452</v>
      </c>
      <c r="AB8" s="392" t="s">
        <v>453</v>
      </c>
      <c r="AC8" s="397" t="s">
        <v>454</v>
      </c>
      <c r="AE8" s="392" t="s">
        <v>452</v>
      </c>
      <c r="AF8" s="392" t="s">
        <v>453</v>
      </c>
      <c r="AG8" s="397" t="s">
        <v>454</v>
      </c>
      <c r="AI8" s="392" t="s">
        <v>452</v>
      </c>
      <c r="AJ8" s="392" t="s">
        <v>453</v>
      </c>
      <c r="AK8" s="397" t="s">
        <v>454</v>
      </c>
      <c r="AM8" s="392" t="s">
        <v>452</v>
      </c>
      <c r="AN8" s="392" t="s">
        <v>453</v>
      </c>
      <c r="AO8" s="397" t="s">
        <v>454</v>
      </c>
      <c r="AQ8" s="392" t="s">
        <v>452</v>
      </c>
      <c r="AR8" s="392" t="s">
        <v>453</v>
      </c>
      <c r="AS8" s="397" t="s">
        <v>454</v>
      </c>
    </row>
    <row r="9" spans="1:49" ht="11.25" customHeight="1">
      <c r="A9" s="398">
        <v>20110</v>
      </c>
      <c r="B9" s="398" t="s">
        <v>455</v>
      </c>
      <c r="C9" s="399">
        <v>12068</v>
      </c>
      <c r="D9" s="379">
        <v>89</v>
      </c>
      <c r="E9" s="380" t="s">
        <v>456</v>
      </c>
      <c r="F9" s="379"/>
      <c r="G9" s="399">
        <v>12183</v>
      </c>
      <c r="H9" s="379">
        <v>108</v>
      </c>
      <c r="I9" s="380" t="s">
        <v>456</v>
      </c>
      <c r="J9" s="379"/>
      <c r="K9" s="399">
        <v>12283</v>
      </c>
      <c r="L9" s="379">
        <v>86</v>
      </c>
      <c r="M9" s="380">
        <v>1.8</v>
      </c>
      <c r="N9" s="379"/>
      <c r="O9" s="399">
        <v>12355</v>
      </c>
      <c r="P9" s="379">
        <v>87</v>
      </c>
      <c r="Q9" s="380">
        <v>1.78</v>
      </c>
      <c r="R9" s="379"/>
      <c r="S9" s="399">
        <v>12429</v>
      </c>
      <c r="T9" s="379">
        <v>99</v>
      </c>
      <c r="U9" s="380">
        <v>1.72</v>
      </c>
      <c r="V9" s="379"/>
      <c r="W9" s="399">
        <v>12578</v>
      </c>
      <c r="X9" s="379">
        <v>97</v>
      </c>
      <c r="Y9" s="380">
        <v>1.77</v>
      </c>
      <c r="Z9" s="379"/>
      <c r="AA9" s="399">
        <v>12679</v>
      </c>
      <c r="AB9" s="379">
        <v>118</v>
      </c>
      <c r="AC9" s="380">
        <v>1.91</v>
      </c>
      <c r="AD9" s="379"/>
      <c r="AE9" s="399">
        <v>12807</v>
      </c>
      <c r="AF9" s="379">
        <v>93</v>
      </c>
      <c r="AG9" s="380">
        <v>1.79</v>
      </c>
      <c r="AI9" s="400">
        <v>12884</v>
      </c>
      <c r="AJ9" s="400">
        <v>95</v>
      </c>
      <c r="AK9" s="380">
        <v>1.71</v>
      </c>
      <c r="AM9" s="400">
        <v>13028</v>
      </c>
      <c r="AN9" s="400">
        <v>92</v>
      </c>
      <c r="AO9" s="380">
        <v>1.51</v>
      </c>
      <c r="AQ9" s="400">
        <v>13156</v>
      </c>
      <c r="AR9" s="400">
        <v>109</v>
      </c>
      <c r="AS9" s="380">
        <v>1.58</v>
      </c>
      <c r="AU9" s="400"/>
      <c r="AV9" s="400"/>
      <c r="AW9" s="380"/>
    </row>
    <row r="10" spans="1:49" ht="11.25" customHeight="1">
      <c r="A10" s="398">
        <v>20260</v>
      </c>
      <c r="B10" s="398" t="s">
        <v>457</v>
      </c>
      <c r="C10" s="399">
        <v>11326</v>
      </c>
      <c r="D10" s="379">
        <v>111</v>
      </c>
      <c r="E10" s="380" t="s">
        <v>456</v>
      </c>
      <c r="F10" s="379"/>
      <c r="G10" s="399">
        <v>11400</v>
      </c>
      <c r="H10" s="379">
        <v>126</v>
      </c>
      <c r="I10" s="380" t="s">
        <v>456</v>
      </c>
      <c r="J10" s="379"/>
      <c r="K10" s="399">
        <v>11490</v>
      </c>
      <c r="L10" s="379">
        <v>116</v>
      </c>
      <c r="M10" s="380">
        <v>2.2400000000000002</v>
      </c>
      <c r="N10" s="379"/>
      <c r="O10" s="399">
        <v>11560</v>
      </c>
      <c r="P10" s="379">
        <v>113</v>
      </c>
      <c r="Q10" s="380">
        <v>2.25</v>
      </c>
      <c r="R10" s="379"/>
      <c r="S10" s="399">
        <v>11644</v>
      </c>
      <c r="T10" s="379">
        <v>108</v>
      </c>
      <c r="U10" s="380">
        <v>2.1</v>
      </c>
      <c r="V10" s="379"/>
      <c r="W10" s="399">
        <v>11745</v>
      </c>
      <c r="X10" s="379">
        <v>112</v>
      </c>
      <c r="Y10" s="380">
        <v>2.06</v>
      </c>
      <c r="Z10" s="379"/>
      <c r="AA10" s="399">
        <v>11790</v>
      </c>
      <c r="AB10" s="379">
        <v>124</v>
      </c>
      <c r="AC10" s="380">
        <v>2.1</v>
      </c>
      <c r="AD10" s="379"/>
      <c r="AE10" s="399">
        <v>11792</v>
      </c>
      <c r="AF10" s="379">
        <v>101</v>
      </c>
      <c r="AG10" s="380">
        <v>2.0299999999999998</v>
      </c>
      <c r="AI10" s="400">
        <v>11822</v>
      </c>
      <c r="AJ10" s="400">
        <v>125</v>
      </c>
      <c r="AK10" s="380">
        <v>2.0299999999999998</v>
      </c>
      <c r="AM10" s="400">
        <v>11896</v>
      </c>
      <c r="AN10" s="400">
        <v>105</v>
      </c>
      <c r="AO10" s="380">
        <v>1.86</v>
      </c>
      <c r="AQ10" s="400">
        <v>11821</v>
      </c>
      <c r="AR10" s="400">
        <v>103</v>
      </c>
      <c r="AS10" s="380">
        <v>1.84</v>
      </c>
      <c r="AU10" s="400"/>
      <c r="AV10" s="400"/>
      <c r="AW10" s="380"/>
    </row>
    <row r="11" spans="1:49" ht="11.25" customHeight="1">
      <c r="A11" s="398">
        <v>20570</v>
      </c>
      <c r="B11" s="398" t="s">
        <v>458</v>
      </c>
      <c r="C11" s="399">
        <v>95185</v>
      </c>
      <c r="D11" s="399">
        <v>1209</v>
      </c>
      <c r="E11" s="380" t="s">
        <v>456</v>
      </c>
      <c r="F11" s="379"/>
      <c r="G11" s="399">
        <v>96728</v>
      </c>
      <c r="H11" s="399">
        <v>1323</v>
      </c>
      <c r="I11" s="380" t="s">
        <v>456</v>
      </c>
      <c r="J11" s="379"/>
      <c r="K11" s="399">
        <v>98344</v>
      </c>
      <c r="L11" s="399">
        <v>1357</v>
      </c>
      <c r="M11" s="380">
        <v>1.99</v>
      </c>
      <c r="N11" s="379"/>
      <c r="O11" s="399">
        <v>99914</v>
      </c>
      <c r="P11" s="399">
        <v>1258</v>
      </c>
      <c r="Q11" s="380">
        <v>1.98</v>
      </c>
      <c r="R11" s="379"/>
      <c r="S11" s="399">
        <v>101479</v>
      </c>
      <c r="T11" s="399">
        <v>1288</v>
      </c>
      <c r="U11" s="380">
        <v>1.93</v>
      </c>
      <c r="V11" s="379"/>
      <c r="W11" s="399">
        <v>103500</v>
      </c>
      <c r="X11" s="399">
        <v>1367</v>
      </c>
      <c r="Y11" s="380">
        <v>1.91</v>
      </c>
      <c r="Z11" s="379"/>
      <c r="AA11" s="399">
        <v>105498</v>
      </c>
      <c r="AB11" s="399">
        <v>1409</v>
      </c>
      <c r="AC11" s="380">
        <v>1.94</v>
      </c>
      <c r="AD11" s="379"/>
      <c r="AE11" s="399">
        <v>107518</v>
      </c>
      <c r="AF11" s="399">
        <v>1264</v>
      </c>
      <c r="AG11" s="380">
        <v>1.89</v>
      </c>
      <c r="AI11" s="400">
        <v>109650</v>
      </c>
      <c r="AJ11" s="400">
        <v>1297</v>
      </c>
      <c r="AK11" s="380">
        <v>1.81</v>
      </c>
      <c r="AM11" s="400">
        <v>111476</v>
      </c>
      <c r="AN11" s="400">
        <v>1225</v>
      </c>
      <c r="AO11" s="380">
        <v>1.69</v>
      </c>
      <c r="AQ11" s="400">
        <v>113482</v>
      </c>
      <c r="AR11" s="400">
        <v>1358</v>
      </c>
      <c r="AS11" s="380">
        <v>1.7</v>
      </c>
      <c r="AU11" s="400"/>
      <c r="AV11" s="400"/>
      <c r="AW11" s="380"/>
    </row>
    <row r="12" spans="1:49" ht="11.25" customHeight="1">
      <c r="A12" s="398">
        <v>20660</v>
      </c>
      <c r="B12" s="398" t="s">
        <v>459</v>
      </c>
      <c r="C12" s="399">
        <v>122983</v>
      </c>
      <c r="D12" s="399">
        <v>1726</v>
      </c>
      <c r="E12" s="380" t="s">
        <v>456</v>
      </c>
      <c r="F12" s="379"/>
      <c r="G12" s="399">
        <v>123584</v>
      </c>
      <c r="H12" s="399">
        <v>1645</v>
      </c>
      <c r="I12" s="380" t="s">
        <v>456</v>
      </c>
      <c r="J12" s="379"/>
      <c r="K12" s="399">
        <v>124314</v>
      </c>
      <c r="L12" s="399">
        <v>1635</v>
      </c>
      <c r="M12" s="380">
        <v>1.91</v>
      </c>
      <c r="N12" s="379"/>
      <c r="O12" s="399">
        <v>125107</v>
      </c>
      <c r="P12" s="399">
        <v>1594</v>
      </c>
      <c r="Q12" s="380">
        <v>1.85</v>
      </c>
      <c r="R12" s="379"/>
      <c r="S12" s="399">
        <v>126088</v>
      </c>
      <c r="T12" s="399">
        <v>1532</v>
      </c>
      <c r="U12" s="380">
        <v>1.79</v>
      </c>
      <c r="V12" s="379"/>
      <c r="W12" s="399">
        <v>127447</v>
      </c>
      <c r="X12" s="399">
        <v>1757</v>
      </c>
      <c r="Y12" s="380">
        <v>1.83</v>
      </c>
      <c r="Z12" s="379"/>
      <c r="AA12" s="399">
        <v>128601</v>
      </c>
      <c r="AB12" s="399">
        <v>1628</v>
      </c>
      <c r="AC12" s="380">
        <v>1.82</v>
      </c>
      <c r="AD12" s="379"/>
      <c r="AE12" s="399">
        <v>129548</v>
      </c>
      <c r="AF12" s="399">
        <v>1572</v>
      </c>
      <c r="AG12" s="380">
        <v>1.82</v>
      </c>
      <c r="AI12" s="400">
        <v>130478</v>
      </c>
      <c r="AJ12" s="400">
        <v>1513</v>
      </c>
      <c r="AK12" s="380">
        <v>1.7</v>
      </c>
      <c r="AM12" s="400">
        <v>130121</v>
      </c>
      <c r="AN12" s="400">
        <v>1369</v>
      </c>
      <c r="AO12" s="380">
        <v>1.6</v>
      </c>
      <c r="AQ12" s="400">
        <v>127376</v>
      </c>
      <c r="AR12" s="400">
        <v>1413</v>
      </c>
      <c r="AS12" s="380">
        <v>1.55</v>
      </c>
      <c r="AU12" s="400"/>
      <c r="AV12" s="400"/>
      <c r="AW12" s="380"/>
    </row>
    <row r="13" spans="1:49" ht="11.25" customHeight="1">
      <c r="A13" s="398">
        <v>20740</v>
      </c>
      <c r="B13" s="398" t="s">
        <v>460</v>
      </c>
      <c r="C13" s="399">
        <v>30233</v>
      </c>
      <c r="D13" s="379">
        <v>365</v>
      </c>
      <c r="E13" s="380" t="s">
        <v>456</v>
      </c>
      <c r="F13" s="379"/>
      <c r="G13" s="399">
        <v>30811</v>
      </c>
      <c r="H13" s="379">
        <v>344</v>
      </c>
      <c r="I13" s="380" t="s">
        <v>456</v>
      </c>
      <c r="J13" s="379"/>
      <c r="K13" s="399">
        <v>31331</v>
      </c>
      <c r="L13" s="379">
        <v>302</v>
      </c>
      <c r="M13" s="380">
        <v>2.29</v>
      </c>
      <c r="N13" s="379"/>
      <c r="O13" s="399">
        <v>31917</v>
      </c>
      <c r="P13" s="379">
        <v>362</v>
      </c>
      <c r="Q13" s="380">
        <v>2.2599999999999998</v>
      </c>
      <c r="R13" s="379"/>
      <c r="S13" s="399">
        <v>32576</v>
      </c>
      <c r="T13" s="379">
        <v>285</v>
      </c>
      <c r="U13" s="380">
        <v>2.11</v>
      </c>
      <c r="V13" s="379"/>
      <c r="W13" s="399">
        <v>33464</v>
      </c>
      <c r="X13" s="379">
        <v>341</v>
      </c>
      <c r="Y13" s="380">
        <v>2.16</v>
      </c>
      <c r="Z13" s="379"/>
      <c r="AA13" s="399">
        <v>34726</v>
      </c>
      <c r="AB13" s="379">
        <v>367</v>
      </c>
      <c r="AC13" s="380">
        <v>2.1</v>
      </c>
      <c r="AD13" s="379"/>
      <c r="AE13" s="399">
        <v>36041</v>
      </c>
      <c r="AF13" s="379">
        <v>353</v>
      </c>
      <c r="AG13" s="380">
        <v>2.14</v>
      </c>
      <c r="AI13" s="400">
        <v>37382</v>
      </c>
      <c r="AJ13" s="400">
        <v>297</v>
      </c>
      <c r="AK13" s="380">
        <v>1.95</v>
      </c>
      <c r="AM13" s="400">
        <v>38869</v>
      </c>
      <c r="AN13" s="400">
        <v>295</v>
      </c>
      <c r="AO13" s="380">
        <v>1.73</v>
      </c>
      <c r="AQ13" s="400">
        <v>40641</v>
      </c>
      <c r="AR13" s="400">
        <v>370</v>
      </c>
      <c r="AS13" s="380">
        <v>1.7</v>
      </c>
      <c r="AU13" s="400"/>
      <c r="AV13" s="400"/>
      <c r="AW13" s="380"/>
    </row>
    <row r="14" spans="1:49" ht="11.25" customHeight="1">
      <c r="A14" s="398">
        <v>20830</v>
      </c>
      <c r="B14" s="398" t="s">
        <v>461</v>
      </c>
      <c r="C14" s="399">
        <v>43389</v>
      </c>
      <c r="D14" s="379">
        <v>515</v>
      </c>
      <c r="E14" s="380" t="s">
        <v>456</v>
      </c>
      <c r="F14" s="379"/>
      <c r="G14" s="399">
        <v>44506</v>
      </c>
      <c r="H14" s="379">
        <v>529</v>
      </c>
      <c r="I14" s="380" t="s">
        <v>456</v>
      </c>
      <c r="J14" s="379"/>
      <c r="K14" s="399">
        <v>45627</v>
      </c>
      <c r="L14" s="379">
        <v>524</v>
      </c>
      <c r="M14" s="380">
        <v>2.09</v>
      </c>
      <c r="N14" s="379"/>
      <c r="O14" s="399">
        <v>46644</v>
      </c>
      <c r="P14" s="379">
        <v>552</v>
      </c>
      <c r="Q14" s="380">
        <v>2.09</v>
      </c>
      <c r="R14" s="379"/>
      <c r="S14" s="399">
        <v>47837</v>
      </c>
      <c r="T14" s="379">
        <v>544</v>
      </c>
      <c r="U14" s="380">
        <v>2.0499999999999998</v>
      </c>
      <c r="V14" s="379"/>
      <c r="W14" s="399">
        <v>49296</v>
      </c>
      <c r="X14" s="379">
        <v>653</v>
      </c>
      <c r="Y14" s="380">
        <v>2.14</v>
      </c>
      <c r="Z14" s="379"/>
      <c r="AA14" s="399">
        <v>50852</v>
      </c>
      <c r="AB14" s="379">
        <v>625</v>
      </c>
      <c r="AC14" s="380">
        <v>2.14</v>
      </c>
      <c r="AD14" s="379"/>
      <c r="AE14" s="399">
        <v>52392</v>
      </c>
      <c r="AF14" s="379">
        <v>623</v>
      </c>
      <c r="AG14" s="380">
        <v>2.12</v>
      </c>
      <c r="AI14" s="400">
        <v>53970</v>
      </c>
      <c r="AJ14" s="400">
        <v>653</v>
      </c>
      <c r="AK14" s="380">
        <v>2.0099999999999998</v>
      </c>
      <c r="AM14" s="400">
        <v>55647</v>
      </c>
      <c r="AN14" s="400">
        <v>619</v>
      </c>
      <c r="AO14" s="380">
        <v>1.91</v>
      </c>
      <c r="AQ14" s="400">
        <v>57580</v>
      </c>
      <c r="AR14" s="400">
        <v>726</v>
      </c>
      <c r="AS14" s="380">
        <v>1.92</v>
      </c>
      <c r="AU14" s="400"/>
      <c r="AV14" s="400"/>
      <c r="AW14" s="380"/>
    </row>
    <row r="15" spans="1:49" ht="11.25" customHeight="1">
      <c r="A15" s="398">
        <v>20910</v>
      </c>
      <c r="B15" s="398" t="s">
        <v>462</v>
      </c>
      <c r="C15" s="399">
        <v>96119</v>
      </c>
      <c r="D15" s="379">
        <v>948</v>
      </c>
      <c r="E15" s="380" t="s">
        <v>456</v>
      </c>
      <c r="F15" s="379"/>
      <c r="G15" s="399">
        <v>96971</v>
      </c>
      <c r="H15" s="379">
        <v>927</v>
      </c>
      <c r="I15" s="380" t="s">
        <v>456</v>
      </c>
      <c r="J15" s="379"/>
      <c r="K15" s="399">
        <v>98252</v>
      </c>
      <c r="L15" s="379">
        <v>935</v>
      </c>
      <c r="M15" s="380">
        <v>1.75</v>
      </c>
      <c r="N15" s="379"/>
      <c r="O15" s="399">
        <v>99797</v>
      </c>
      <c r="P15" s="379">
        <v>979</v>
      </c>
      <c r="Q15" s="380">
        <v>1.77</v>
      </c>
      <c r="R15" s="379"/>
      <c r="S15" s="399">
        <v>101268</v>
      </c>
      <c r="T15" s="379">
        <v>907</v>
      </c>
      <c r="U15" s="380">
        <v>1.73</v>
      </c>
      <c r="V15" s="379"/>
      <c r="W15" s="399">
        <v>102912</v>
      </c>
      <c r="X15" s="379">
        <v>962</v>
      </c>
      <c r="Y15" s="380">
        <v>1.72</v>
      </c>
      <c r="Z15" s="379"/>
      <c r="AA15" s="399">
        <v>103621</v>
      </c>
      <c r="AB15" s="379">
        <v>956</v>
      </c>
      <c r="AC15" s="380">
        <v>1.69</v>
      </c>
      <c r="AD15" s="379"/>
      <c r="AE15" s="399">
        <v>104545</v>
      </c>
      <c r="AF15" s="379">
        <v>892</v>
      </c>
      <c r="AG15" s="380">
        <v>1.67</v>
      </c>
      <c r="AI15" s="400">
        <v>105029</v>
      </c>
      <c r="AJ15" s="400">
        <v>846</v>
      </c>
      <c r="AK15" s="380">
        <v>1.6</v>
      </c>
      <c r="AM15" s="400">
        <v>104881</v>
      </c>
      <c r="AN15" s="400">
        <v>791</v>
      </c>
      <c r="AO15" s="380">
        <v>1.51</v>
      </c>
      <c r="AQ15" s="400">
        <v>102337</v>
      </c>
      <c r="AR15" s="400">
        <v>851</v>
      </c>
      <c r="AS15" s="380">
        <v>1.54</v>
      </c>
      <c r="AU15" s="400"/>
      <c r="AV15" s="400"/>
      <c r="AW15" s="380"/>
    </row>
    <row r="16" spans="1:49" ht="11.25" customHeight="1">
      <c r="A16" s="398">
        <v>21010</v>
      </c>
      <c r="B16" s="398" t="s">
        <v>463</v>
      </c>
      <c r="C16" s="399">
        <v>13818</v>
      </c>
      <c r="D16" s="379">
        <v>105</v>
      </c>
      <c r="E16" s="380" t="s">
        <v>456</v>
      </c>
      <c r="F16" s="379"/>
      <c r="G16" s="399">
        <v>13849</v>
      </c>
      <c r="H16" s="379">
        <v>143</v>
      </c>
      <c r="I16" s="380" t="s">
        <v>456</v>
      </c>
      <c r="J16" s="379"/>
      <c r="K16" s="399">
        <v>13878</v>
      </c>
      <c r="L16" s="379">
        <v>134</v>
      </c>
      <c r="M16" s="380">
        <v>1.98</v>
      </c>
      <c r="N16" s="379"/>
      <c r="O16" s="399">
        <v>13898</v>
      </c>
      <c r="P16" s="379">
        <v>140</v>
      </c>
      <c r="Q16" s="380">
        <v>2.13</v>
      </c>
      <c r="R16" s="379"/>
      <c r="S16" s="399">
        <v>13923</v>
      </c>
      <c r="T16" s="379">
        <v>120</v>
      </c>
      <c r="U16" s="380">
        <v>1.99</v>
      </c>
      <c r="V16" s="379"/>
      <c r="W16" s="399">
        <v>13982</v>
      </c>
      <c r="X16" s="379">
        <v>123</v>
      </c>
      <c r="Y16" s="380">
        <v>1.92</v>
      </c>
      <c r="Z16" s="379"/>
      <c r="AA16" s="399">
        <v>14041</v>
      </c>
      <c r="AB16" s="379">
        <v>136</v>
      </c>
      <c r="AC16" s="380">
        <v>1.88</v>
      </c>
      <c r="AD16" s="379"/>
      <c r="AE16" s="399">
        <v>14145</v>
      </c>
      <c r="AF16" s="379">
        <v>164</v>
      </c>
      <c r="AG16" s="380">
        <v>2.06</v>
      </c>
      <c r="AI16" s="400">
        <v>14219</v>
      </c>
      <c r="AJ16" s="400">
        <v>125</v>
      </c>
      <c r="AK16" s="380">
        <v>2.04</v>
      </c>
      <c r="AM16" s="400">
        <v>14358</v>
      </c>
      <c r="AN16" s="400">
        <v>129</v>
      </c>
      <c r="AO16" s="380">
        <v>1.98</v>
      </c>
      <c r="AQ16" s="400">
        <v>14431</v>
      </c>
      <c r="AR16" s="400">
        <v>136</v>
      </c>
      <c r="AS16" s="380">
        <v>1.86</v>
      </c>
      <c r="AU16" s="400"/>
      <c r="AV16" s="400"/>
      <c r="AW16" s="380"/>
    </row>
    <row r="17" spans="1:49" ht="11.25" customHeight="1">
      <c r="A17" s="398">
        <v>21110</v>
      </c>
      <c r="B17" s="398" t="s">
        <v>464</v>
      </c>
      <c r="C17" s="399">
        <v>167062</v>
      </c>
      <c r="D17" s="399">
        <v>1561</v>
      </c>
      <c r="E17" s="380" t="s">
        <v>456</v>
      </c>
      <c r="F17" s="379"/>
      <c r="G17" s="399">
        <v>168483</v>
      </c>
      <c r="H17" s="399">
        <v>1576</v>
      </c>
      <c r="I17" s="380" t="s">
        <v>456</v>
      </c>
      <c r="J17" s="379"/>
      <c r="K17" s="399">
        <v>170485</v>
      </c>
      <c r="L17" s="399">
        <v>1511</v>
      </c>
      <c r="M17" s="380">
        <v>1.41</v>
      </c>
      <c r="N17" s="379"/>
      <c r="O17" s="399">
        <v>172660</v>
      </c>
      <c r="P17" s="399">
        <v>1455</v>
      </c>
      <c r="Q17" s="380">
        <v>1.36</v>
      </c>
      <c r="R17" s="379"/>
      <c r="S17" s="399">
        <v>174753</v>
      </c>
      <c r="T17" s="399">
        <v>1522</v>
      </c>
      <c r="U17" s="380">
        <v>1.32</v>
      </c>
      <c r="V17" s="379"/>
      <c r="W17" s="399">
        <v>177276</v>
      </c>
      <c r="X17" s="399">
        <v>1635</v>
      </c>
      <c r="Y17" s="380">
        <v>1.34</v>
      </c>
      <c r="Z17" s="379"/>
      <c r="AA17" s="399">
        <v>178591</v>
      </c>
      <c r="AB17" s="399">
        <v>1520</v>
      </c>
      <c r="AC17" s="380">
        <v>1.34</v>
      </c>
      <c r="AD17" s="379"/>
      <c r="AE17" s="399">
        <v>179295</v>
      </c>
      <c r="AF17" s="399">
        <v>1392</v>
      </c>
      <c r="AG17" s="380">
        <v>1.29</v>
      </c>
      <c r="AI17" s="400">
        <v>179547</v>
      </c>
      <c r="AJ17" s="400">
        <v>1413</v>
      </c>
      <c r="AK17" s="380">
        <v>1.23</v>
      </c>
      <c r="AM17" s="400">
        <v>177722</v>
      </c>
      <c r="AN17" s="400">
        <v>1236</v>
      </c>
      <c r="AO17" s="380">
        <v>1.1599999999999999</v>
      </c>
      <c r="AQ17" s="400">
        <v>169901</v>
      </c>
      <c r="AR17" s="400">
        <v>1228</v>
      </c>
      <c r="AS17" s="380">
        <v>1.1499999999999999</v>
      </c>
      <c r="AU17" s="400"/>
      <c r="AV17" s="400"/>
      <c r="AW17" s="380"/>
    </row>
    <row r="18" spans="1:49" ht="11.25" customHeight="1">
      <c r="A18" s="398">
        <v>21180</v>
      </c>
      <c r="B18" s="398" t="s">
        <v>465</v>
      </c>
      <c r="C18" s="399">
        <v>191496</v>
      </c>
      <c r="D18" s="399">
        <v>2812</v>
      </c>
      <c r="E18" s="380" t="s">
        <v>456</v>
      </c>
      <c r="F18" s="379"/>
      <c r="G18" s="399">
        <v>193774</v>
      </c>
      <c r="H18" s="399">
        <v>3036</v>
      </c>
      <c r="I18" s="380" t="s">
        <v>456</v>
      </c>
      <c r="J18" s="379"/>
      <c r="K18" s="399">
        <v>196169</v>
      </c>
      <c r="L18" s="399">
        <v>2822</v>
      </c>
      <c r="M18" s="380">
        <v>1.95</v>
      </c>
      <c r="N18" s="379"/>
      <c r="O18" s="399">
        <v>198468</v>
      </c>
      <c r="P18" s="399">
        <v>2806</v>
      </c>
      <c r="Q18" s="380">
        <v>1.93</v>
      </c>
      <c r="R18" s="379"/>
      <c r="S18" s="399">
        <v>200860</v>
      </c>
      <c r="T18" s="399">
        <v>2818</v>
      </c>
      <c r="U18" s="380">
        <v>1.87</v>
      </c>
      <c r="V18" s="379"/>
      <c r="W18" s="399">
        <v>204190</v>
      </c>
      <c r="X18" s="399">
        <v>3065</v>
      </c>
      <c r="Y18" s="380">
        <v>1.9</v>
      </c>
      <c r="Z18" s="379"/>
      <c r="AA18" s="399">
        <v>206036</v>
      </c>
      <c r="AB18" s="399">
        <v>2964</v>
      </c>
      <c r="AC18" s="380">
        <v>1.91</v>
      </c>
      <c r="AD18" s="379"/>
      <c r="AE18" s="399">
        <v>206849</v>
      </c>
      <c r="AF18" s="399">
        <v>2812</v>
      </c>
      <c r="AG18" s="380">
        <v>1.9</v>
      </c>
      <c r="AI18" s="400">
        <v>206611</v>
      </c>
      <c r="AJ18" s="400">
        <v>2584</v>
      </c>
      <c r="AK18" s="380">
        <v>1.8</v>
      </c>
      <c r="AM18" s="400">
        <v>203999</v>
      </c>
      <c r="AN18" s="400">
        <v>2399</v>
      </c>
      <c r="AO18" s="380">
        <v>1.69</v>
      </c>
      <c r="AQ18" s="400">
        <v>196712</v>
      </c>
      <c r="AR18" s="400">
        <v>2180</v>
      </c>
      <c r="AS18" s="380">
        <v>1.6</v>
      </c>
      <c r="AU18" s="400"/>
      <c r="AV18" s="400"/>
      <c r="AW18" s="380"/>
    </row>
    <row r="19" spans="1:49" ht="11.25" customHeight="1">
      <c r="A19" s="398">
        <v>21270</v>
      </c>
      <c r="B19" s="398" t="s">
        <v>466</v>
      </c>
      <c r="C19" s="399">
        <v>6465</v>
      </c>
      <c r="D19" s="379">
        <v>42</v>
      </c>
      <c r="E19" s="380" t="s">
        <v>456</v>
      </c>
      <c r="F19" s="379"/>
      <c r="G19" s="399">
        <v>6434</v>
      </c>
      <c r="H19" s="379">
        <v>52</v>
      </c>
      <c r="I19" s="380" t="s">
        <v>456</v>
      </c>
      <c r="J19" s="379"/>
      <c r="K19" s="399">
        <v>6388</v>
      </c>
      <c r="L19" s="379">
        <v>55</v>
      </c>
      <c r="M19" s="380">
        <v>1.97</v>
      </c>
      <c r="N19" s="379"/>
      <c r="O19" s="399">
        <v>6335</v>
      </c>
      <c r="P19" s="379">
        <v>52</v>
      </c>
      <c r="Q19" s="380">
        <v>2.14</v>
      </c>
      <c r="R19" s="379"/>
      <c r="S19" s="399">
        <v>6306</v>
      </c>
      <c r="T19" s="379">
        <v>60</v>
      </c>
      <c r="U19" s="380">
        <v>2.2400000000000002</v>
      </c>
      <c r="V19" s="379"/>
      <c r="W19" s="399">
        <v>6284</v>
      </c>
      <c r="X19" s="379">
        <v>49</v>
      </c>
      <c r="Y19" s="380">
        <v>2.2200000000000002</v>
      </c>
      <c r="Z19" s="379"/>
      <c r="AA19" s="399">
        <v>6218</v>
      </c>
      <c r="AB19" s="379">
        <v>51</v>
      </c>
      <c r="AC19" s="380">
        <v>2.2000000000000002</v>
      </c>
      <c r="AD19" s="379"/>
      <c r="AE19" s="399">
        <v>6208</v>
      </c>
      <c r="AF19" s="379">
        <v>51</v>
      </c>
      <c r="AG19" s="380">
        <v>2.12</v>
      </c>
      <c r="AI19" s="400">
        <v>6159</v>
      </c>
      <c r="AJ19" s="400">
        <v>58</v>
      </c>
      <c r="AK19" s="380">
        <v>2.2000000000000002</v>
      </c>
      <c r="AM19" s="400">
        <v>6146</v>
      </c>
      <c r="AN19" s="400">
        <v>64</v>
      </c>
      <c r="AO19" s="380">
        <v>2.35</v>
      </c>
      <c r="AQ19" s="400">
        <v>6130</v>
      </c>
      <c r="AR19" s="400">
        <v>62</v>
      </c>
      <c r="AS19" s="380">
        <v>2.4300000000000002</v>
      </c>
      <c r="AU19" s="400"/>
      <c r="AV19" s="400"/>
      <c r="AW19" s="380"/>
    </row>
    <row r="20" spans="1:49" ht="11.25" customHeight="1">
      <c r="A20" s="398">
        <v>21370</v>
      </c>
      <c r="B20" s="398" t="s">
        <v>467</v>
      </c>
      <c r="C20" s="399">
        <v>36855</v>
      </c>
      <c r="D20" s="379">
        <v>408</v>
      </c>
      <c r="E20" s="380" t="s">
        <v>456</v>
      </c>
      <c r="F20" s="379"/>
      <c r="G20" s="399">
        <v>37041</v>
      </c>
      <c r="H20" s="379">
        <v>431</v>
      </c>
      <c r="I20" s="380" t="s">
        <v>456</v>
      </c>
      <c r="J20" s="379"/>
      <c r="K20" s="399">
        <v>37213</v>
      </c>
      <c r="L20" s="379">
        <v>447</v>
      </c>
      <c r="M20" s="380">
        <v>2.2999999999999998</v>
      </c>
      <c r="N20" s="379"/>
      <c r="O20" s="399">
        <v>37338</v>
      </c>
      <c r="P20" s="379">
        <v>428</v>
      </c>
      <c r="Q20" s="380">
        <v>2.3199999999999998</v>
      </c>
      <c r="R20" s="379"/>
      <c r="S20" s="399">
        <v>37429</v>
      </c>
      <c r="T20" s="379">
        <v>408</v>
      </c>
      <c r="U20" s="380">
        <v>2.2599999999999998</v>
      </c>
      <c r="V20" s="379"/>
      <c r="W20" s="399">
        <v>37595</v>
      </c>
      <c r="X20" s="379">
        <v>430</v>
      </c>
      <c r="Y20" s="380">
        <v>2.21</v>
      </c>
      <c r="Z20" s="379"/>
      <c r="AA20" s="399">
        <v>37780</v>
      </c>
      <c r="AB20" s="379">
        <v>397</v>
      </c>
      <c r="AC20" s="380">
        <v>2.14</v>
      </c>
      <c r="AD20" s="379"/>
      <c r="AE20" s="399">
        <v>37913</v>
      </c>
      <c r="AF20" s="379">
        <v>395</v>
      </c>
      <c r="AG20" s="380">
        <v>2.08</v>
      </c>
      <c r="AI20" s="400">
        <v>38084</v>
      </c>
      <c r="AJ20" s="400">
        <v>391</v>
      </c>
      <c r="AK20" s="380">
        <v>1.97</v>
      </c>
      <c r="AM20" s="400">
        <v>38317</v>
      </c>
      <c r="AN20" s="400">
        <v>384</v>
      </c>
      <c r="AO20" s="380">
        <v>1.92</v>
      </c>
      <c r="AQ20" s="400">
        <v>38545</v>
      </c>
      <c r="AR20" s="400">
        <v>396</v>
      </c>
      <c r="AS20" s="380">
        <v>1.93</v>
      </c>
      <c r="AU20" s="400"/>
      <c r="AV20" s="400"/>
      <c r="AW20" s="380"/>
    </row>
    <row r="21" spans="1:49" ht="11.25" customHeight="1">
      <c r="A21" s="398">
        <v>21450</v>
      </c>
      <c r="B21" s="398" t="s">
        <v>468</v>
      </c>
      <c r="C21" s="399">
        <v>75831</v>
      </c>
      <c r="D21" s="399">
        <v>1221</v>
      </c>
      <c r="E21" s="380" t="s">
        <v>456</v>
      </c>
      <c r="F21" s="379"/>
      <c r="G21" s="399">
        <v>80422</v>
      </c>
      <c r="H21" s="399">
        <v>1415</v>
      </c>
      <c r="I21" s="380" t="s">
        <v>456</v>
      </c>
      <c r="J21" s="379"/>
      <c r="K21" s="399">
        <v>84591</v>
      </c>
      <c r="L21" s="399">
        <v>1351</v>
      </c>
      <c r="M21" s="380">
        <v>2.2799999999999998</v>
      </c>
      <c r="N21" s="379"/>
      <c r="O21" s="399">
        <v>88070</v>
      </c>
      <c r="P21" s="399">
        <v>1376</v>
      </c>
      <c r="Q21" s="380">
        <v>2.2400000000000002</v>
      </c>
      <c r="R21" s="379"/>
      <c r="S21" s="399">
        <v>92298</v>
      </c>
      <c r="T21" s="399">
        <v>1420</v>
      </c>
      <c r="U21" s="380">
        <v>2.12</v>
      </c>
      <c r="V21" s="379"/>
      <c r="W21" s="399">
        <v>97573</v>
      </c>
      <c r="X21" s="399">
        <v>1639</v>
      </c>
      <c r="Y21" s="380">
        <v>2.14</v>
      </c>
      <c r="Z21" s="379"/>
      <c r="AA21" s="399">
        <v>102203</v>
      </c>
      <c r="AB21" s="399">
        <v>1703</v>
      </c>
      <c r="AC21" s="380">
        <v>2.16</v>
      </c>
      <c r="AD21" s="379"/>
      <c r="AE21" s="399">
        <v>106840</v>
      </c>
      <c r="AF21" s="399">
        <v>1701</v>
      </c>
      <c r="AG21" s="380">
        <v>2.14</v>
      </c>
      <c r="AI21" s="400">
        <v>111859</v>
      </c>
      <c r="AJ21" s="400">
        <v>1767</v>
      </c>
      <c r="AK21" s="380">
        <v>2.0499999999999998</v>
      </c>
      <c r="AM21" s="400">
        <v>116302</v>
      </c>
      <c r="AN21" s="400">
        <v>1726</v>
      </c>
      <c r="AO21" s="380">
        <v>1.95</v>
      </c>
      <c r="AQ21" s="400">
        <v>119521</v>
      </c>
      <c r="AR21" s="400">
        <v>1792</v>
      </c>
      <c r="AS21" s="380">
        <v>1.9</v>
      </c>
      <c r="AU21" s="400"/>
      <c r="AV21" s="400"/>
      <c r="AW21" s="380"/>
    </row>
    <row r="22" spans="1:49" ht="11.25" customHeight="1">
      <c r="A22" s="398">
        <v>21610</v>
      </c>
      <c r="B22" s="398" t="s">
        <v>469</v>
      </c>
      <c r="C22" s="399">
        <v>261282</v>
      </c>
      <c r="D22" s="399">
        <v>3982</v>
      </c>
      <c r="E22" s="380" t="s">
        <v>456</v>
      </c>
      <c r="F22" s="379"/>
      <c r="G22" s="399">
        <v>269240</v>
      </c>
      <c r="H22" s="399">
        <v>4564</v>
      </c>
      <c r="I22" s="380" t="s">
        <v>456</v>
      </c>
      <c r="J22" s="379"/>
      <c r="K22" s="399">
        <v>278023</v>
      </c>
      <c r="L22" s="399">
        <v>4145</v>
      </c>
      <c r="M22" s="380">
        <v>2.08</v>
      </c>
      <c r="N22" s="379"/>
      <c r="O22" s="399">
        <v>287937</v>
      </c>
      <c r="P22" s="399">
        <v>4364</v>
      </c>
      <c r="Q22" s="380">
        <v>2.0699999999999998</v>
      </c>
      <c r="R22" s="379"/>
      <c r="S22" s="399">
        <v>299528</v>
      </c>
      <c r="T22" s="399">
        <v>4403</v>
      </c>
      <c r="U22" s="380">
        <v>1.97</v>
      </c>
      <c r="V22" s="379"/>
      <c r="W22" s="399">
        <v>312789</v>
      </c>
      <c r="X22" s="399">
        <v>5215</v>
      </c>
      <c r="Y22" s="380">
        <v>2.04</v>
      </c>
      <c r="Z22" s="379"/>
      <c r="AA22" s="399">
        <v>324777</v>
      </c>
      <c r="AB22" s="399">
        <v>5422</v>
      </c>
      <c r="AC22" s="380">
        <v>2.09</v>
      </c>
      <c r="AD22" s="379"/>
      <c r="AE22" s="399">
        <v>337784</v>
      </c>
      <c r="AF22" s="399">
        <v>5253</v>
      </c>
      <c r="AG22" s="380">
        <v>2.11</v>
      </c>
      <c r="AI22" s="400">
        <v>351587</v>
      </c>
      <c r="AJ22" s="400">
        <v>5324</v>
      </c>
      <c r="AK22" s="380">
        <v>2.0299999999999998</v>
      </c>
      <c r="AM22" s="400">
        <v>363388</v>
      </c>
      <c r="AN22" s="400">
        <v>5227</v>
      </c>
      <c r="AO22" s="380">
        <v>1.91</v>
      </c>
      <c r="AQ22" s="400">
        <v>369453</v>
      </c>
      <c r="AR22" s="400">
        <v>5464</v>
      </c>
      <c r="AS22" s="380">
        <v>1.87</v>
      </c>
      <c r="AU22" s="400"/>
      <c r="AV22" s="400"/>
      <c r="AW22" s="380"/>
    </row>
    <row r="23" spans="1:49" ht="11.25" customHeight="1">
      <c r="A23" s="398">
        <v>21670</v>
      </c>
      <c r="B23" s="398" t="s">
        <v>470</v>
      </c>
      <c r="C23" s="399">
        <v>12579</v>
      </c>
      <c r="D23" s="379">
        <v>122</v>
      </c>
      <c r="E23" s="380" t="s">
        <v>456</v>
      </c>
      <c r="F23" s="379"/>
      <c r="G23" s="399">
        <v>12714</v>
      </c>
      <c r="H23" s="379">
        <v>140</v>
      </c>
      <c r="I23" s="380" t="s">
        <v>456</v>
      </c>
      <c r="J23" s="379"/>
      <c r="K23" s="399">
        <v>12815</v>
      </c>
      <c r="L23" s="379">
        <v>111</v>
      </c>
      <c r="M23" s="380">
        <v>2.2799999999999998</v>
      </c>
      <c r="N23" s="379"/>
      <c r="O23" s="399">
        <v>12884</v>
      </c>
      <c r="P23" s="379">
        <v>117</v>
      </c>
      <c r="Q23" s="380">
        <v>2.2200000000000002</v>
      </c>
      <c r="R23" s="379"/>
      <c r="S23" s="399">
        <v>12950</v>
      </c>
      <c r="T23" s="379">
        <v>115</v>
      </c>
      <c r="U23" s="380">
        <v>2.04</v>
      </c>
      <c r="V23" s="379"/>
      <c r="W23" s="399">
        <v>13087</v>
      </c>
      <c r="X23" s="379">
        <v>111</v>
      </c>
      <c r="Y23" s="380">
        <v>2</v>
      </c>
      <c r="Z23" s="379"/>
      <c r="AA23" s="399">
        <v>13193</v>
      </c>
      <c r="AB23" s="379">
        <v>129</v>
      </c>
      <c r="AC23" s="380">
        <v>2.04</v>
      </c>
      <c r="AD23" s="379"/>
      <c r="AE23" s="399">
        <v>13317</v>
      </c>
      <c r="AF23" s="379">
        <v>115</v>
      </c>
      <c r="AG23" s="380">
        <v>2</v>
      </c>
      <c r="AI23" s="400">
        <v>13333</v>
      </c>
      <c r="AJ23" s="400">
        <v>107</v>
      </c>
      <c r="AK23" s="380">
        <v>1.95</v>
      </c>
      <c r="AM23" s="400">
        <v>13282</v>
      </c>
      <c r="AN23" s="400">
        <v>105</v>
      </c>
      <c r="AO23" s="380">
        <v>1.8</v>
      </c>
      <c r="AQ23" s="400">
        <v>13382</v>
      </c>
      <c r="AR23" s="400">
        <v>105</v>
      </c>
      <c r="AS23" s="380">
        <v>1.76</v>
      </c>
      <c r="AU23" s="400"/>
      <c r="AV23" s="400"/>
      <c r="AW23" s="380"/>
    </row>
    <row r="24" spans="1:49" ht="11.25" customHeight="1">
      <c r="A24" s="398">
        <v>21750</v>
      </c>
      <c r="B24" s="398" t="s">
        <v>471</v>
      </c>
      <c r="C24" s="399">
        <v>20799</v>
      </c>
      <c r="D24" s="379">
        <v>265</v>
      </c>
      <c r="E24" s="380" t="s">
        <v>456</v>
      </c>
      <c r="F24" s="379"/>
      <c r="G24" s="399">
        <v>20902</v>
      </c>
      <c r="H24" s="379">
        <v>265</v>
      </c>
      <c r="I24" s="380" t="s">
        <v>456</v>
      </c>
      <c r="J24" s="379"/>
      <c r="K24" s="399">
        <v>21035</v>
      </c>
      <c r="L24" s="379">
        <v>247</v>
      </c>
      <c r="M24" s="380">
        <v>2.4300000000000002</v>
      </c>
      <c r="N24" s="379"/>
      <c r="O24" s="399">
        <v>21131</v>
      </c>
      <c r="P24" s="379">
        <v>213</v>
      </c>
      <c r="Q24" s="380">
        <v>2.2400000000000002</v>
      </c>
      <c r="R24" s="379"/>
      <c r="S24" s="399">
        <v>21230</v>
      </c>
      <c r="T24" s="379">
        <v>235</v>
      </c>
      <c r="U24" s="380">
        <v>2.13</v>
      </c>
      <c r="V24" s="379"/>
      <c r="W24" s="399">
        <v>21362</v>
      </c>
      <c r="X24" s="379">
        <v>256</v>
      </c>
      <c r="Y24" s="380">
        <v>2.14</v>
      </c>
      <c r="Z24" s="379"/>
      <c r="AA24" s="399">
        <v>21585</v>
      </c>
      <c r="AB24" s="379">
        <v>243</v>
      </c>
      <c r="AC24" s="380">
        <v>2.19</v>
      </c>
      <c r="AD24" s="379"/>
      <c r="AE24" s="399">
        <v>21804</v>
      </c>
      <c r="AF24" s="379">
        <v>261</v>
      </c>
      <c r="AG24" s="380">
        <v>2.2000000000000002</v>
      </c>
      <c r="AI24" s="400">
        <v>22011</v>
      </c>
      <c r="AJ24" s="400">
        <v>206</v>
      </c>
      <c r="AK24" s="380">
        <v>1.99</v>
      </c>
      <c r="AM24" s="400">
        <v>22238</v>
      </c>
      <c r="AN24" s="400">
        <v>226</v>
      </c>
      <c r="AO24" s="380">
        <v>1.9</v>
      </c>
      <c r="AQ24" s="400">
        <v>22304</v>
      </c>
      <c r="AR24" s="400">
        <v>205</v>
      </c>
      <c r="AS24" s="380">
        <v>1.73</v>
      </c>
      <c r="AU24" s="400"/>
      <c r="AV24" s="400"/>
      <c r="AW24" s="380"/>
    </row>
    <row r="25" spans="1:49" ht="11.25" customHeight="1">
      <c r="A25" s="398">
        <v>21830</v>
      </c>
      <c r="B25" s="398" t="s">
        <v>472</v>
      </c>
      <c r="C25" s="399">
        <v>16526</v>
      </c>
      <c r="D25" s="379">
        <v>182</v>
      </c>
      <c r="E25" s="380" t="s">
        <v>456</v>
      </c>
      <c r="F25" s="379"/>
      <c r="G25" s="399">
        <v>16470</v>
      </c>
      <c r="H25" s="379">
        <v>200</v>
      </c>
      <c r="I25" s="380" t="s">
        <v>456</v>
      </c>
      <c r="J25" s="379"/>
      <c r="K25" s="399">
        <v>16410</v>
      </c>
      <c r="L25" s="379">
        <v>169</v>
      </c>
      <c r="M25" s="380">
        <v>2.48</v>
      </c>
      <c r="N25" s="379"/>
      <c r="O25" s="399">
        <v>16340</v>
      </c>
      <c r="P25" s="379">
        <v>155</v>
      </c>
      <c r="Q25" s="380">
        <v>2.38</v>
      </c>
      <c r="R25" s="379"/>
      <c r="S25" s="399">
        <v>16274</v>
      </c>
      <c r="T25" s="379">
        <v>171</v>
      </c>
      <c r="U25" s="380">
        <v>2.2400000000000002</v>
      </c>
      <c r="V25" s="379"/>
      <c r="W25" s="399">
        <v>16243</v>
      </c>
      <c r="X25" s="379">
        <v>170</v>
      </c>
      <c r="Y25" s="380">
        <v>2.25</v>
      </c>
      <c r="Z25" s="379"/>
      <c r="AA25" s="399">
        <v>16272</v>
      </c>
      <c r="AB25" s="379">
        <v>153</v>
      </c>
      <c r="AC25" s="380">
        <v>2.23</v>
      </c>
      <c r="AD25" s="379"/>
      <c r="AE25" s="399">
        <v>16218</v>
      </c>
      <c r="AF25" s="379">
        <v>151</v>
      </c>
      <c r="AG25" s="380">
        <v>2.12</v>
      </c>
      <c r="AI25" s="400">
        <v>16154</v>
      </c>
      <c r="AJ25" s="400">
        <v>141</v>
      </c>
      <c r="AK25" s="380">
        <v>1.96</v>
      </c>
      <c r="AM25" s="400">
        <v>16085</v>
      </c>
      <c r="AN25" s="400">
        <v>137</v>
      </c>
      <c r="AO25" s="380">
        <v>1.86</v>
      </c>
      <c r="AQ25" s="400">
        <v>16029</v>
      </c>
      <c r="AR25" s="400">
        <v>153</v>
      </c>
      <c r="AS25" s="380">
        <v>1.86</v>
      </c>
      <c r="AU25" s="400"/>
      <c r="AV25" s="400"/>
      <c r="AW25" s="380"/>
    </row>
    <row r="26" spans="1:49" ht="11.25" customHeight="1">
      <c r="A26" s="398">
        <v>21890</v>
      </c>
      <c r="B26" s="398" t="s">
        <v>473</v>
      </c>
      <c r="C26" s="399">
        <v>142942</v>
      </c>
      <c r="D26" s="399">
        <v>2063</v>
      </c>
      <c r="E26" s="380" t="s">
        <v>456</v>
      </c>
      <c r="F26" s="379"/>
      <c r="G26" s="399">
        <v>144986</v>
      </c>
      <c r="H26" s="399">
        <v>2195</v>
      </c>
      <c r="I26" s="380" t="s">
        <v>456</v>
      </c>
      <c r="J26" s="379"/>
      <c r="K26" s="399">
        <v>147272</v>
      </c>
      <c r="L26" s="399">
        <v>2025</v>
      </c>
      <c r="M26" s="380">
        <v>1.62</v>
      </c>
      <c r="N26" s="379"/>
      <c r="O26" s="399">
        <v>149511</v>
      </c>
      <c r="P26" s="399">
        <v>2055</v>
      </c>
      <c r="Q26" s="380">
        <v>1.6</v>
      </c>
      <c r="R26" s="379"/>
      <c r="S26" s="399">
        <v>151974</v>
      </c>
      <c r="T26" s="399">
        <v>1935</v>
      </c>
      <c r="U26" s="380">
        <v>1.5</v>
      </c>
      <c r="V26" s="379"/>
      <c r="W26" s="399">
        <v>155126</v>
      </c>
      <c r="X26" s="399">
        <v>2142</v>
      </c>
      <c r="Y26" s="380">
        <v>1.5</v>
      </c>
      <c r="Z26" s="379"/>
      <c r="AA26" s="399">
        <v>156462</v>
      </c>
      <c r="AB26" s="399">
        <v>2124</v>
      </c>
      <c r="AC26" s="380">
        <v>1.48</v>
      </c>
      <c r="AD26" s="379"/>
      <c r="AE26" s="399">
        <v>156999</v>
      </c>
      <c r="AF26" s="399">
        <v>1965</v>
      </c>
      <c r="AG26" s="380">
        <v>1.47</v>
      </c>
      <c r="AI26" s="400">
        <v>157162</v>
      </c>
      <c r="AJ26" s="400">
        <v>1932</v>
      </c>
      <c r="AK26" s="380">
        <v>1.41</v>
      </c>
      <c r="AM26" s="400">
        <v>156873</v>
      </c>
      <c r="AN26" s="400">
        <v>1756</v>
      </c>
      <c r="AO26" s="380">
        <v>1.32</v>
      </c>
      <c r="AQ26" s="400">
        <v>150335</v>
      </c>
      <c r="AR26" s="400">
        <v>1693</v>
      </c>
      <c r="AS26" s="380">
        <v>1.27</v>
      </c>
      <c r="AU26" s="400"/>
      <c r="AV26" s="400"/>
      <c r="AW26" s="380"/>
    </row>
    <row r="27" spans="1:49" ht="11.25" customHeight="1">
      <c r="A27" s="398">
        <v>22110</v>
      </c>
      <c r="B27" s="398" t="s">
        <v>474</v>
      </c>
      <c r="C27" s="399">
        <v>42826</v>
      </c>
      <c r="D27" s="379">
        <v>475</v>
      </c>
      <c r="E27" s="380" t="s">
        <v>456</v>
      </c>
      <c r="F27" s="379"/>
      <c r="G27" s="399">
        <v>43329</v>
      </c>
      <c r="H27" s="379">
        <v>491</v>
      </c>
      <c r="I27" s="380" t="s">
        <v>456</v>
      </c>
      <c r="J27" s="379"/>
      <c r="K27" s="399">
        <v>43809</v>
      </c>
      <c r="L27" s="379">
        <v>442</v>
      </c>
      <c r="M27" s="380">
        <v>2.37</v>
      </c>
      <c r="N27" s="379"/>
      <c r="O27" s="399">
        <v>44277</v>
      </c>
      <c r="P27" s="379">
        <v>441</v>
      </c>
      <c r="Q27" s="380">
        <v>2.29</v>
      </c>
      <c r="R27" s="379"/>
      <c r="S27" s="399">
        <v>44868</v>
      </c>
      <c r="T27" s="379">
        <v>414</v>
      </c>
      <c r="U27" s="380">
        <v>2.14</v>
      </c>
      <c r="V27" s="379"/>
      <c r="W27" s="399">
        <v>45600</v>
      </c>
      <c r="X27" s="379">
        <v>494</v>
      </c>
      <c r="Y27" s="380">
        <v>2.2000000000000002</v>
      </c>
      <c r="Z27" s="379"/>
      <c r="AA27" s="399">
        <v>46192</v>
      </c>
      <c r="AB27" s="379">
        <v>442</v>
      </c>
      <c r="AC27" s="380">
        <v>2.16</v>
      </c>
      <c r="AD27" s="379"/>
      <c r="AE27" s="399">
        <v>46835</v>
      </c>
      <c r="AF27" s="379">
        <v>491</v>
      </c>
      <c r="AG27" s="380">
        <v>2.2400000000000002</v>
      </c>
      <c r="AI27" s="400">
        <v>47401</v>
      </c>
      <c r="AJ27" s="400">
        <v>411</v>
      </c>
      <c r="AK27" s="380">
        <v>2.06</v>
      </c>
      <c r="AM27" s="400">
        <v>47790</v>
      </c>
      <c r="AN27" s="400">
        <v>399</v>
      </c>
      <c r="AO27" s="380">
        <v>1.97</v>
      </c>
      <c r="AQ27" s="400">
        <v>48453</v>
      </c>
      <c r="AR27" s="400">
        <v>412</v>
      </c>
      <c r="AS27" s="380">
        <v>1.84</v>
      </c>
      <c r="AU27" s="400"/>
      <c r="AV27" s="400"/>
      <c r="AW27" s="380"/>
    </row>
    <row r="28" spans="1:49" ht="11.25" customHeight="1">
      <c r="A28" s="398">
        <v>22170</v>
      </c>
      <c r="B28" s="398" t="s">
        <v>475</v>
      </c>
      <c r="C28" s="399">
        <v>130350</v>
      </c>
      <c r="D28" s="399">
        <v>1760</v>
      </c>
      <c r="E28" s="380" t="s">
        <v>456</v>
      </c>
      <c r="F28" s="379"/>
      <c r="G28" s="399">
        <v>132194</v>
      </c>
      <c r="H28" s="399">
        <v>1960</v>
      </c>
      <c r="I28" s="380" t="s">
        <v>456</v>
      </c>
      <c r="J28" s="379"/>
      <c r="K28" s="399">
        <v>134351</v>
      </c>
      <c r="L28" s="399">
        <v>1883</v>
      </c>
      <c r="M28" s="380">
        <v>2</v>
      </c>
      <c r="N28" s="379"/>
      <c r="O28" s="399">
        <v>136181</v>
      </c>
      <c r="P28" s="399">
        <v>1799</v>
      </c>
      <c r="Q28" s="380">
        <v>1.98</v>
      </c>
      <c r="R28" s="379"/>
      <c r="S28" s="399">
        <v>137790</v>
      </c>
      <c r="T28" s="399">
        <v>1810</v>
      </c>
      <c r="U28" s="380">
        <v>1.91</v>
      </c>
      <c r="V28" s="379"/>
      <c r="W28" s="399">
        <v>139502</v>
      </c>
      <c r="X28" s="399">
        <v>2045</v>
      </c>
      <c r="Y28" s="380">
        <v>1.94</v>
      </c>
      <c r="Z28" s="379"/>
      <c r="AA28" s="399">
        <v>140534</v>
      </c>
      <c r="AB28" s="399">
        <v>2074</v>
      </c>
      <c r="AC28" s="380">
        <v>2</v>
      </c>
      <c r="AD28" s="379"/>
      <c r="AE28" s="399">
        <v>141416</v>
      </c>
      <c r="AF28" s="399">
        <v>1857</v>
      </c>
      <c r="AG28" s="380">
        <v>1.98</v>
      </c>
      <c r="AI28" s="400">
        <v>141819</v>
      </c>
      <c r="AJ28" s="400">
        <v>1790</v>
      </c>
      <c r="AK28" s="380">
        <v>1.87</v>
      </c>
      <c r="AM28" s="400">
        <v>141984</v>
      </c>
      <c r="AN28" s="400">
        <v>1731</v>
      </c>
      <c r="AO28" s="380">
        <v>1.75</v>
      </c>
      <c r="AQ28" s="400">
        <v>140809</v>
      </c>
      <c r="AR28" s="400">
        <v>1727</v>
      </c>
      <c r="AS28" s="380">
        <v>1.72</v>
      </c>
      <c r="AU28" s="400"/>
      <c r="AV28" s="400"/>
      <c r="AW28" s="380"/>
    </row>
    <row r="29" spans="1:49" ht="11.25" customHeight="1">
      <c r="A29" s="398">
        <v>22250</v>
      </c>
      <c r="B29" s="398" t="s">
        <v>476</v>
      </c>
      <c r="C29" s="399">
        <v>10453</v>
      </c>
      <c r="D29" s="379">
        <v>96</v>
      </c>
      <c r="E29" s="380" t="s">
        <v>456</v>
      </c>
      <c r="F29" s="379"/>
      <c r="G29" s="399">
        <v>10498</v>
      </c>
      <c r="H29" s="379">
        <v>110</v>
      </c>
      <c r="I29" s="380" t="s">
        <v>456</v>
      </c>
      <c r="J29" s="379"/>
      <c r="K29" s="399">
        <v>10526</v>
      </c>
      <c r="L29" s="379">
        <v>98</v>
      </c>
      <c r="M29" s="380">
        <v>2.25</v>
      </c>
      <c r="N29" s="379"/>
      <c r="O29" s="399">
        <v>10534</v>
      </c>
      <c r="P29" s="379">
        <v>109</v>
      </c>
      <c r="Q29" s="380">
        <v>2.34</v>
      </c>
      <c r="R29" s="379"/>
      <c r="S29" s="399">
        <v>10536</v>
      </c>
      <c r="T29" s="379">
        <v>104</v>
      </c>
      <c r="U29" s="380">
        <v>2.2799999999999998</v>
      </c>
      <c r="V29" s="379"/>
      <c r="W29" s="399">
        <v>10567</v>
      </c>
      <c r="X29" s="379">
        <v>112</v>
      </c>
      <c r="Y29" s="380">
        <v>2.37</v>
      </c>
      <c r="Z29" s="379"/>
      <c r="AA29" s="399">
        <v>10597</v>
      </c>
      <c r="AB29" s="379">
        <v>101</v>
      </c>
      <c r="AC29" s="380">
        <v>2.2799999999999998</v>
      </c>
      <c r="AD29" s="379"/>
      <c r="AE29" s="399">
        <v>10592</v>
      </c>
      <c r="AF29" s="379">
        <v>111</v>
      </c>
      <c r="AG29" s="380">
        <v>2.34</v>
      </c>
      <c r="AI29" s="400">
        <v>10549</v>
      </c>
      <c r="AJ29" s="400">
        <v>95</v>
      </c>
      <c r="AK29" s="380">
        <v>2.23</v>
      </c>
      <c r="AM29" s="400">
        <v>10558</v>
      </c>
      <c r="AN29" s="400">
        <v>96</v>
      </c>
      <c r="AO29" s="380">
        <v>2.21</v>
      </c>
      <c r="AQ29" s="400">
        <v>10612</v>
      </c>
      <c r="AR29" s="400">
        <v>86</v>
      </c>
      <c r="AS29" s="380">
        <v>2.04</v>
      </c>
      <c r="AU29" s="400"/>
      <c r="AV29" s="400"/>
      <c r="AW29" s="380"/>
    </row>
    <row r="30" spans="1:49" ht="11.25" customHeight="1">
      <c r="A30" s="398">
        <v>22310</v>
      </c>
      <c r="B30" s="398" t="s">
        <v>477</v>
      </c>
      <c r="C30" s="399">
        <v>137152</v>
      </c>
      <c r="D30" s="399">
        <v>1715</v>
      </c>
      <c r="E30" s="380" t="s">
        <v>456</v>
      </c>
      <c r="F30" s="379"/>
      <c r="G30" s="399">
        <v>139116</v>
      </c>
      <c r="H30" s="399">
        <v>1837</v>
      </c>
      <c r="I30" s="380" t="s">
        <v>456</v>
      </c>
      <c r="J30" s="379"/>
      <c r="K30" s="399">
        <v>141260</v>
      </c>
      <c r="L30" s="399">
        <v>1714</v>
      </c>
      <c r="M30" s="380">
        <v>1.66</v>
      </c>
      <c r="N30" s="379"/>
      <c r="O30" s="399">
        <v>143694</v>
      </c>
      <c r="P30" s="399">
        <v>1697</v>
      </c>
      <c r="Q30" s="380">
        <v>1.63</v>
      </c>
      <c r="R30" s="379"/>
      <c r="S30" s="399">
        <v>145924</v>
      </c>
      <c r="T30" s="399">
        <v>1706</v>
      </c>
      <c r="U30" s="380">
        <v>1.56</v>
      </c>
      <c r="V30" s="379"/>
      <c r="W30" s="399">
        <v>148583</v>
      </c>
      <c r="X30" s="399">
        <v>1933</v>
      </c>
      <c r="Y30" s="380">
        <v>1.59</v>
      </c>
      <c r="Z30" s="379"/>
      <c r="AA30" s="399">
        <v>150645</v>
      </c>
      <c r="AB30" s="399">
        <v>1876</v>
      </c>
      <c r="AC30" s="380">
        <v>1.6</v>
      </c>
      <c r="AD30" s="379"/>
      <c r="AE30" s="399">
        <v>152291</v>
      </c>
      <c r="AF30" s="399">
        <v>1664</v>
      </c>
      <c r="AG30" s="380">
        <v>1.56</v>
      </c>
      <c r="AI30" s="400">
        <v>153808</v>
      </c>
      <c r="AJ30" s="400">
        <v>1666</v>
      </c>
      <c r="AK30" s="380">
        <v>1.47</v>
      </c>
      <c r="AM30" s="400">
        <v>154482</v>
      </c>
      <c r="AN30" s="400">
        <v>1553</v>
      </c>
      <c r="AO30" s="380">
        <v>1.37</v>
      </c>
      <c r="AQ30" s="400">
        <v>150685</v>
      </c>
      <c r="AR30" s="400">
        <v>1673</v>
      </c>
      <c r="AS30" s="380">
        <v>1.38</v>
      </c>
      <c r="AU30" s="400"/>
      <c r="AV30" s="400"/>
      <c r="AW30" s="380"/>
    </row>
    <row r="31" spans="1:49" ht="11.25" customHeight="1">
      <c r="A31" s="398">
        <v>22410</v>
      </c>
      <c r="B31" s="398" t="s">
        <v>478</v>
      </c>
      <c r="C31" s="399">
        <v>19848</v>
      </c>
      <c r="D31" s="379">
        <v>190</v>
      </c>
      <c r="E31" s="380" t="s">
        <v>456</v>
      </c>
      <c r="F31" s="379"/>
      <c r="G31" s="399">
        <v>19825</v>
      </c>
      <c r="H31" s="379">
        <v>210</v>
      </c>
      <c r="I31" s="380" t="s">
        <v>456</v>
      </c>
      <c r="J31" s="379"/>
      <c r="K31" s="399">
        <v>19797</v>
      </c>
      <c r="L31" s="379">
        <v>215</v>
      </c>
      <c r="M31" s="380">
        <v>2.11</v>
      </c>
      <c r="N31" s="379"/>
      <c r="O31" s="399">
        <v>19755</v>
      </c>
      <c r="P31" s="379">
        <v>187</v>
      </c>
      <c r="Q31" s="380">
        <v>2.13</v>
      </c>
      <c r="R31" s="379"/>
      <c r="S31" s="399">
        <v>19722</v>
      </c>
      <c r="T31" s="379">
        <v>203</v>
      </c>
      <c r="U31" s="380">
        <v>2.11</v>
      </c>
      <c r="V31" s="379"/>
      <c r="W31" s="399">
        <v>19759</v>
      </c>
      <c r="X31" s="379">
        <v>221</v>
      </c>
      <c r="Y31" s="380">
        <v>2.16</v>
      </c>
      <c r="Z31" s="379"/>
      <c r="AA31" s="399">
        <v>19793</v>
      </c>
      <c r="AB31" s="379">
        <v>180</v>
      </c>
      <c r="AC31" s="380">
        <v>2.12</v>
      </c>
      <c r="AD31" s="379"/>
      <c r="AE31" s="399">
        <v>19877</v>
      </c>
      <c r="AF31" s="379">
        <v>175</v>
      </c>
      <c r="AG31" s="380">
        <v>2.0099999999999998</v>
      </c>
      <c r="AI31" s="400">
        <v>19970</v>
      </c>
      <c r="AJ31" s="400">
        <v>209</v>
      </c>
      <c r="AK31" s="380">
        <v>1.94</v>
      </c>
      <c r="AM31" s="400">
        <v>20026</v>
      </c>
      <c r="AN31" s="400">
        <v>186</v>
      </c>
      <c r="AO31" s="380">
        <v>1.96</v>
      </c>
      <c r="AQ31" s="400">
        <v>20056</v>
      </c>
      <c r="AR31" s="400">
        <v>159</v>
      </c>
      <c r="AS31" s="380">
        <v>1.92</v>
      </c>
      <c r="AU31" s="400"/>
      <c r="AV31" s="400"/>
      <c r="AW31" s="380"/>
    </row>
    <row r="32" spans="1:49" ht="11.25" customHeight="1">
      <c r="A32" s="398">
        <v>22490</v>
      </c>
      <c r="B32" s="398" t="s">
        <v>479</v>
      </c>
      <c r="C32" s="399">
        <v>18958</v>
      </c>
      <c r="D32" s="379">
        <v>210</v>
      </c>
      <c r="E32" s="380" t="s">
        <v>456</v>
      </c>
      <c r="F32" s="379"/>
      <c r="G32" s="399">
        <v>19604</v>
      </c>
      <c r="H32" s="379">
        <v>261</v>
      </c>
      <c r="I32" s="380" t="s">
        <v>456</v>
      </c>
      <c r="J32" s="379"/>
      <c r="K32" s="399">
        <v>20362</v>
      </c>
      <c r="L32" s="379">
        <v>254</v>
      </c>
      <c r="M32" s="380">
        <v>2.27</v>
      </c>
      <c r="N32" s="379"/>
      <c r="O32" s="399">
        <v>20899</v>
      </c>
      <c r="P32" s="379">
        <v>255</v>
      </c>
      <c r="Q32" s="380">
        <v>2.3199999999999998</v>
      </c>
      <c r="R32" s="379"/>
      <c r="S32" s="399">
        <v>21388</v>
      </c>
      <c r="T32" s="379">
        <v>241</v>
      </c>
      <c r="U32" s="380">
        <v>2.19</v>
      </c>
      <c r="V32" s="379"/>
      <c r="W32" s="399">
        <v>22016</v>
      </c>
      <c r="X32" s="379">
        <v>291</v>
      </c>
      <c r="Y32" s="380">
        <v>2.2000000000000002</v>
      </c>
      <c r="Z32" s="379"/>
      <c r="AA32" s="399">
        <v>22600</v>
      </c>
      <c r="AB32" s="379">
        <v>263</v>
      </c>
      <c r="AC32" s="380">
        <v>2.21</v>
      </c>
      <c r="AD32" s="379"/>
      <c r="AE32" s="399">
        <v>23167</v>
      </c>
      <c r="AF32" s="379">
        <v>248</v>
      </c>
      <c r="AG32" s="380">
        <v>2.19</v>
      </c>
      <c r="AI32" s="400">
        <v>23778</v>
      </c>
      <c r="AJ32" s="400">
        <v>258</v>
      </c>
      <c r="AK32" s="380">
        <v>2.09</v>
      </c>
      <c r="AM32" s="400">
        <v>24322</v>
      </c>
      <c r="AN32" s="400">
        <v>276</v>
      </c>
      <c r="AO32" s="380">
        <v>2.0499999999999998</v>
      </c>
      <c r="AQ32" s="400">
        <v>24879</v>
      </c>
      <c r="AR32" s="400">
        <v>293</v>
      </c>
      <c r="AS32" s="380">
        <v>2.12</v>
      </c>
      <c r="AU32" s="400"/>
      <c r="AV32" s="400"/>
      <c r="AW32" s="380"/>
    </row>
    <row r="33" spans="1:49" ht="12.75" customHeight="1">
      <c r="A33" s="398">
        <v>22620</v>
      </c>
      <c r="B33" s="398" t="s">
        <v>480</v>
      </c>
      <c r="C33" s="399">
        <v>101995</v>
      </c>
      <c r="D33" s="399">
        <v>1360</v>
      </c>
      <c r="E33" s="380" t="s">
        <v>456</v>
      </c>
      <c r="F33" s="379"/>
      <c r="G33" s="399">
        <v>103905</v>
      </c>
      <c r="H33" s="399">
        <v>1391</v>
      </c>
      <c r="I33" s="380" t="s">
        <v>456</v>
      </c>
      <c r="J33" s="379"/>
      <c r="K33" s="399">
        <v>105957</v>
      </c>
      <c r="L33" s="399">
        <v>1339</v>
      </c>
      <c r="M33" s="380">
        <v>2.04</v>
      </c>
      <c r="N33" s="379"/>
      <c r="O33" s="399">
        <v>107955</v>
      </c>
      <c r="P33" s="399">
        <v>1413</v>
      </c>
      <c r="Q33" s="380">
        <v>2.0099999999999998</v>
      </c>
      <c r="R33" s="379"/>
      <c r="S33" s="399">
        <v>109908</v>
      </c>
      <c r="T33" s="399">
        <v>1238</v>
      </c>
      <c r="U33" s="380">
        <v>1.9</v>
      </c>
      <c r="V33" s="379"/>
      <c r="W33" s="399">
        <v>112267</v>
      </c>
      <c r="X33" s="399">
        <v>1464</v>
      </c>
      <c r="Y33" s="380">
        <v>1.91</v>
      </c>
      <c r="Z33" s="379"/>
      <c r="AA33" s="399">
        <v>114203</v>
      </c>
      <c r="AB33" s="399">
        <v>1490</v>
      </c>
      <c r="AC33" s="380">
        <v>1.89</v>
      </c>
      <c r="AD33" s="379"/>
      <c r="AE33" s="399">
        <v>116074</v>
      </c>
      <c r="AF33" s="399">
        <v>1415</v>
      </c>
      <c r="AG33" s="380">
        <v>1.92</v>
      </c>
      <c r="AI33" s="400">
        <v>118063</v>
      </c>
      <c r="AJ33" s="400">
        <v>1398</v>
      </c>
      <c r="AK33" s="380">
        <v>1.84</v>
      </c>
      <c r="AM33" s="400">
        <v>119751</v>
      </c>
      <c r="AN33" s="400">
        <v>1366</v>
      </c>
      <c r="AO33" s="380">
        <v>1.75</v>
      </c>
      <c r="AQ33" s="400">
        <v>121221</v>
      </c>
      <c r="AR33" s="400">
        <v>1459</v>
      </c>
      <c r="AS33" s="380">
        <v>1.75</v>
      </c>
      <c r="AU33" s="400"/>
      <c r="AV33" s="400"/>
      <c r="AW33" s="380"/>
    </row>
    <row r="34" spans="1:49" ht="11.25" customHeight="1">
      <c r="A34" s="398">
        <v>22670</v>
      </c>
      <c r="B34" s="398" t="s">
        <v>481</v>
      </c>
      <c r="C34" s="399">
        <v>142167</v>
      </c>
      <c r="D34" s="399">
        <v>2196</v>
      </c>
      <c r="E34" s="380" t="s">
        <v>456</v>
      </c>
      <c r="F34" s="379"/>
      <c r="G34" s="399">
        <v>145116</v>
      </c>
      <c r="H34" s="399">
        <v>2431</v>
      </c>
      <c r="I34" s="380" t="s">
        <v>456</v>
      </c>
      <c r="J34" s="379"/>
      <c r="K34" s="399">
        <v>148502</v>
      </c>
      <c r="L34" s="399">
        <v>2263</v>
      </c>
      <c r="M34" s="380">
        <v>2.0299999999999998</v>
      </c>
      <c r="N34" s="379"/>
      <c r="O34" s="399">
        <v>152135</v>
      </c>
      <c r="P34" s="399">
        <v>2338</v>
      </c>
      <c r="Q34" s="380">
        <v>2.0299999999999998</v>
      </c>
      <c r="R34" s="379"/>
      <c r="S34" s="399">
        <v>156061</v>
      </c>
      <c r="T34" s="399">
        <v>2298</v>
      </c>
      <c r="U34" s="380">
        <v>1.94</v>
      </c>
      <c r="V34" s="379"/>
      <c r="W34" s="399">
        <v>160222</v>
      </c>
      <c r="X34" s="399">
        <v>2680</v>
      </c>
      <c r="Y34" s="380">
        <v>1.99</v>
      </c>
      <c r="Z34" s="379"/>
      <c r="AA34" s="399">
        <v>162865</v>
      </c>
      <c r="AB34" s="399">
        <v>2552</v>
      </c>
      <c r="AC34" s="380">
        <v>1.99</v>
      </c>
      <c r="AD34" s="379"/>
      <c r="AE34" s="399">
        <v>164799</v>
      </c>
      <c r="AF34" s="399">
        <v>2404</v>
      </c>
      <c r="AG34" s="380">
        <v>1.98</v>
      </c>
      <c r="AI34" s="400">
        <v>166171</v>
      </c>
      <c r="AJ34" s="400">
        <v>2326</v>
      </c>
      <c r="AK34" s="380">
        <v>1.86</v>
      </c>
      <c r="AM34" s="400">
        <v>165478</v>
      </c>
      <c r="AN34" s="400">
        <v>2037</v>
      </c>
      <c r="AO34" s="380">
        <v>1.73</v>
      </c>
      <c r="AQ34" s="400">
        <v>160171</v>
      </c>
      <c r="AR34" s="400">
        <v>1946</v>
      </c>
      <c r="AS34" s="380">
        <v>1.63</v>
      </c>
      <c r="AU34" s="400"/>
      <c r="AV34" s="400"/>
      <c r="AW34" s="380"/>
    </row>
    <row r="35" spans="1:49" ht="11.25" customHeight="1">
      <c r="A35" s="398">
        <v>22750</v>
      </c>
      <c r="B35" s="398" t="s">
        <v>482</v>
      </c>
      <c r="C35" s="399">
        <v>215837</v>
      </c>
      <c r="D35" s="399">
        <v>2551</v>
      </c>
      <c r="E35" s="380" t="s">
        <v>456</v>
      </c>
      <c r="F35" s="379"/>
      <c r="G35" s="399">
        <v>219152</v>
      </c>
      <c r="H35" s="399">
        <v>2767</v>
      </c>
      <c r="I35" s="380" t="s">
        <v>456</v>
      </c>
      <c r="J35" s="379"/>
      <c r="K35" s="399">
        <v>223357</v>
      </c>
      <c r="L35" s="399">
        <v>2830</v>
      </c>
      <c r="M35" s="380">
        <v>1.94</v>
      </c>
      <c r="N35" s="379"/>
      <c r="O35" s="399">
        <v>227744</v>
      </c>
      <c r="P35" s="399">
        <v>2714</v>
      </c>
      <c r="Q35" s="380">
        <v>1.94</v>
      </c>
      <c r="R35" s="379"/>
      <c r="S35" s="399">
        <v>232926</v>
      </c>
      <c r="T35" s="399">
        <v>2798</v>
      </c>
      <c r="U35" s="380">
        <v>1.89</v>
      </c>
      <c r="V35" s="379"/>
      <c r="W35" s="399">
        <v>239529</v>
      </c>
      <c r="X35" s="399">
        <v>2996</v>
      </c>
      <c r="Y35" s="380">
        <v>1.87</v>
      </c>
      <c r="Z35" s="379"/>
      <c r="AA35" s="399">
        <v>246243</v>
      </c>
      <c r="AB35" s="399">
        <v>3037</v>
      </c>
      <c r="AC35" s="380">
        <v>1.87</v>
      </c>
      <c r="AD35" s="379"/>
      <c r="AE35" s="399">
        <v>252919</v>
      </c>
      <c r="AF35" s="399">
        <v>2960</v>
      </c>
      <c r="AG35" s="380">
        <v>1.83</v>
      </c>
      <c r="AI35" s="400">
        <v>259780</v>
      </c>
      <c r="AJ35" s="400">
        <v>2922</v>
      </c>
      <c r="AK35" s="380">
        <v>1.73</v>
      </c>
      <c r="AM35" s="400">
        <v>265546</v>
      </c>
      <c r="AN35" s="400">
        <v>3035</v>
      </c>
      <c r="AO35" s="380">
        <v>1.66</v>
      </c>
      <c r="AQ35" s="400">
        <v>270776</v>
      </c>
      <c r="AR35" s="400">
        <v>3159</v>
      </c>
      <c r="AS35" s="380">
        <v>1.65</v>
      </c>
      <c r="AU35" s="400"/>
      <c r="AV35" s="400"/>
      <c r="AW35" s="380"/>
    </row>
    <row r="36" spans="1:49" ht="11.25" customHeight="1">
      <c r="A36" s="398">
        <v>22830</v>
      </c>
      <c r="B36" s="398" t="s">
        <v>483</v>
      </c>
      <c r="C36" s="399">
        <v>61744</v>
      </c>
      <c r="D36" s="379">
        <v>860</v>
      </c>
      <c r="E36" s="380" t="s">
        <v>456</v>
      </c>
      <c r="F36" s="379"/>
      <c r="G36" s="399">
        <v>62562</v>
      </c>
      <c r="H36" s="379">
        <v>910</v>
      </c>
      <c r="I36" s="380" t="s">
        <v>456</v>
      </c>
      <c r="J36" s="379"/>
      <c r="K36" s="399">
        <v>63244</v>
      </c>
      <c r="L36" s="379">
        <v>932</v>
      </c>
      <c r="M36" s="380">
        <v>2.3199999999999998</v>
      </c>
      <c r="N36" s="379"/>
      <c r="O36" s="399">
        <v>63919</v>
      </c>
      <c r="P36" s="379">
        <v>872</v>
      </c>
      <c r="Q36" s="380">
        <v>2.2999999999999998</v>
      </c>
      <c r="R36" s="379"/>
      <c r="S36" s="399">
        <v>64489</v>
      </c>
      <c r="T36" s="379">
        <v>809</v>
      </c>
      <c r="U36" s="380">
        <v>2.19</v>
      </c>
      <c r="V36" s="379"/>
      <c r="W36" s="399">
        <v>65072</v>
      </c>
      <c r="X36" s="379">
        <v>971</v>
      </c>
      <c r="Y36" s="380">
        <v>2.21</v>
      </c>
      <c r="Z36" s="379"/>
      <c r="AA36" s="399">
        <v>65923</v>
      </c>
      <c r="AB36" s="379">
        <v>899</v>
      </c>
      <c r="AC36" s="380">
        <v>2.2000000000000002</v>
      </c>
      <c r="AD36" s="379"/>
      <c r="AE36" s="399">
        <v>66775</v>
      </c>
      <c r="AF36" s="379">
        <v>939</v>
      </c>
      <c r="AG36" s="380">
        <v>2.2599999999999998</v>
      </c>
      <c r="AI36" s="400">
        <v>67661</v>
      </c>
      <c r="AJ36" s="400">
        <v>816</v>
      </c>
      <c r="AK36" s="380">
        <v>2.0699999999999998</v>
      </c>
      <c r="AM36" s="400">
        <v>68378</v>
      </c>
      <c r="AN36" s="400">
        <v>833</v>
      </c>
      <c r="AO36" s="380">
        <v>1.97</v>
      </c>
      <c r="AQ36" s="400">
        <v>68522</v>
      </c>
      <c r="AR36" s="400">
        <v>834</v>
      </c>
      <c r="AS36" s="380">
        <v>1.88</v>
      </c>
      <c r="AU36" s="400"/>
      <c r="AV36" s="400"/>
      <c r="AW36" s="380"/>
    </row>
    <row r="37" spans="1:49" ht="11.25" customHeight="1">
      <c r="A37" s="398">
        <v>22910</v>
      </c>
      <c r="B37" s="398" t="s">
        <v>484</v>
      </c>
      <c r="C37" s="399">
        <v>14629</v>
      </c>
      <c r="D37" s="379">
        <v>139</v>
      </c>
      <c r="E37" s="380" t="s">
        <v>456</v>
      </c>
      <c r="F37" s="379"/>
      <c r="G37" s="399">
        <v>14825</v>
      </c>
      <c r="H37" s="379">
        <v>158</v>
      </c>
      <c r="I37" s="380" t="s">
        <v>456</v>
      </c>
      <c r="J37" s="379"/>
      <c r="K37" s="399">
        <v>15022</v>
      </c>
      <c r="L37" s="379">
        <v>146</v>
      </c>
      <c r="M37" s="380">
        <v>2.19</v>
      </c>
      <c r="N37" s="379"/>
      <c r="O37" s="399">
        <v>15184</v>
      </c>
      <c r="P37" s="379">
        <v>131</v>
      </c>
      <c r="Q37" s="380">
        <v>2.15</v>
      </c>
      <c r="R37" s="379"/>
      <c r="S37" s="399">
        <v>15334</v>
      </c>
      <c r="T37" s="379">
        <v>132</v>
      </c>
      <c r="U37" s="380">
        <v>2.0099999999999998</v>
      </c>
      <c r="V37" s="379"/>
      <c r="W37" s="399">
        <v>15525</v>
      </c>
      <c r="X37" s="379">
        <v>144</v>
      </c>
      <c r="Y37" s="380">
        <v>1.99</v>
      </c>
      <c r="Z37" s="379"/>
      <c r="AA37" s="399">
        <v>15698</v>
      </c>
      <c r="AB37" s="379">
        <v>124</v>
      </c>
      <c r="AC37" s="380">
        <v>1.94</v>
      </c>
      <c r="AD37" s="379"/>
      <c r="AE37" s="399">
        <v>15885</v>
      </c>
      <c r="AF37" s="379">
        <v>132</v>
      </c>
      <c r="AG37" s="380">
        <v>1.91</v>
      </c>
      <c r="AI37" s="400">
        <v>16082</v>
      </c>
      <c r="AJ37" s="400">
        <v>131</v>
      </c>
      <c r="AK37" s="380">
        <v>1.82</v>
      </c>
      <c r="AM37" s="400">
        <v>16310</v>
      </c>
      <c r="AN37" s="400">
        <v>116</v>
      </c>
      <c r="AO37" s="380">
        <v>1.77</v>
      </c>
      <c r="AQ37" s="400">
        <v>16476</v>
      </c>
      <c r="AR37" s="400">
        <v>131</v>
      </c>
      <c r="AS37" s="380">
        <v>1.77</v>
      </c>
      <c r="AU37" s="400"/>
      <c r="AV37" s="400"/>
      <c r="AW37" s="380"/>
    </row>
    <row r="38" spans="1:49" ht="11.25" customHeight="1">
      <c r="A38" s="398">
        <v>22980</v>
      </c>
      <c r="B38" s="398" t="s">
        <v>485</v>
      </c>
      <c r="C38" s="399">
        <v>5856</v>
      </c>
      <c r="D38" s="379">
        <v>45</v>
      </c>
      <c r="E38" s="380" t="s">
        <v>456</v>
      </c>
      <c r="F38" s="379"/>
      <c r="G38" s="399">
        <v>5857</v>
      </c>
      <c r="H38" s="379">
        <v>67</v>
      </c>
      <c r="I38" s="380" t="s">
        <v>456</v>
      </c>
      <c r="J38" s="379"/>
      <c r="K38" s="399">
        <v>5852</v>
      </c>
      <c r="L38" s="379">
        <v>60</v>
      </c>
      <c r="M38" s="380">
        <v>2.34</v>
      </c>
      <c r="N38" s="379"/>
      <c r="O38" s="399">
        <v>5844</v>
      </c>
      <c r="P38" s="379">
        <v>41</v>
      </c>
      <c r="Q38" s="380">
        <v>2.2999999999999998</v>
      </c>
      <c r="R38" s="379"/>
      <c r="S38" s="399">
        <v>5808</v>
      </c>
      <c r="T38" s="379">
        <v>45</v>
      </c>
      <c r="U38" s="380">
        <v>2.02</v>
      </c>
      <c r="V38" s="379"/>
      <c r="W38" s="399">
        <v>5784</v>
      </c>
      <c r="X38" s="379">
        <v>49</v>
      </c>
      <c r="Y38" s="380">
        <v>1.83</v>
      </c>
      <c r="Z38" s="379"/>
      <c r="AA38" s="399">
        <v>5725</v>
      </c>
      <c r="AB38" s="379">
        <v>60</v>
      </c>
      <c r="AC38" s="380">
        <v>2.06</v>
      </c>
      <c r="AD38" s="379"/>
      <c r="AE38" s="399">
        <v>5686</v>
      </c>
      <c r="AF38" s="379">
        <v>63</v>
      </c>
      <c r="AG38" s="380">
        <v>2.17</v>
      </c>
      <c r="AI38" s="400">
        <v>5662</v>
      </c>
      <c r="AJ38" s="400">
        <v>47</v>
      </c>
      <c r="AK38" s="380">
        <v>2.09</v>
      </c>
      <c r="AM38" s="400">
        <v>5660</v>
      </c>
      <c r="AN38" s="400">
        <v>62</v>
      </c>
      <c r="AO38" s="380">
        <v>2.0299999999999998</v>
      </c>
      <c r="AQ38" s="400">
        <v>5656</v>
      </c>
      <c r="AR38" s="400">
        <v>53</v>
      </c>
      <c r="AS38" s="380">
        <v>1.92</v>
      </c>
      <c r="AU38" s="400"/>
      <c r="AV38" s="400"/>
      <c r="AW38" s="380"/>
    </row>
    <row r="39" spans="1:49" ht="11.25" customHeight="1">
      <c r="A39" s="398">
        <v>23110</v>
      </c>
      <c r="B39" s="398" t="s">
        <v>486</v>
      </c>
      <c r="C39" s="399">
        <v>87395</v>
      </c>
      <c r="D39" s="399">
        <v>1329</v>
      </c>
      <c r="E39" s="380" t="s">
        <v>456</v>
      </c>
      <c r="F39" s="379"/>
      <c r="G39" s="399">
        <v>88339</v>
      </c>
      <c r="H39" s="399">
        <v>1334</v>
      </c>
      <c r="I39" s="380" t="s">
        <v>456</v>
      </c>
      <c r="J39" s="379"/>
      <c r="K39" s="399">
        <v>89188</v>
      </c>
      <c r="L39" s="399">
        <v>1269</v>
      </c>
      <c r="M39" s="380">
        <v>2.02</v>
      </c>
      <c r="N39" s="379"/>
      <c r="O39" s="399">
        <v>90417</v>
      </c>
      <c r="P39" s="399">
        <v>1253</v>
      </c>
      <c r="Q39" s="380">
        <v>1.97</v>
      </c>
      <c r="R39" s="379"/>
      <c r="S39" s="399">
        <v>91674</v>
      </c>
      <c r="T39" s="399">
        <v>1264</v>
      </c>
      <c r="U39" s="380">
        <v>1.91</v>
      </c>
      <c r="V39" s="379"/>
      <c r="W39" s="399">
        <v>93445</v>
      </c>
      <c r="X39" s="399">
        <v>1466</v>
      </c>
      <c r="Y39" s="380">
        <v>1.96</v>
      </c>
      <c r="Z39" s="379"/>
      <c r="AA39" s="399">
        <v>94503</v>
      </c>
      <c r="AB39" s="399">
        <v>1333</v>
      </c>
      <c r="AC39" s="380">
        <v>1.95</v>
      </c>
      <c r="AD39" s="379"/>
      <c r="AE39" s="399">
        <v>95080</v>
      </c>
      <c r="AF39" s="399">
        <v>1282</v>
      </c>
      <c r="AG39" s="380">
        <v>1.91</v>
      </c>
      <c r="AI39" s="400">
        <v>95726</v>
      </c>
      <c r="AJ39" s="400">
        <v>1294</v>
      </c>
      <c r="AK39" s="380">
        <v>1.79</v>
      </c>
      <c r="AM39" s="400">
        <v>95069</v>
      </c>
      <c r="AN39" s="400">
        <v>1186</v>
      </c>
      <c r="AO39" s="380">
        <v>1.72</v>
      </c>
      <c r="AQ39" s="400">
        <v>92275</v>
      </c>
      <c r="AR39" s="400">
        <v>1147</v>
      </c>
      <c r="AS39" s="380">
        <v>1.7</v>
      </c>
      <c r="AU39" s="400"/>
      <c r="AV39" s="400"/>
      <c r="AW39" s="380"/>
    </row>
    <row r="40" spans="1:49" ht="11.25" customHeight="1">
      <c r="A40" s="398">
        <v>23190</v>
      </c>
      <c r="B40" s="398" t="s">
        <v>487</v>
      </c>
      <c r="C40" s="399">
        <v>19523</v>
      </c>
      <c r="D40" s="379">
        <v>245</v>
      </c>
      <c r="E40" s="380" t="s">
        <v>456</v>
      </c>
      <c r="F40" s="379"/>
      <c r="G40" s="399">
        <v>19608</v>
      </c>
      <c r="H40" s="379">
        <v>260</v>
      </c>
      <c r="I40" s="380" t="s">
        <v>456</v>
      </c>
      <c r="J40" s="379"/>
      <c r="K40" s="399">
        <v>19694</v>
      </c>
      <c r="L40" s="379">
        <v>255</v>
      </c>
      <c r="M40" s="380">
        <v>2.23</v>
      </c>
      <c r="N40" s="379"/>
      <c r="O40" s="399">
        <v>19748</v>
      </c>
      <c r="P40" s="379">
        <v>243</v>
      </c>
      <c r="Q40" s="380">
        <v>2.21</v>
      </c>
      <c r="R40" s="379"/>
      <c r="S40" s="399">
        <v>19792</v>
      </c>
      <c r="T40" s="379">
        <v>248</v>
      </c>
      <c r="U40" s="380">
        <v>2.16</v>
      </c>
      <c r="V40" s="379"/>
      <c r="W40" s="399">
        <v>19884</v>
      </c>
      <c r="X40" s="379">
        <v>263</v>
      </c>
      <c r="Y40" s="380">
        <v>2.15</v>
      </c>
      <c r="Z40" s="379"/>
      <c r="AA40" s="399">
        <v>19967</v>
      </c>
      <c r="AB40" s="379">
        <v>240</v>
      </c>
      <c r="AC40" s="380">
        <v>2.12</v>
      </c>
      <c r="AD40" s="379"/>
      <c r="AE40" s="399">
        <v>20045</v>
      </c>
      <c r="AF40" s="379">
        <v>256</v>
      </c>
      <c r="AG40" s="380">
        <v>2.1</v>
      </c>
      <c r="AI40" s="400">
        <v>20176</v>
      </c>
      <c r="AJ40" s="400">
        <v>242</v>
      </c>
      <c r="AK40" s="380">
        <v>2.0099999999999998</v>
      </c>
      <c r="AM40" s="400">
        <v>20351</v>
      </c>
      <c r="AN40" s="400">
        <v>215</v>
      </c>
      <c r="AO40" s="380">
        <v>1.9</v>
      </c>
      <c r="AQ40" s="400">
        <v>20369</v>
      </c>
      <c r="AR40" s="400">
        <v>232</v>
      </c>
      <c r="AS40" s="380">
        <v>1.83</v>
      </c>
      <c r="AU40" s="400"/>
      <c r="AV40" s="400"/>
      <c r="AW40" s="380"/>
    </row>
    <row r="41" spans="1:49" ht="11.25" customHeight="1">
      <c r="A41" s="398">
        <v>23270</v>
      </c>
      <c r="B41" s="398" t="s">
        <v>488</v>
      </c>
      <c r="C41" s="399">
        <v>174290</v>
      </c>
      <c r="D41" s="399">
        <v>2699</v>
      </c>
      <c r="E41" s="380" t="s">
        <v>456</v>
      </c>
      <c r="F41" s="379"/>
      <c r="G41" s="399">
        <v>179202</v>
      </c>
      <c r="H41" s="399">
        <v>3060</v>
      </c>
      <c r="I41" s="380" t="s">
        <v>456</v>
      </c>
      <c r="J41" s="379"/>
      <c r="K41" s="399">
        <v>184873</v>
      </c>
      <c r="L41" s="399">
        <v>2917</v>
      </c>
      <c r="M41" s="380">
        <v>2.13</v>
      </c>
      <c r="N41" s="379"/>
      <c r="O41" s="399">
        <v>191278</v>
      </c>
      <c r="P41" s="399">
        <v>3078</v>
      </c>
      <c r="Q41" s="380">
        <v>2.14</v>
      </c>
      <c r="R41" s="379"/>
      <c r="S41" s="399">
        <v>198176</v>
      </c>
      <c r="T41" s="399">
        <v>2997</v>
      </c>
      <c r="U41" s="380">
        <v>2.0499999999999998</v>
      </c>
      <c r="V41" s="379"/>
      <c r="W41" s="399">
        <v>207041</v>
      </c>
      <c r="X41" s="399">
        <v>3457</v>
      </c>
      <c r="Y41" s="380">
        <v>2.08</v>
      </c>
      <c r="Z41" s="379"/>
      <c r="AA41" s="399">
        <v>216137</v>
      </c>
      <c r="AB41" s="399">
        <v>3629</v>
      </c>
      <c r="AC41" s="380">
        <v>2.08</v>
      </c>
      <c r="AD41" s="379"/>
      <c r="AE41" s="399">
        <v>225326</v>
      </c>
      <c r="AF41" s="399">
        <v>3622</v>
      </c>
      <c r="AG41" s="380">
        <v>2.1</v>
      </c>
      <c r="AI41" s="400">
        <v>235091</v>
      </c>
      <c r="AJ41" s="400">
        <v>3667</v>
      </c>
      <c r="AK41" s="380">
        <v>2.0099999999999998</v>
      </c>
      <c r="AM41" s="400">
        <v>243252</v>
      </c>
      <c r="AN41" s="400">
        <v>3504</v>
      </c>
      <c r="AO41" s="380">
        <v>1.89</v>
      </c>
      <c r="AQ41" s="400">
        <v>246850</v>
      </c>
      <c r="AR41" s="400">
        <v>3767</v>
      </c>
      <c r="AS41" s="380">
        <v>1.85</v>
      </c>
      <c r="AU41" s="400"/>
      <c r="AV41" s="400"/>
      <c r="AW41" s="380"/>
    </row>
    <row r="42" spans="1:49" ht="11.25" customHeight="1">
      <c r="A42" s="398">
        <v>23350</v>
      </c>
      <c r="B42" s="398" t="s">
        <v>489</v>
      </c>
      <c r="C42" s="399">
        <v>15317</v>
      </c>
      <c r="D42" s="379">
        <v>150</v>
      </c>
      <c r="E42" s="380" t="s">
        <v>456</v>
      </c>
      <c r="F42" s="379"/>
      <c r="G42" s="399">
        <v>15454</v>
      </c>
      <c r="H42" s="379">
        <v>160</v>
      </c>
      <c r="I42" s="380" t="s">
        <v>456</v>
      </c>
      <c r="J42" s="379"/>
      <c r="K42" s="399">
        <v>15605</v>
      </c>
      <c r="L42" s="379">
        <v>128</v>
      </c>
      <c r="M42" s="380">
        <v>2.2000000000000002</v>
      </c>
      <c r="N42" s="379"/>
      <c r="O42" s="399">
        <v>15732</v>
      </c>
      <c r="P42" s="379">
        <v>125</v>
      </c>
      <c r="Q42" s="380">
        <v>2.04</v>
      </c>
      <c r="R42" s="379"/>
      <c r="S42" s="399">
        <v>15922</v>
      </c>
      <c r="T42" s="379">
        <v>137</v>
      </c>
      <c r="U42" s="380">
        <v>1.93</v>
      </c>
      <c r="V42" s="379"/>
      <c r="W42" s="399">
        <v>16165</v>
      </c>
      <c r="X42" s="379">
        <v>131</v>
      </c>
      <c r="Y42" s="380">
        <v>1.91</v>
      </c>
      <c r="Z42" s="379"/>
      <c r="AA42" s="399">
        <v>16383</v>
      </c>
      <c r="AB42" s="379">
        <v>135</v>
      </c>
      <c r="AC42" s="380">
        <v>1.89</v>
      </c>
      <c r="AD42" s="379"/>
      <c r="AE42" s="399">
        <v>16598</v>
      </c>
      <c r="AF42" s="379">
        <v>137</v>
      </c>
      <c r="AG42" s="380">
        <v>1.81</v>
      </c>
      <c r="AI42" s="400">
        <v>16859</v>
      </c>
      <c r="AJ42" s="400">
        <v>167</v>
      </c>
      <c r="AK42" s="380">
        <v>1.9</v>
      </c>
      <c r="AM42" s="400">
        <v>17089</v>
      </c>
      <c r="AN42" s="400">
        <v>154</v>
      </c>
      <c r="AO42" s="380">
        <v>1.94</v>
      </c>
      <c r="AQ42" s="400">
        <v>17249</v>
      </c>
      <c r="AR42" s="400">
        <v>138</v>
      </c>
      <c r="AS42" s="380">
        <v>1.95</v>
      </c>
      <c r="AU42" s="400"/>
      <c r="AV42" s="400"/>
      <c r="AW42" s="380"/>
    </row>
    <row r="43" spans="1:49" ht="11.25" customHeight="1">
      <c r="A43" s="398">
        <v>23430</v>
      </c>
      <c r="B43" s="398" t="s">
        <v>490</v>
      </c>
      <c r="C43" s="399">
        <v>148304</v>
      </c>
      <c r="D43" s="399">
        <v>1926</v>
      </c>
      <c r="E43" s="380" t="s">
        <v>456</v>
      </c>
      <c r="F43" s="379"/>
      <c r="G43" s="399">
        <v>150435</v>
      </c>
      <c r="H43" s="399">
        <v>1908</v>
      </c>
      <c r="I43" s="380" t="s">
        <v>456</v>
      </c>
      <c r="J43" s="379"/>
      <c r="K43" s="399">
        <v>152336</v>
      </c>
      <c r="L43" s="399">
        <v>1941</v>
      </c>
      <c r="M43" s="380">
        <v>1.8</v>
      </c>
      <c r="N43" s="379"/>
      <c r="O43" s="399">
        <v>154210</v>
      </c>
      <c r="P43" s="399">
        <v>1793</v>
      </c>
      <c r="Q43" s="380">
        <v>1.75</v>
      </c>
      <c r="R43" s="379"/>
      <c r="S43" s="399">
        <v>156244</v>
      </c>
      <c r="T43" s="399">
        <v>1835</v>
      </c>
      <c r="U43" s="380">
        <v>1.71</v>
      </c>
      <c r="V43" s="379"/>
      <c r="W43" s="399">
        <v>158941</v>
      </c>
      <c r="X43" s="399">
        <v>2054</v>
      </c>
      <c r="Y43" s="380">
        <v>1.72</v>
      </c>
      <c r="Z43" s="379"/>
      <c r="AA43" s="399">
        <v>160069</v>
      </c>
      <c r="AB43" s="399">
        <v>1909</v>
      </c>
      <c r="AC43" s="380">
        <v>1.73</v>
      </c>
      <c r="AD43" s="379"/>
      <c r="AE43" s="399">
        <v>161562</v>
      </c>
      <c r="AF43" s="399">
        <v>1789</v>
      </c>
      <c r="AG43" s="380">
        <v>1.69</v>
      </c>
      <c r="AI43" s="400">
        <v>163023</v>
      </c>
      <c r="AJ43" s="400">
        <v>1905</v>
      </c>
      <c r="AK43" s="380">
        <v>1.62</v>
      </c>
      <c r="AM43" s="400">
        <v>162982</v>
      </c>
      <c r="AN43" s="400">
        <v>1726</v>
      </c>
      <c r="AO43" s="380">
        <v>1.56</v>
      </c>
      <c r="AQ43" s="400">
        <v>159567</v>
      </c>
      <c r="AR43" s="400">
        <v>1667</v>
      </c>
      <c r="AS43" s="380">
        <v>1.55</v>
      </c>
      <c r="AU43" s="400"/>
      <c r="AV43" s="400"/>
      <c r="AW43" s="380"/>
    </row>
    <row r="44" spans="1:49" ht="11.25" customHeight="1">
      <c r="A44" s="398">
        <v>23670</v>
      </c>
      <c r="B44" s="398" t="s">
        <v>491</v>
      </c>
      <c r="C44" s="399">
        <v>154625</v>
      </c>
      <c r="D44" s="399">
        <v>1781</v>
      </c>
      <c r="E44" s="380" t="s">
        <v>456</v>
      </c>
      <c r="F44" s="379"/>
      <c r="G44" s="399">
        <v>155406</v>
      </c>
      <c r="H44" s="399">
        <v>1916</v>
      </c>
      <c r="I44" s="380" t="s">
        <v>456</v>
      </c>
      <c r="J44" s="379"/>
      <c r="K44" s="399">
        <v>156347</v>
      </c>
      <c r="L44" s="399">
        <v>1797</v>
      </c>
      <c r="M44" s="380">
        <v>1.76</v>
      </c>
      <c r="N44" s="379"/>
      <c r="O44" s="399">
        <v>157434</v>
      </c>
      <c r="P44" s="399">
        <v>1760</v>
      </c>
      <c r="Q44" s="380">
        <v>1.74</v>
      </c>
      <c r="R44" s="379"/>
      <c r="S44" s="399">
        <v>158700</v>
      </c>
      <c r="T44" s="399">
        <v>1717</v>
      </c>
      <c r="U44" s="380">
        <v>1.65</v>
      </c>
      <c r="V44" s="379"/>
      <c r="W44" s="399">
        <v>160353</v>
      </c>
      <c r="X44" s="399">
        <v>1986</v>
      </c>
      <c r="Y44" s="380">
        <v>1.68</v>
      </c>
      <c r="Z44" s="379"/>
      <c r="AA44" s="399">
        <v>161453</v>
      </c>
      <c r="AB44" s="399">
        <v>1919</v>
      </c>
      <c r="AC44" s="380">
        <v>1.7</v>
      </c>
      <c r="AD44" s="379"/>
      <c r="AE44" s="399">
        <v>162339</v>
      </c>
      <c r="AF44" s="399">
        <v>1710</v>
      </c>
      <c r="AG44" s="380">
        <v>1.67</v>
      </c>
      <c r="AI44" s="400">
        <v>163143</v>
      </c>
      <c r="AJ44" s="400">
        <v>1743</v>
      </c>
      <c r="AK44" s="380">
        <v>1.58</v>
      </c>
      <c r="AM44" s="400">
        <v>163021</v>
      </c>
      <c r="AN44" s="400">
        <v>1583</v>
      </c>
      <c r="AO44" s="380">
        <v>1.47</v>
      </c>
      <c r="AQ44" s="400">
        <v>160484</v>
      </c>
      <c r="AR44" s="400">
        <v>1585</v>
      </c>
      <c r="AS44" s="380">
        <v>1.46</v>
      </c>
      <c r="AU44" s="400"/>
      <c r="AV44" s="400"/>
      <c r="AW44" s="380"/>
    </row>
    <row r="45" spans="1:49" ht="11.25" customHeight="1">
      <c r="A45" s="398">
        <v>23810</v>
      </c>
      <c r="B45" s="398" t="s">
        <v>492</v>
      </c>
      <c r="C45" s="399">
        <v>73788</v>
      </c>
      <c r="D45" s="399">
        <v>953</v>
      </c>
      <c r="E45" s="380" t="s">
        <v>456</v>
      </c>
      <c r="F45" s="379"/>
      <c r="G45" s="399">
        <v>74004</v>
      </c>
      <c r="H45" s="379">
        <v>1027</v>
      </c>
      <c r="I45" s="380" t="s">
        <v>456</v>
      </c>
      <c r="J45" s="379"/>
      <c r="K45" s="399">
        <v>74124</v>
      </c>
      <c r="L45" s="379">
        <v>950</v>
      </c>
      <c r="M45" s="380">
        <v>2.06</v>
      </c>
      <c r="N45" s="379"/>
      <c r="O45" s="399">
        <v>74134</v>
      </c>
      <c r="P45" s="379">
        <v>946</v>
      </c>
      <c r="Q45" s="380">
        <v>2.0499999999999998</v>
      </c>
      <c r="R45" s="379"/>
      <c r="S45" s="399">
        <v>74266</v>
      </c>
      <c r="T45" s="379">
        <v>868</v>
      </c>
      <c r="U45" s="380">
        <v>1.93</v>
      </c>
      <c r="V45" s="379"/>
      <c r="W45" s="399">
        <v>74622</v>
      </c>
      <c r="X45" s="379">
        <v>964</v>
      </c>
      <c r="Y45" s="380">
        <v>1.93</v>
      </c>
      <c r="Z45" s="379"/>
      <c r="AA45" s="399">
        <v>75048</v>
      </c>
      <c r="AB45" s="379">
        <v>976</v>
      </c>
      <c r="AC45" s="380">
        <v>1.94</v>
      </c>
      <c r="AD45" s="379"/>
      <c r="AE45" s="399">
        <v>75513</v>
      </c>
      <c r="AF45" s="379">
        <v>874</v>
      </c>
      <c r="AG45" s="380">
        <v>1.93</v>
      </c>
      <c r="AI45" s="400">
        <v>76026</v>
      </c>
      <c r="AJ45" s="400">
        <v>813</v>
      </c>
      <c r="AK45" s="380">
        <v>1.8</v>
      </c>
      <c r="AM45" s="400">
        <v>76584</v>
      </c>
      <c r="AN45" s="400">
        <v>925</v>
      </c>
      <c r="AO45" s="380">
        <v>1.74</v>
      </c>
      <c r="AQ45" s="400">
        <v>77086</v>
      </c>
      <c r="AR45" s="400">
        <v>868</v>
      </c>
      <c r="AS45" s="380">
        <v>1.75</v>
      </c>
      <c r="AU45" s="400"/>
      <c r="AV45" s="400"/>
      <c r="AW45" s="380"/>
    </row>
    <row r="46" spans="1:49" ht="11.25" customHeight="1">
      <c r="A46" s="398">
        <v>23940</v>
      </c>
      <c r="B46" s="398" t="s">
        <v>493</v>
      </c>
      <c r="C46" s="399">
        <v>7546</v>
      </c>
      <c r="D46" s="379">
        <v>65</v>
      </c>
      <c r="E46" s="380" t="s">
        <v>456</v>
      </c>
      <c r="F46" s="379"/>
      <c r="G46" s="399">
        <v>7529</v>
      </c>
      <c r="H46" s="379">
        <v>82</v>
      </c>
      <c r="I46" s="380" t="s">
        <v>456</v>
      </c>
      <c r="J46" s="379"/>
      <c r="K46" s="399">
        <v>7518</v>
      </c>
      <c r="L46" s="379">
        <v>65</v>
      </c>
      <c r="M46" s="380">
        <v>2.57</v>
      </c>
      <c r="N46" s="379"/>
      <c r="O46" s="399">
        <v>7513</v>
      </c>
      <c r="P46" s="379">
        <v>70</v>
      </c>
      <c r="Q46" s="380">
        <v>2.63</v>
      </c>
      <c r="R46" s="379"/>
      <c r="S46" s="399">
        <v>7531</v>
      </c>
      <c r="T46" s="379">
        <v>69</v>
      </c>
      <c r="U46" s="380">
        <v>2.4300000000000002</v>
      </c>
      <c r="V46" s="379"/>
      <c r="W46" s="399">
        <v>7558</v>
      </c>
      <c r="X46" s="379">
        <v>59</v>
      </c>
      <c r="Y46" s="380">
        <v>2.34</v>
      </c>
      <c r="Z46" s="379"/>
      <c r="AA46" s="399">
        <v>7565</v>
      </c>
      <c r="AB46" s="379">
        <v>55</v>
      </c>
      <c r="AC46" s="380">
        <v>2.14</v>
      </c>
      <c r="AD46" s="379"/>
      <c r="AE46" s="399">
        <v>7595</v>
      </c>
      <c r="AF46" s="379">
        <v>73</v>
      </c>
      <c r="AG46" s="380">
        <v>2.12</v>
      </c>
      <c r="AI46" s="400">
        <v>7620</v>
      </c>
      <c r="AJ46" s="400">
        <v>57</v>
      </c>
      <c r="AK46" s="380">
        <v>2.04</v>
      </c>
      <c r="AM46" s="400">
        <v>7644</v>
      </c>
      <c r="AN46" s="400">
        <v>53</v>
      </c>
      <c r="AO46" s="380">
        <v>2</v>
      </c>
      <c r="AQ46" s="400">
        <v>7700</v>
      </c>
      <c r="AR46" s="400">
        <v>66</v>
      </c>
      <c r="AS46" s="380">
        <v>1.9</v>
      </c>
      <c r="AU46" s="400"/>
      <c r="AV46" s="400"/>
      <c r="AW46" s="380"/>
    </row>
    <row r="47" spans="1:49" ht="11.25" customHeight="1">
      <c r="A47" s="398">
        <v>24130</v>
      </c>
      <c r="B47" s="398" t="s">
        <v>494</v>
      </c>
      <c r="C47" s="399">
        <v>42883</v>
      </c>
      <c r="D47" s="379">
        <v>478</v>
      </c>
      <c r="E47" s="380" t="s">
        <v>456</v>
      </c>
      <c r="F47" s="379"/>
      <c r="G47" s="399">
        <v>43794</v>
      </c>
      <c r="H47" s="379">
        <v>462</v>
      </c>
      <c r="I47" s="380" t="s">
        <v>456</v>
      </c>
      <c r="J47" s="379"/>
      <c r="K47" s="399">
        <v>44595</v>
      </c>
      <c r="L47" s="379">
        <v>446</v>
      </c>
      <c r="M47" s="380">
        <v>1.98</v>
      </c>
      <c r="N47" s="379"/>
      <c r="O47" s="399">
        <v>45471</v>
      </c>
      <c r="P47" s="379">
        <v>502</v>
      </c>
      <c r="Q47" s="380">
        <v>2</v>
      </c>
      <c r="R47" s="379"/>
      <c r="S47" s="399">
        <v>46373</v>
      </c>
      <c r="T47" s="379">
        <v>454</v>
      </c>
      <c r="U47" s="380">
        <v>1.95</v>
      </c>
      <c r="V47" s="379"/>
      <c r="W47" s="399">
        <v>47480</v>
      </c>
      <c r="X47" s="379">
        <v>568</v>
      </c>
      <c r="Y47" s="380">
        <v>2.0699999999999998</v>
      </c>
      <c r="Z47" s="379"/>
      <c r="AA47" s="399">
        <v>48388</v>
      </c>
      <c r="AB47" s="379">
        <v>525</v>
      </c>
      <c r="AC47" s="380">
        <v>2.0499999999999998</v>
      </c>
      <c r="AD47" s="379"/>
      <c r="AE47" s="399">
        <v>49254</v>
      </c>
      <c r="AF47" s="379">
        <v>519</v>
      </c>
      <c r="AG47" s="380">
        <v>2.08</v>
      </c>
      <c r="AI47" s="400">
        <v>50098</v>
      </c>
      <c r="AJ47" s="400">
        <v>511</v>
      </c>
      <c r="AK47" s="380">
        <v>1.97</v>
      </c>
      <c r="AM47" s="400">
        <v>50806</v>
      </c>
      <c r="AN47" s="400">
        <v>467</v>
      </c>
      <c r="AO47" s="380">
        <v>1.88</v>
      </c>
      <c r="AQ47" s="400">
        <v>51576</v>
      </c>
      <c r="AR47" s="400">
        <v>480</v>
      </c>
      <c r="AS47" s="380">
        <v>1.84</v>
      </c>
      <c r="AU47" s="400"/>
      <c r="AV47" s="400"/>
      <c r="AW47" s="380"/>
    </row>
    <row r="48" spans="1:49" ht="11.25" customHeight="1">
      <c r="A48" s="398">
        <v>24210</v>
      </c>
      <c r="B48" s="398" t="s">
        <v>495</v>
      </c>
      <c r="C48" s="399">
        <v>116750</v>
      </c>
      <c r="D48" s="399">
        <v>1032</v>
      </c>
      <c r="E48" s="380" t="s">
        <v>456</v>
      </c>
      <c r="F48" s="379"/>
      <c r="G48" s="399">
        <v>117440</v>
      </c>
      <c r="H48" s="399">
        <v>1090</v>
      </c>
      <c r="I48" s="380" t="s">
        <v>456</v>
      </c>
      <c r="J48" s="379"/>
      <c r="K48" s="399">
        <v>118357</v>
      </c>
      <c r="L48" s="379">
        <v>1031</v>
      </c>
      <c r="M48" s="380">
        <v>1.54</v>
      </c>
      <c r="N48" s="379"/>
      <c r="O48" s="399">
        <v>119437</v>
      </c>
      <c r="P48" s="399">
        <v>996</v>
      </c>
      <c r="Q48" s="380">
        <v>1.5</v>
      </c>
      <c r="R48" s="379"/>
      <c r="S48" s="399">
        <v>120785</v>
      </c>
      <c r="T48" s="399">
        <v>1066</v>
      </c>
      <c r="U48" s="380">
        <v>1.45</v>
      </c>
      <c r="V48" s="379"/>
      <c r="W48" s="399">
        <v>122570</v>
      </c>
      <c r="X48" s="399">
        <v>1121</v>
      </c>
      <c r="Y48" s="380">
        <v>1.47</v>
      </c>
      <c r="Z48" s="379"/>
      <c r="AA48" s="399">
        <v>124071</v>
      </c>
      <c r="AB48" s="399">
        <v>1130</v>
      </c>
      <c r="AC48" s="380">
        <v>1.5</v>
      </c>
      <c r="AD48" s="379"/>
      <c r="AE48" s="399">
        <v>124996</v>
      </c>
      <c r="AF48" s="399">
        <v>1019</v>
      </c>
      <c r="AG48" s="380">
        <v>1.45</v>
      </c>
      <c r="AI48" s="400">
        <v>126748</v>
      </c>
      <c r="AJ48" s="400">
        <v>1064</v>
      </c>
      <c r="AK48" s="380">
        <v>1.38</v>
      </c>
      <c r="AM48" s="400">
        <v>127817</v>
      </c>
      <c r="AN48" s="400">
        <v>979</v>
      </c>
      <c r="AO48" s="380">
        <v>1.28</v>
      </c>
      <c r="AQ48" s="400">
        <v>125827</v>
      </c>
      <c r="AR48" s="400">
        <v>976</v>
      </c>
      <c r="AS48" s="380">
        <v>1.27</v>
      </c>
      <c r="AU48" s="400"/>
      <c r="AV48" s="400"/>
      <c r="AW48" s="380"/>
    </row>
    <row r="49" spans="1:49" ht="11.25" customHeight="1">
      <c r="A49" s="398">
        <v>24250</v>
      </c>
      <c r="B49" s="398" t="s">
        <v>496</v>
      </c>
      <c r="C49" s="399">
        <v>7942</v>
      </c>
      <c r="D49" s="379">
        <v>87</v>
      </c>
      <c r="E49" s="380" t="s">
        <v>456</v>
      </c>
      <c r="F49" s="379"/>
      <c r="G49" s="399">
        <v>8097</v>
      </c>
      <c r="H49" s="379">
        <v>78</v>
      </c>
      <c r="I49" s="380" t="s">
        <v>456</v>
      </c>
      <c r="J49" s="379"/>
      <c r="K49" s="399">
        <v>8276</v>
      </c>
      <c r="L49" s="379">
        <v>79</v>
      </c>
      <c r="M49" s="380">
        <v>2.2200000000000002</v>
      </c>
      <c r="N49" s="379"/>
      <c r="O49" s="399">
        <v>8395</v>
      </c>
      <c r="P49" s="379">
        <v>90</v>
      </c>
      <c r="Q49" s="380">
        <v>2.21</v>
      </c>
      <c r="R49" s="379"/>
      <c r="S49" s="399">
        <v>8530</v>
      </c>
      <c r="T49" s="379">
        <v>79</v>
      </c>
      <c r="U49" s="380">
        <v>2.2000000000000002</v>
      </c>
      <c r="V49" s="379"/>
      <c r="W49" s="399">
        <v>8674</v>
      </c>
      <c r="X49" s="379">
        <v>87</v>
      </c>
      <c r="Y49" s="380">
        <v>2.2400000000000002</v>
      </c>
      <c r="Z49" s="379"/>
      <c r="AA49" s="399">
        <v>8891</v>
      </c>
      <c r="AB49" s="379">
        <v>74</v>
      </c>
      <c r="AC49" s="380">
        <v>2.06</v>
      </c>
      <c r="AD49" s="379"/>
      <c r="AE49" s="399">
        <v>9142</v>
      </c>
      <c r="AF49" s="379">
        <v>80</v>
      </c>
      <c r="AG49" s="380">
        <v>2.0099999999999998</v>
      </c>
      <c r="AI49" s="400">
        <v>9402</v>
      </c>
      <c r="AJ49" s="400">
        <v>56</v>
      </c>
      <c r="AK49" s="380">
        <v>1.71</v>
      </c>
      <c r="AM49" s="400">
        <v>9772</v>
      </c>
      <c r="AN49" s="400">
        <v>71</v>
      </c>
      <c r="AO49" s="380">
        <v>1.61</v>
      </c>
      <c r="AQ49" s="400">
        <v>10112</v>
      </c>
      <c r="AR49" s="400">
        <v>66</v>
      </c>
      <c r="AS49" s="380">
        <v>1.43</v>
      </c>
      <c r="AU49" s="400"/>
      <c r="AV49" s="400"/>
      <c r="AW49" s="380"/>
    </row>
    <row r="50" spans="1:49" ht="11.25" customHeight="1">
      <c r="A50" s="398">
        <v>24330</v>
      </c>
      <c r="B50" s="398" t="s">
        <v>497</v>
      </c>
      <c r="C50" s="399">
        <v>75154</v>
      </c>
      <c r="D50" s="399">
        <v>1261</v>
      </c>
      <c r="E50" s="380" t="s">
        <v>456</v>
      </c>
      <c r="F50" s="379"/>
      <c r="G50" s="399">
        <v>77179</v>
      </c>
      <c r="H50" s="399">
        <v>1435</v>
      </c>
      <c r="I50" s="380" t="s">
        <v>456</v>
      </c>
      <c r="J50" s="379"/>
      <c r="K50" s="399">
        <v>79782</v>
      </c>
      <c r="L50" s="399">
        <v>1370</v>
      </c>
      <c r="M50" s="380">
        <v>1.82</v>
      </c>
      <c r="N50" s="379"/>
      <c r="O50" s="399">
        <v>82463</v>
      </c>
      <c r="P50" s="399">
        <v>1346</v>
      </c>
      <c r="Q50" s="380">
        <v>1.8</v>
      </c>
      <c r="R50" s="379"/>
      <c r="S50" s="399">
        <v>84783</v>
      </c>
      <c r="T50" s="399">
        <v>1290</v>
      </c>
      <c r="U50" s="380">
        <v>1.68</v>
      </c>
      <c r="V50" s="379"/>
      <c r="W50" s="399">
        <v>86942</v>
      </c>
      <c r="X50" s="399">
        <v>1426</v>
      </c>
      <c r="Y50" s="380">
        <v>1.63</v>
      </c>
      <c r="Z50" s="379"/>
      <c r="AA50" s="399">
        <v>88083</v>
      </c>
      <c r="AB50" s="399">
        <v>1438</v>
      </c>
      <c r="AC50" s="380">
        <v>1.62</v>
      </c>
      <c r="AD50" s="379"/>
      <c r="AE50" s="399">
        <v>88808</v>
      </c>
      <c r="AF50" s="399">
        <v>1298</v>
      </c>
      <c r="AG50" s="380">
        <v>1.58</v>
      </c>
      <c r="AI50" s="400">
        <v>89378</v>
      </c>
      <c r="AJ50" s="400">
        <v>1346</v>
      </c>
      <c r="AK50" s="380">
        <v>1.53</v>
      </c>
      <c r="AM50" s="400">
        <v>89307</v>
      </c>
      <c r="AN50" s="400">
        <v>1160</v>
      </c>
      <c r="AO50" s="380">
        <v>1.41</v>
      </c>
      <c r="AQ50" s="400">
        <v>86398</v>
      </c>
      <c r="AR50" s="400">
        <v>1161</v>
      </c>
      <c r="AS50" s="380">
        <v>1.36</v>
      </c>
      <c r="AU50" s="400"/>
      <c r="AV50" s="400"/>
      <c r="AW50" s="380"/>
    </row>
    <row r="51" spans="1:49" ht="11.25" customHeight="1">
      <c r="A51" s="398">
        <v>24410</v>
      </c>
      <c r="B51" s="398" t="s">
        <v>498</v>
      </c>
      <c r="C51" s="399">
        <v>107323</v>
      </c>
      <c r="D51" s="399">
        <v>1397</v>
      </c>
      <c r="E51" s="380" t="s">
        <v>456</v>
      </c>
      <c r="F51" s="379"/>
      <c r="G51" s="399">
        <v>108434</v>
      </c>
      <c r="H51" s="399">
        <v>1448</v>
      </c>
      <c r="I51" s="380" t="s">
        <v>456</v>
      </c>
      <c r="J51" s="379"/>
      <c r="K51" s="399">
        <v>109781</v>
      </c>
      <c r="L51" s="399">
        <v>1485</v>
      </c>
      <c r="M51" s="380">
        <v>1.88</v>
      </c>
      <c r="N51" s="379"/>
      <c r="O51" s="399">
        <v>111421</v>
      </c>
      <c r="P51" s="399">
        <v>1429</v>
      </c>
      <c r="Q51" s="380">
        <v>1.87</v>
      </c>
      <c r="R51" s="379"/>
      <c r="S51" s="399">
        <v>113023</v>
      </c>
      <c r="T51" s="399">
        <v>1512</v>
      </c>
      <c r="U51" s="380">
        <v>1.86</v>
      </c>
      <c r="V51" s="379"/>
      <c r="W51" s="399">
        <v>114800</v>
      </c>
      <c r="X51" s="399">
        <v>1621</v>
      </c>
      <c r="Y51" s="380">
        <v>1.87</v>
      </c>
      <c r="Z51" s="379"/>
      <c r="AA51" s="399">
        <v>116172</v>
      </c>
      <c r="AB51" s="399">
        <v>1510</v>
      </c>
      <c r="AC51" s="380">
        <v>1.87</v>
      </c>
      <c r="AD51" s="379"/>
      <c r="AE51" s="399">
        <v>117034</v>
      </c>
      <c r="AF51" s="399">
        <v>1499</v>
      </c>
      <c r="AG51" s="380">
        <v>1.83</v>
      </c>
      <c r="AI51" s="400">
        <v>117850</v>
      </c>
      <c r="AJ51" s="400">
        <v>1413</v>
      </c>
      <c r="AK51" s="380">
        <v>1.72</v>
      </c>
      <c r="AM51" s="400">
        <v>118135</v>
      </c>
      <c r="AN51" s="400">
        <v>1316</v>
      </c>
      <c r="AO51" s="380">
        <v>1.64</v>
      </c>
      <c r="AQ51" s="400">
        <v>116080</v>
      </c>
      <c r="AR51" s="400">
        <v>1343</v>
      </c>
      <c r="AS51" s="380">
        <v>1.59</v>
      </c>
      <c r="AU51" s="400"/>
      <c r="AV51" s="400"/>
      <c r="AW51" s="380"/>
    </row>
    <row r="52" spans="1:49" ht="11.25" customHeight="1">
      <c r="A52" s="398">
        <v>24600</v>
      </c>
      <c r="B52" s="398" t="s">
        <v>499</v>
      </c>
      <c r="C52" s="399">
        <v>100240</v>
      </c>
      <c r="D52" s="399">
        <v>957</v>
      </c>
      <c r="E52" s="380" t="s">
        <v>456</v>
      </c>
      <c r="F52" s="379"/>
      <c r="G52" s="399">
        <v>107578</v>
      </c>
      <c r="H52" s="399">
        <v>1008</v>
      </c>
      <c r="I52" s="380" t="s">
        <v>456</v>
      </c>
      <c r="J52" s="379"/>
      <c r="K52" s="399">
        <v>118711</v>
      </c>
      <c r="L52" s="399">
        <v>999</v>
      </c>
      <c r="M52" s="380">
        <v>0.91</v>
      </c>
      <c r="N52" s="379"/>
      <c r="O52" s="399">
        <v>127975</v>
      </c>
      <c r="P52" s="399">
        <v>1107</v>
      </c>
      <c r="Q52" s="380">
        <v>0.86</v>
      </c>
      <c r="R52" s="379"/>
      <c r="S52" s="399">
        <v>136872</v>
      </c>
      <c r="T52" s="399">
        <v>1200</v>
      </c>
      <c r="U52" s="380">
        <v>0.83</v>
      </c>
      <c r="V52" s="379"/>
      <c r="W52" s="399">
        <v>146096</v>
      </c>
      <c r="X52" s="399">
        <v>1333</v>
      </c>
      <c r="Y52" s="380">
        <v>0.87</v>
      </c>
      <c r="Z52" s="379"/>
      <c r="AA52" s="399">
        <v>156000</v>
      </c>
      <c r="AB52" s="399">
        <v>1253</v>
      </c>
      <c r="AC52" s="380">
        <v>0.85</v>
      </c>
      <c r="AD52" s="379"/>
      <c r="AE52" s="399">
        <v>163462</v>
      </c>
      <c r="AF52" s="399">
        <v>1303</v>
      </c>
      <c r="AG52" s="380">
        <v>0.81</v>
      </c>
      <c r="AI52" s="400">
        <v>169122</v>
      </c>
      <c r="AJ52" s="400">
        <v>1208</v>
      </c>
      <c r="AK52" s="380">
        <v>0.72</v>
      </c>
      <c r="AM52" s="400">
        <v>170806</v>
      </c>
      <c r="AN52" s="400">
        <v>1213</v>
      </c>
      <c r="AO52" s="380">
        <v>0.68</v>
      </c>
      <c r="AQ52" s="400">
        <v>153674</v>
      </c>
      <c r="AR52" s="400">
        <v>1255</v>
      </c>
      <c r="AS52" s="380">
        <v>0.66</v>
      </c>
      <c r="AU52" s="400"/>
      <c r="AV52" s="400"/>
      <c r="AW52" s="380"/>
    </row>
    <row r="53" spans="1:49" ht="11.25" customHeight="1">
      <c r="A53" s="398">
        <v>24650</v>
      </c>
      <c r="B53" s="398" t="s">
        <v>500</v>
      </c>
      <c r="C53" s="399">
        <v>112643</v>
      </c>
      <c r="D53" s="399">
        <v>2042</v>
      </c>
      <c r="E53" s="380" t="s">
        <v>456</v>
      </c>
      <c r="F53" s="379"/>
      <c r="G53" s="399">
        <v>118329</v>
      </c>
      <c r="H53" s="399">
        <v>2250</v>
      </c>
      <c r="I53" s="380" t="s">
        <v>456</v>
      </c>
      <c r="J53" s="379"/>
      <c r="K53" s="399">
        <v>123936</v>
      </c>
      <c r="L53" s="399">
        <v>2080</v>
      </c>
      <c r="M53" s="380">
        <v>2.13</v>
      </c>
      <c r="N53" s="379"/>
      <c r="O53" s="399">
        <v>129309</v>
      </c>
      <c r="P53" s="399">
        <v>2104</v>
      </c>
      <c r="Q53" s="380">
        <v>2.09</v>
      </c>
      <c r="R53" s="379"/>
      <c r="S53" s="399">
        <v>134915</v>
      </c>
      <c r="T53" s="399">
        <v>2143</v>
      </c>
      <c r="U53" s="380">
        <v>1.99</v>
      </c>
      <c r="V53" s="379"/>
      <c r="W53" s="399">
        <v>141420</v>
      </c>
      <c r="X53" s="399">
        <v>2450</v>
      </c>
      <c r="Y53" s="380">
        <v>2.0299999999999998</v>
      </c>
      <c r="Z53" s="379"/>
      <c r="AA53" s="399">
        <v>148619</v>
      </c>
      <c r="AB53" s="399">
        <v>2468</v>
      </c>
      <c r="AC53" s="380">
        <v>2.06</v>
      </c>
      <c r="AD53" s="379"/>
      <c r="AE53" s="399">
        <v>156851</v>
      </c>
      <c r="AF53" s="399">
        <v>2472</v>
      </c>
      <c r="AG53" s="380">
        <v>2.0499999999999998</v>
      </c>
      <c r="AI53" s="400">
        <v>165295</v>
      </c>
      <c r="AJ53" s="400">
        <v>2609</v>
      </c>
      <c r="AK53" s="380">
        <v>1.98</v>
      </c>
      <c r="AM53" s="400">
        <v>173231</v>
      </c>
      <c r="AN53" s="400">
        <v>2567</v>
      </c>
      <c r="AO53" s="380">
        <v>1.9</v>
      </c>
      <c r="AQ53" s="400">
        <v>181223</v>
      </c>
      <c r="AR53" s="400">
        <v>2809</v>
      </c>
      <c r="AS53" s="380">
        <v>1.89</v>
      </c>
      <c r="AU53" s="400"/>
      <c r="AV53" s="400"/>
      <c r="AW53" s="380"/>
    </row>
    <row r="54" spans="1:49" ht="11.25" customHeight="1">
      <c r="A54" s="398">
        <v>24780</v>
      </c>
      <c r="B54" s="398" t="s">
        <v>501</v>
      </c>
      <c r="C54" s="399">
        <v>51822</v>
      </c>
      <c r="D54" s="379">
        <v>725</v>
      </c>
      <c r="E54" s="380" t="s">
        <v>456</v>
      </c>
      <c r="F54" s="379"/>
      <c r="G54" s="399">
        <v>52475</v>
      </c>
      <c r="H54" s="379">
        <v>768</v>
      </c>
      <c r="I54" s="380" t="s">
        <v>456</v>
      </c>
      <c r="J54" s="379"/>
      <c r="K54" s="399">
        <v>53156</v>
      </c>
      <c r="L54" s="379">
        <v>687</v>
      </c>
      <c r="M54" s="380">
        <v>2.2999999999999998</v>
      </c>
      <c r="N54" s="379"/>
      <c r="O54" s="399">
        <v>53737</v>
      </c>
      <c r="P54" s="379">
        <v>696</v>
      </c>
      <c r="Q54" s="380">
        <v>2.23</v>
      </c>
      <c r="R54" s="379"/>
      <c r="S54" s="399">
        <v>54156</v>
      </c>
      <c r="T54" s="379">
        <v>664</v>
      </c>
      <c r="U54" s="380">
        <v>2.09</v>
      </c>
      <c r="V54" s="379"/>
      <c r="W54" s="399">
        <v>54658</v>
      </c>
      <c r="X54" s="379">
        <v>768</v>
      </c>
      <c r="Y54" s="380">
        <v>2.13</v>
      </c>
      <c r="Z54" s="379"/>
      <c r="AA54" s="399">
        <v>55410</v>
      </c>
      <c r="AB54" s="379">
        <v>793</v>
      </c>
      <c r="AC54" s="380">
        <v>2.1800000000000002</v>
      </c>
      <c r="AD54" s="379"/>
      <c r="AE54" s="399">
        <v>56111</v>
      </c>
      <c r="AF54" s="379">
        <v>730</v>
      </c>
      <c r="AG54" s="380">
        <v>2.2000000000000002</v>
      </c>
      <c r="AI54" s="400">
        <v>56709</v>
      </c>
      <c r="AJ54" s="400">
        <v>677</v>
      </c>
      <c r="AK54" s="380">
        <v>2.0499999999999998</v>
      </c>
      <c r="AM54" s="400">
        <v>57257</v>
      </c>
      <c r="AN54" s="400">
        <v>655</v>
      </c>
      <c r="AO54" s="380">
        <v>1.89</v>
      </c>
      <c r="AQ54" s="400">
        <v>56969</v>
      </c>
      <c r="AR54" s="400">
        <v>681</v>
      </c>
      <c r="AS54" s="380">
        <v>1.82</v>
      </c>
      <c r="AU54" s="400"/>
      <c r="AV54" s="400"/>
      <c r="AW54" s="380"/>
    </row>
    <row r="55" spans="1:49" ht="11.25" customHeight="1">
      <c r="A55" s="398">
        <v>24850</v>
      </c>
      <c r="B55" s="398" t="s">
        <v>502</v>
      </c>
      <c r="C55" s="399">
        <v>35105</v>
      </c>
      <c r="D55" s="379">
        <v>488</v>
      </c>
      <c r="E55" s="380" t="s">
        <v>456</v>
      </c>
      <c r="F55" s="379"/>
      <c r="G55" s="399">
        <v>36384</v>
      </c>
      <c r="H55" s="379">
        <v>566</v>
      </c>
      <c r="I55" s="380" t="s">
        <v>456</v>
      </c>
      <c r="J55" s="379"/>
      <c r="K55" s="399">
        <v>37788</v>
      </c>
      <c r="L55" s="379">
        <v>489</v>
      </c>
      <c r="M55" s="380">
        <v>2.2799999999999998</v>
      </c>
      <c r="N55" s="379"/>
      <c r="O55" s="399">
        <v>39084</v>
      </c>
      <c r="P55" s="379">
        <v>519</v>
      </c>
      <c r="Q55" s="380">
        <v>2.25</v>
      </c>
      <c r="R55" s="379"/>
      <c r="S55" s="399">
        <v>40264</v>
      </c>
      <c r="T55" s="379">
        <v>488</v>
      </c>
      <c r="U55" s="380">
        <v>2.04</v>
      </c>
      <c r="V55" s="379"/>
      <c r="W55" s="399">
        <v>41795</v>
      </c>
      <c r="X55" s="379">
        <v>606</v>
      </c>
      <c r="Y55" s="380">
        <v>2.1</v>
      </c>
      <c r="Z55" s="379"/>
      <c r="AA55" s="399">
        <v>43021</v>
      </c>
      <c r="AB55" s="379">
        <v>581</v>
      </c>
      <c r="AC55" s="380">
        <v>2.08</v>
      </c>
      <c r="AD55" s="379"/>
      <c r="AE55" s="399">
        <v>44512</v>
      </c>
      <c r="AF55" s="379">
        <v>586</v>
      </c>
      <c r="AG55" s="380">
        <v>2.09</v>
      </c>
      <c r="AI55" s="400">
        <v>46308</v>
      </c>
      <c r="AJ55" s="400">
        <v>599</v>
      </c>
      <c r="AK55" s="380">
        <v>1.96</v>
      </c>
      <c r="AM55" s="400">
        <v>47984</v>
      </c>
      <c r="AN55" s="400">
        <v>646</v>
      </c>
      <c r="AO55" s="380">
        <v>1.92</v>
      </c>
      <c r="AQ55" s="400">
        <v>49684</v>
      </c>
      <c r="AR55" s="400">
        <v>685</v>
      </c>
      <c r="AS55" s="380">
        <v>1.93</v>
      </c>
      <c r="AU55" s="400"/>
      <c r="AV55" s="400"/>
      <c r="AW55" s="380"/>
    </row>
    <row r="56" spans="1:49" ht="11.25" customHeight="1">
      <c r="A56" s="398">
        <v>24900</v>
      </c>
      <c r="B56" s="398" t="s">
        <v>503</v>
      </c>
      <c r="C56" s="399">
        <v>28406</v>
      </c>
      <c r="D56" s="379">
        <v>327</v>
      </c>
      <c r="E56" s="380" t="s">
        <v>456</v>
      </c>
      <c r="F56" s="379"/>
      <c r="G56" s="399">
        <v>28675</v>
      </c>
      <c r="H56" s="379">
        <v>342</v>
      </c>
      <c r="I56" s="380" t="s">
        <v>456</v>
      </c>
      <c r="J56" s="379"/>
      <c r="K56" s="399">
        <v>28905</v>
      </c>
      <c r="L56" s="379">
        <v>351</v>
      </c>
      <c r="M56" s="380">
        <v>2.4300000000000002</v>
      </c>
      <c r="N56" s="379"/>
      <c r="O56" s="399">
        <v>29100</v>
      </c>
      <c r="P56" s="379">
        <v>329</v>
      </c>
      <c r="Q56" s="380">
        <v>2.42</v>
      </c>
      <c r="R56" s="379"/>
      <c r="S56" s="399">
        <v>29288</v>
      </c>
      <c r="T56" s="379">
        <v>305</v>
      </c>
      <c r="U56" s="380">
        <v>2.31</v>
      </c>
      <c r="V56" s="379"/>
      <c r="W56" s="399">
        <v>29486</v>
      </c>
      <c r="X56" s="379">
        <v>342</v>
      </c>
      <c r="Y56" s="380">
        <v>2.27</v>
      </c>
      <c r="Z56" s="379"/>
      <c r="AA56" s="399">
        <v>29699</v>
      </c>
      <c r="AB56" s="379">
        <v>350</v>
      </c>
      <c r="AC56" s="380">
        <v>2.29</v>
      </c>
      <c r="AD56" s="379"/>
      <c r="AE56" s="399">
        <v>29881</v>
      </c>
      <c r="AF56" s="379">
        <v>322</v>
      </c>
      <c r="AG56" s="380">
        <v>2.31</v>
      </c>
      <c r="AI56" s="400">
        <v>30059</v>
      </c>
      <c r="AJ56" s="400">
        <v>299</v>
      </c>
      <c r="AK56" s="380">
        <v>2.1800000000000002</v>
      </c>
      <c r="AM56" s="400">
        <v>30244</v>
      </c>
      <c r="AN56" s="400">
        <v>296</v>
      </c>
      <c r="AO56" s="380">
        <v>2.04</v>
      </c>
      <c r="AQ56" s="400">
        <v>30351</v>
      </c>
      <c r="AR56" s="400">
        <v>279</v>
      </c>
      <c r="AS56" s="380">
        <v>1.94</v>
      </c>
      <c r="AU56" s="400"/>
      <c r="AV56" s="400"/>
      <c r="AW56" s="380"/>
    </row>
    <row r="57" spans="1:49" ht="11.25" customHeight="1">
      <c r="A57" s="398">
        <v>24970</v>
      </c>
      <c r="B57" s="398" t="s">
        <v>504</v>
      </c>
      <c r="C57" s="399">
        <v>177345</v>
      </c>
      <c r="D57" s="399">
        <v>1825</v>
      </c>
      <c r="E57" s="380" t="s">
        <v>456</v>
      </c>
      <c r="F57" s="379"/>
      <c r="G57" s="399">
        <v>180312</v>
      </c>
      <c r="H57" s="399">
        <v>1999</v>
      </c>
      <c r="I57" s="380" t="s">
        <v>456</v>
      </c>
      <c r="J57" s="379"/>
      <c r="K57" s="399">
        <v>183255</v>
      </c>
      <c r="L57" s="399">
        <v>1830</v>
      </c>
      <c r="M57" s="380">
        <v>1.54</v>
      </c>
      <c r="N57" s="379"/>
      <c r="O57" s="399">
        <v>186150</v>
      </c>
      <c r="P57" s="399">
        <v>1907</v>
      </c>
      <c r="Q57" s="380">
        <v>1.52</v>
      </c>
      <c r="R57" s="379"/>
      <c r="S57" s="399">
        <v>189174</v>
      </c>
      <c r="T57" s="399">
        <v>1845</v>
      </c>
      <c r="U57" s="380">
        <v>1.43</v>
      </c>
      <c r="V57" s="379"/>
      <c r="W57" s="399">
        <v>192625</v>
      </c>
      <c r="X57" s="399">
        <v>1974</v>
      </c>
      <c r="Y57" s="380">
        <v>1.43</v>
      </c>
      <c r="Z57" s="379"/>
      <c r="AA57" s="399">
        <v>195610</v>
      </c>
      <c r="AB57" s="399">
        <v>1938</v>
      </c>
      <c r="AC57" s="380">
        <v>1.41</v>
      </c>
      <c r="AD57" s="379"/>
      <c r="AE57" s="399">
        <v>197922</v>
      </c>
      <c r="AF57" s="399">
        <v>1694</v>
      </c>
      <c r="AG57" s="380">
        <v>1.35</v>
      </c>
      <c r="AI57" s="400">
        <v>199656</v>
      </c>
      <c r="AJ57" s="400">
        <v>1659</v>
      </c>
      <c r="AK57" s="380">
        <v>1.26</v>
      </c>
      <c r="AM57" s="400">
        <v>200642</v>
      </c>
      <c r="AN57" s="400">
        <v>1599</v>
      </c>
      <c r="AO57" s="380">
        <v>1.1599999999999999</v>
      </c>
      <c r="AQ57" s="400">
        <v>193051</v>
      </c>
      <c r="AR57" s="400">
        <v>1576</v>
      </c>
      <c r="AS57" s="380">
        <v>1.1399999999999999</v>
      </c>
      <c r="AU57" s="400"/>
      <c r="AV57" s="400"/>
      <c r="AW57" s="380"/>
    </row>
    <row r="58" spans="1:49" ht="11.25" customHeight="1">
      <c r="A58" s="398">
        <v>25060</v>
      </c>
      <c r="B58" s="398" t="s">
        <v>505</v>
      </c>
      <c r="C58" s="399">
        <v>112180</v>
      </c>
      <c r="D58" s="399">
        <v>1370</v>
      </c>
      <c r="E58" s="380" t="s">
        <v>456</v>
      </c>
      <c r="F58" s="379"/>
      <c r="G58" s="399">
        <v>113673</v>
      </c>
      <c r="H58" s="399">
        <v>1423</v>
      </c>
      <c r="I58" s="380" t="s">
        <v>456</v>
      </c>
      <c r="J58" s="379"/>
      <c r="K58" s="399">
        <v>115464</v>
      </c>
      <c r="L58" s="399">
        <v>1393</v>
      </c>
      <c r="M58" s="380">
        <v>1.58</v>
      </c>
      <c r="N58" s="379"/>
      <c r="O58" s="399">
        <v>117763</v>
      </c>
      <c r="P58" s="399">
        <v>1314</v>
      </c>
      <c r="Q58" s="380">
        <v>1.54</v>
      </c>
      <c r="R58" s="379"/>
      <c r="S58" s="399">
        <v>120231</v>
      </c>
      <c r="T58" s="399">
        <v>1310</v>
      </c>
      <c r="U58" s="380">
        <v>1.47</v>
      </c>
      <c r="V58" s="379"/>
      <c r="W58" s="399">
        <v>122871</v>
      </c>
      <c r="X58" s="399">
        <v>1548</v>
      </c>
      <c r="Y58" s="380">
        <v>1.48</v>
      </c>
      <c r="Z58" s="379"/>
      <c r="AA58" s="399">
        <v>124266</v>
      </c>
      <c r="AB58" s="399">
        <v>1506</v>
      </c>
      <c r="AC58" s="380">
        <v>1.51</v>
      </c>
      <c r="AD58" s="379"/>
      <c r="AE58" s="399">
        <v>125396</v>
      </c>
      <c r="AF58" s="399">
        <v>1389</v>
      </c>
      <c r="AG58" s="380">
        <v>1.51</v>
      </c>
      <c r="AI58" s="400">
        <v>126287</v>
      </c>
      <c r="AJ58" s="400">
        <v>1403</v>
      </c>
      <c r="AK58" s="380">
        <v>1.45</v>
      </c>
      <c r="AM58" s="400">
        <v>126624</v>
      </c>
      <c r="AN58" s="400">
        <v>1259</v>
      </c>
      <c r="AO58" s="380">
        <v>1.36</v>
      </c>
      <c r="AQ58" s="400">
        <v>122965</v>
      </c>
      <c r="AR58" s="400">
        <v>1311</v>
      </c>
      <c r="AS58" s="380">
        <v>1.35</v>
      </c>
      <c r="AU58" s="400"/>
      <c r="AV58" s="400"/>
      <c r="AW58" s="380"/>
    </row>
    <row r="59" spans="1:49" ht="11.25" customHeight="1">
      <c r="A59" s="398">
        <v>25150</v>
      </c>
      <c r="B59" s="398" t="s">
        <v>506</v>
      </c>
      <c r="C59" s="399">
        <v>28670</v>
      </c>
      <c r="D59" s="379">
        <v>309</v>
      </c>
      <c r="E59" s="380" t="s">
        <v>456</v>
      </c>
      <c r="F59" s="379"/>
      <c r="G59" s="399">
        <v>29363</v>
      </c>
      <c r="H59" s="379">
        <v>369</v>
      </c>
      <c r="I59" s="380" t="s">
        <v>456</v>
      </c>
      <c r="J59" s="379"/>
      <c r="K59" s="399">
        <v>30410</v>
      </c>
      <c r="L59" s="379">
        <v>358</v>
      </c>
      <c r="M59" s="380">
        <v>2.02</v>
      </c>
      <c r="N59" s="379"/>
      <c r="O59" s="399">
        <v>31066</v>
      </c>
      <c r="P59" s="379">
        <v>390</v>
      </c>
      <c r="Q59" s="380">
        <v>2.11</v>
      </c>
      <c r="R59" s="379"/>
      <c r="S59" s="399">
        <v>31748</v>
      </c>
      <c r="T59" s="379">
        <v>343</v>
      </c>
      <c r="U59" s="380">
        <v>1.98</v>
      </c>
      <c r="V59" s="379"/>
      <c r="W59" s="399">
        <v>32672</v>
      </c>
      <c r="X59" s="379">
        <v>397</v>
      </c>
      <c r="Y59" s="380">
        <v>1.99</v>
      </c>
      <c r="Z59" s="379"/>
      <c r="AA59" s="399">
        <v>33671</v>
      </c>
      <c r="AB59" s="379">
        <v>413</v>
      </c>
      <c r="AC59" s="380">
        <v>1.95</v>
      </c>
      <c r="AD59" s="379"/>
      <c r="AE59" s="399">
        <v>34630</v>
      </c>
      <c r="AF59" s="379">
        <v>424</v>
      </c>
      <c r="AG59" s="380">
        <v>2</v>
      </c>
      <c r="AI59" s="400">
        <v>35749</v>
      </c>
      <c r="AJ59" s="400">
        <v>390</v>
      </c>
      <c r="AK59" s="380">
        <v>1.89</v>
      </c>
      <c r="AM59" s="400">
        <v>36882</v>
      </c>
      <c r="AN59" s="400">
        <v>401</v>
      </c>
      <c r="AO59" s="380">
        <v>1.77</v>
      </c>
      <c r="AQ59" s="400">
        <v>37895</v>
      </c>
      <c r="AR59" s="400">
        <v>485</v>
      </c>
      <c r="AS59" s="380">
        <v>1.78</v>
      </c>
      <c r="AU59" s="400"/>
      <c r="AV59" s="400"/>
      <c r="AW59" s="380"/>
    </row>
    <row r="60" spans="1:49" ht="11.25" customHeight="1">
      <c r="A60" s="398">
        <v>25250</v>
      </c>
      <c r="B60" s="398" t="s">
        <v>507</v>
      </c>
      <c r="C60" s="399">
        <v>154247</v>
      </c>
      <c r="D60" s="399">
        <v>2319</v>
      </c>
      <c r="E60" s="380" t="s">
        <v>456</v>
      </c>
      <c r="F60" s="379"/>
      <c r="G60" s="399">
        <v>156967</v>
      </c>
      <c r="H60" s="399">
        <v>2397</v>
      </c>
      <c r="I60" s="380" t="s">
        <v>456</v>
      </c>
      <c r="J60" s="379"/>
      <c r="K60" s="399">
        <v>160282</v>
      </c>
      <c r="L60" s="399">
        <v>2282</v>
      </c>
      <c r="M60" s="380">
        <v>1.63</v>
      </c>
      <c r="N60" s="379"/>
      <c r="O60" s="399">
        <v>164099</v>
      </c>
      <c r="P60" s="399">
        <v>2360</v>
      </c>
      <c r="Q60" s="380">
        <v>1.6</v>
      </c>
      <c r="R60" s="379"/>
      <c r="S60" s="399">
        <v>167870</v>
      </c>
      <c r="T60" s="399">
        <v>2357</v>
      </c>
      <c r="U60" s="380">
        <v>1.54</v>
      </c>
      <c r="V60" s="379"/>
      <c r="W60" s="399">
        <v>172294</v>
      </c>
      <c r="X60" s="399">
        <v>2623</v>
      </c>
      <c r="Y60" s="380">
        <v>1.56</v>
      </c>
      <c r="Z60" s="379"/>
      <c r="AA60" s="399">
        <v>175039</v>
      </c>
      <c r="AB60" s="399">
        <v>2718</v>
      </c>
      <c r="AC60" s="380">
        <v>1.58</v>
      </c>
      <c r="AD60" s="379"/>
      <c r="AE60" s="399">
        <v>177561</v>
      </c>
      <c r="AF60" s="399">
        <v>2526</v>
      </c>
      <c r="AG60" s="380">
        <v>1.57</v>
      </c>
      <c r="AI60" s="400">
        <v>179170</v>
      </c>
      <c r="AJ60" s="400">
        <v>2504</v>
      </c>
      <c r="AK60" s="380">
        <v>1.51</v>
      </c>
      <c r="AM60" s="400">
        <v>179815</v>
      </c>
      <c r="AN60" s="400">
        <v>2276</v>
      </c>
      <c r="AO60" s="380">
        <v>1.4</v>
      </c>
      <c r="AQ60" s="400">
        <v>173541</v>
      </c>
      <c r="AR60" s="400">
        <v>2314</v>
      </c>
      <c r="AS60" s="380">
        <v>1.35</v>
      </c>
      <c r="AU60" s="400"/>
      <c r="AV60" s="400"/>
      <c r="AW60" s="380"/>
    </row>
    <row r="61" spans="1:49" ht="11.25" customHeight="1">
      <c r="A61" s="398">
        <v>25340</v>
      </c>
      <c r="B61" s="398" t="s">
        <v>508</v>
      </c>
      <c r="C61" s="399">
        <v>149271</v>
      </c>
      <c r="D61" s="399">
        <v>1459</v>
      </c>
      <c r="E61" s="380" t="s">
        <v>456</v>
      </c>
      <c r="F61" s="379"/>
      <c r="G61" s="399">
        <v>151700</v>
      </c>
      <c r="H61" s="399">
        <v>1714</v>
      </c>
      <c r="I61" s="380" t="s">
        <v>456</v>
      </c>
      <c r="J61" s="379"/>
      <c r="K61" s="399">
        <v>154001</v>
      </c>
      <c r="L61" s="399">
        <v>1515</v>
      </c>
      <c r="M61" s="380">
        <v>2.02</v>
      </c>
      <c r="N61" s="379"/>
      <c r="O61" s="399">
        <v>156500</v>
      </c>
      <c r="P61" s="399">
        <v>1495</v>
      </c>
      <c r="Q61" s="380">
        <v>2.0099999999999998</v>
      </c>
      <c r="R61" s="379"/>
      <c r="S61" s="399">
        <v>158831</v>
      </c>
      <c r="T61" s="399">
        <v>1481</v>
      </c>
      <c r="U61" s="380">
        <v>1.89</v>
      </c>
      <c r="V61" s="379"/>
      <c r="W61" s="399">
        <v>161528</v>
      </c>
      <c r="X61" s="399">
        <v>1575</v>
      </c>
      <c r="Y61" s="380">
        <v>1.9</v>
      </c>
      <c r="Z61" s="379"/>
      <c r="AA61" s="399">
        <v>164104</v>
      </c>
      <c r="AB61" s="399">
        <v>1675</v>
      </c>
      <c r="AC61" s="380">
        <v>1.95</v>
      </c>
      <c r="AD61" s="379"/>
      <c r="AE61" s="399">
        <v>166416</v>
      </c>
      <c r="AF61" s="399">
        <v>1501</v>
      </c>
      <c r="AG61" s="380">
        <v>1.93</v>
      </c>
      <c r="AI61" s="400">
        <v>168394</v>
      </c>
      <c r="AJ61" s="400">
        <v>1421</v>
      </c>
      <c r="AK61" s="380">
        <v>1.84</v>
      </c>
      <c r="AM61" s="400">
        <v>169913</v>
      </c>
      <c r="AN61" s="400">
        <v>1421</v>
      </c>
      <c r="AO61" s="380">
        <v>1.73</v>
      </c>
      <c r="AQ61" s="400">
        <v>170390</v>
      </c>
      <c r="AR61" s="400">
        <v>1479</v>
      </c>
      <c r="AS61" s="380">
        <v>1.75</v>
      </c>
      <c r="AU61" s="400"/>
      <c r="AV61" s="400"/>
      <c r="AW61" s="380"/>
    </row>
    <row r="62" spans="1:49" ht="11.25" customHeight="1">
      <c r="A62" s="398">
        <v>25430</v>
      </c>
      <c r="B62" s="398" t="s">
        <v>509</v>
      </c>
      <c r="C62" s="399">
        <v>17872</v>
      </c>
      <c r="D62" s="379">
        <v>140</v>
      </c>
      <c r="E62" s="380" t="s">
        <v>456</v>
      </c>
      <c r="F62" s="379"/>
      <c r="G62" s="399">
        <v>18053</v>
      </c>
      <c r="H62" s="379">
        <v>141</v>
      </c>
      <c r="I62" s="380" t="s">
        <v>456</v>
      </c>
      <c r="J62" s="379"/>
      <c r="K62" s="399">
        <v>18247</v>
      </c>
      <c r="L62" s="379">
        <v>173</v>
      </c>
      <c r="M62" s="380">
        <v>2.0099999999999998</v>
      </c>
      <c r="N62" s="379"/>
      <c r="O62" s="399">
        <v>18501</v>
      </c>
      <c r="P62" s="379">
        <v>145</v>
      </c>
      <c r="Q62" s="380">
        <v>2.02</v>
      </c>
      <c r="R62" s="379"/>
      <c r="S62" s="399">
        <v>18794</v>
      </c>
      <c r="T62" s="379">
        <v>146</v>
      </c>
      <c r="U62" s="380">
        <v>2</v>
      </c>
      <c r="V62" s="379"/>
      <c r="W62" s="399">
        <v>19097</v>
      </c>
      <c r="X62" s="379">
        <v>160</v>
      </c>
      <c r="Y62" s="380">
        <v>1.9</v>
      </c>
      <c r="Z62" s="379"/>
      <c r="AA62" s="399">
        <v>19287</v>
      </c>
      <c r="AB62" s="379">
        <v>142</v>
      </c>
      <c r="AC62" s="380">
        <v>1.84</v>
      </c>
      <c r="AD62" s="379"/>
      <c r="AE62" s="399">
        <v>19481</v>
      </c>
      <c r="AF62" s="379">
        <v>136</v>
      </c>
      <c r="AG62" s="380">
        <v>1.76</v>
      </c>
      <c r="AI62" s="400">
        <v>19672</v>
      </c>
      <c r="AJ62" s="400">
        <v>149</v>
      </c>
      <c r="AK62" s="380">
        <v>1.67</v>
      </c>
      <c r="AM62" s="400">
        <v>19906</v>
      </c>
      <c r="AN62" s="400">
        <v>128</v>
      </c>
      <c r="AO62" s="380">
        <v>1.62</v>
      </c>
      <c r="AQ62" s="400">
        <v>20106</v>
      </c>
      <c r="AR62" s="400">
        <v>157</v>
      </c>
      <c r="AS62" s="380">
        <v>1.7</v>
      </c>
      <c r="AU62" s="400"/>
      <c r="AV62" s="400"/>
      <c r="AW62" s="380"/>
    </row>
    <row r="63" spans="1:49" ht="11.25" customHeight="1">
      <c r="A63" s="398">
        <v>25490</v>
      </c>
      <c r="B63" s="398" t="s">
        <v>510</v>
      </c>
      <c r="C63" s="399">
        <v>16167</v>
      </c>
      <c r="D63" s="379">
        <v>178</v>
      </c>
      <c r="E63" s="380" t="s">
        <v>456</v>
      </c>
      <c r="F63" s="379"/>
      <c r="G63" s="399">
        <v>16304</v>
      </c>
      <c r="H63" s="379">
        <v>201</v>
      </c>
      <c r="I63" s="380" t="s">
        <v>456</v>
      </c>
      <c r="J63" s="379"/>
      <c r="K63" s="399">
        <v>16431</v>
      </c>
      <c r="L63" s="379">
        <v>215</v>
      </c>
      <c r="M63" s="380">
        <v>2.4</v>
      </c>
      <c r="N63" s="379"/>
      <c r="O63" s="399">
        <v>16512</v>
      </c>
      <c r="P63" s="379">
        <v>155</v>
      </c>
      <c r="Q63" s="380">
        <v>2.31</v>
      </c>
      <c r="R63" s="379"/>
      <c r="S63" s="399">
        <v>16591</v>
      </c>
      <c r="T63" s="379">
        <v>186</v>
      </c>
      <c r="U63" s="380">
        <v>2.25</v>
      </c>
      <c r="V63" s="379"/>
      <c r="W63" s="399">
        <v>16737</v>
      </c>
      <c r="X63" s="379">
        <v>203</v>
      </c>
      <c r="Y63" s="380">
        <v>2.19</v>
      </c>
      <c r="Z63" s="379"/>
      <c r="AA63" s="399">
        <v>16771</v>
      </c>
      <c r="AB63" s="379">
        <v>172</v>
      </c>
      <c r="AC63" s="380">
        <v>2.23</v>
      </c>
      <c r="AD63" s="379"/>
      <c r="AE63" s="399">
        <v>16882</v>
      </c>
      <c r="AF63" s="379">
        <v>192</v>
      </c>
      <c r="AG63" s="380">
        <v>2.2000000000000002</v>
      </c>
      <c r="AI63" s="400">
        <v>16977</v>
      </c>
      <c r="AJ63" s="400">
        <v>174</v>
      </c>
      <c r="AK63" s="380">
        <v>2.04</v>
      </c>
      <c r="AM63" s="400">
        <v>17064</v>
      </c>
      <c r="AN63" s="400">
        <v>198</v>
      </c>
      <c r="AO63" s="380">
        <v>2.11</v>
      </c>
      <c r="AQ63" s="400">
        <v>17291</v>
      </c>
      <c r="AR63" s="400">
        <v>187</v>
      </c>
      <c r="AS63" s="380">
        <v>2.09</v>
      </c>
      <c r="AU63" s="400"/>
      <c r="AV63" s="400"/>
      <c r="AW63" s="380"/>
    </row>
    <row r="64" spans="1:49" ht="11.25" customHeight="1">
      <c r="A64" s="398">
        <v>25620</v>
      </c>
      <c r="B64" s="398" t="s">
        <v>511</v>
      </c>
      <c r="C64" s="399">
        <v>13335</v>
      </c>
      <c r="D64" s="379">
        <v>129</v>
      </c>
      <c r="E64" s="380" t="s">
        <v>456</v>
      </c>
      <c r="F64" s="379"/>
      <c r="G64" s="399">
        <v>13456</v>
      </c>
      <c r="H64" s="379">
        <v>128</v>
      </c>
      <c r="I64" s="380" t="s">
        <v>456</v>
      </c>
      <c r="J64" s="379"/>
      <c r="K64" s="399">
        <v>13563</v>
      </c>
      <c r="L64" s="379">
        <v>134</v>
      </c>
      <c r="M64" s="380">
        <v>2.02</v>
      </c>
      <c r="N64" s="379"/>
      <c r="O64" s="399">
        <v>13687</v>
      </c>
      <c r="P64" s="379">
        <v>135</v>
      </c>
      <c r="Q64" s="380">
        <v>2.1</v>
      </c>
      <c r="R64" s="379"/>
      <c r="S64" s="399">
        <v>13848</v>
      </c>
      <c r="T64" s="379">
        <v>94</v>
      </c>
      <c r="U64" s="380">
        <v>1.93</v>
      </c>
      <c r="V64" s="379"/>
      <c r="W64" s="399">
        <v>14052</v>
      </c>
      <c r="X64" s="379">
        <v>140</v>
      </c>
      <c r="Y64" s="380">
        <v>1.97</v>
      </c>
      <c r="Z64" s="379"/>
      <c r="AA64" s="399">
        <v>14282</v>
      </c>
      <c r="AB64" s="379">
        <v>123</v>
      </c>
      <c r="AC64" s="380">
        <v>1.85</v>
      </c>
      <c r="AD64" s="379"/>
      <c r="AE64" s="399">
        <v>14548</v>
      </c>
      <c r="AF64" s="379">
        <v>124</v>
      </c>
      <c r="AG64" s="380">
        <v>1.96</v>
      </c>
      <c r="AI64" s="400">
        <v>14719</v>
      </c>
      <c r="AJ64" s="400">
        <v>121</v>
      </c>
      <c r="AK64" s="380">
        <v>1.81</v>
      </c>
      <c r="AM64" s="400">
        <v>14847</v>
      </c>
      <c r="AN64" s="400">
        <v>108</v>
      </c>
      <c r="AO64" s="380">
        <v>1.71</v>
      </c>
      <c r="AQ64" s="400">
        <v>15134</v>
      </c>
      <c r="AR64" s="400">
        <v>131</v>
      </c>
      <c r="AS64" s="380">
        <v>1.76</v>
      </c>
      <c r="AU64" s="400"/>
      <c r="AV64" s="400"/>
      <c r="AW64" s="380"/>
    </row>
    <row r="65" spans="1:49" ht="11.25" customHeight="1">
      <c r="A65" s="398">
        <v>25710</v>
      </c>
      <c r="B65" s="398" t="s">
        <v>512</v>
      </c>
      <c r="C65" s="399">
        <v>62716</v>
      </c>
      <c r="D65" s="379">
        <v>655</v>
      </c>
      <c r="E65" s="380" t="s">
        <v>456</v>
      </c>
      <c r="F65" s="379"/>
      <c r="G65" s="399">
        <v>62935</v>
      </c>
      <c r="H65" s="379">
        <v>608</v>
      </c>
      <c r="I65" s="380" t="s">
        <v>456</v>
      </c>
      <c r="J65" s="379"/>
      <c r="K65" s="399">
        <v>63174</v>
      </c>
      <c r="L65" s="379">
        <v>586</v>
      </c>
      <c r="M65" s="380">
        <v>1.82</v>
      </c>
      <c r="N65" s="379"/>
      <c r="O65" s="399">
        <v>63433</v>
      </c>
      <c r="P65" s="379">
        <v>563</v>
      </c>
      <c r="Q65" s="380">
        <v>1.72</v>
      </c>
      <c r="R65" s="379"/>
      <c r="S65" s="399">
        <v>63675</v>
      </c>
      <c r="T65" s="379">
        <v>537</v>
      </c>
      <c r="U65" s="380">
        <v>1.65</v>
      </c>
      <c r="V65" s="379"/>
      <c r="W65" s="399">
        <v>64174</v>
      </c>
      <c r="X65" s="379">
        <v>639</v>
      </c>
      <c r="Y65" s="380">
        <v>1.68</v>
      </c>
      <c r="Z65" s="379"/>
      <c r="AA65" s="399">
        <v>64386</v>
      </c>
      <c r="AB65" s="379">
        <v>644</v>
      </c>
      <c r="AC65" s="380">
        <v>1.76</v>
      </c>
      <c r="AD65" s="379"/>
      <c r="AE65" s="399">
        <v>64493</v>
      </c>
      <c r="AF65" s="379">
        <v>612</v>
      </c>
      <c r="AG65" s="380">
        <v>1.82</v>
      </c>
      <c r="AI65" s="400">
        <v>64402</v>
      </c>
      <c r="AJ65" s="400">
        <v>543</v>
      </c>
      <c r="AK65" s="380">
        <v>1.73</v>
      </c>
      <c r="AM65" s="400">
        <v>64237</v>
      </c>
      <c r="AN65" s="400">
        <v>544</v>
      </c>
      <c r="AO65" s="380">
        <v>1.65</v>
      </c>
      <c r="AQ65" s="400">
        <v>63454</v>
      </c>
      <c r="AR65" s="400">
        <v>607</v>
      </c>
      <c r="AS65" s="380">
        <v>1.68</v>
      </c>
      <c r="AU65" s="400"/>
      <c r="AV65" s="400"/>
      <c r="AW65" s="380"/>
    </row>
    <row r="66" spans="1:49" ht="11.25" customHeight="1">
      <c r="A66" s="398">
        <v>25810</v>
      </c>
      <c r="B66" s="398" t="s">
        <v>513</v>
      </c>
      <c r="C66" s="399">
        <v>12054</v>
      </c>
      <c r="D66" s="379">
        <v>113</v>
      </c>
      <c r="E66" s="380" t="s">
        <v>456</v>
      </c>
      <c r="F66" s="379"/>
      <c r="G66" s="399">
        <v>11970</v>
      </c>
      <c r="H66" s="379">
        <v>131</v>
      </c>
      <c r="I66" s="380" t="s">
        <v>456</v>
      </c>
      <c r="J66" s="379"/>
      <c r="K66" s="399">
        <v>11880</v>
      </c>
      <c r="L66" s="379">
        <v>104</v>
      </c>
      <c r="M66" s="380">
        <v>2.0499999999999998</v>
      </c>
      <c r="N66" s="379"/>
      <c r="O66" s="399">
        <v>11777</v>
      </c>
      <c r="P66" s="379">
        <v>114</v>
      </c>
      <c r="Q66" s="380">
        <v>2.06</v>
      </c>
      <c r="R66" s="379"/>
      <c r="S66" s="399">
        <v>11644</v>
      </c>
      <c r="T66" s="379">
        <v>113</v>
      </c>
      <c r="U66" s="380">
        <v>1.95</v>
      </c>
      <c r="V66" s="379"/>
      <c r="W66" s="399">
        <v>11570</v>
      </c>
      <c r="X66" s="379">
        <v>107</v>
      </c>
      <c r="Y66" s="380">
        <v>1.98</v>
      </c>
      <c r="Z66" s="379"/>
      <c r="AA66" s="399">
        <v>11586</v>
      </c>
      <c r="AB66" s="379">
        <v>104</v>
      </c>
      <c r="AC66" s="380">
        <v>1.91</v>
      </c>
      <c r="AD66" s="379"/>
      <c r="AE66" s="399">
        <v>11624</v>
      </c>
      <c r="AF66" s="379">
        <v>116</v>
      </c>
      <c r="AG66" s="380">
        <v>1.89</v>
      </c>
      <c r="AI66" s="400">
        <v>11696</v>
      </c>
      <c r="AJ66" s="400">
        <v>101</v>
      </c>
      <c r="AK66" s="380">
        <v>1.8</v>
      </c>
      <c r="AM66" s="400">
        <v>11787</v>
      </c>
      <c r="AN66" s="400">
        <v>110</v>
      </c>
      <c r="AO66" s="380">
        <v>1.79</v>
      </c>
      <c r="AQ66" s="400">
        <v>11885</v>
      </c>
      <c r="AR66" s="400">
        <v>127</v>
      </c>
      <c r="AS66" s="380">
        <v>1.81</v>
      </c>
      <c r="AU66" s="400"/>
      <c r="AV66" s="400"/>
      <c r="AW66" s="380"/>
    </row>
    <row r="67" spans="1:49" ht="11.25" customHeight="1">
      <c r="A67" s="398">
        <v>25900</v>
      </c>
      <c r="B67" s="398" t="s">
        <v>514</v>
      </c>
      <c r="C67" s="399">
        <v>97276</v>
      </c>
      <c r="D67" s="399">
        <v>1277</v>
      </c>
      <c r="E67" s="380" t="s">
        <v>456</v>
      </c>
      <c r="F67" s="379"/>
      <c r="G67" s="399">
        <v>99893</v>
      </c>
      <c r="H67" s="399">
        <v>1334</v>
      </c>
      <c r="I67" s="380" t="s">
        <v>456</v>
      </c>
      <c r="J67" s="379"/>
      <c r="K67" s="399">
        <v>102156</v>
      </c>
      <c r="L67" s="399">
        <v>1307</v>
      </c>
      <c r="M67" s="380">
        <v>1.17</v>
      </c>
      <c r="N67" s="379"/>
      <c r="O67" s="399">
        <v>104451</v>
      </c>
      <c r="P67" s="399">
        <v>1276</v>
      </c>
      <c r="Q67" s="380">
        <v>1.1499999999999999</v>
      </c>
      <c r="R67" s="379"/>
      <c r="S67" s="399">
        <v>106381</v>
      </c>
      <c r="T67" s="399">
        <v>1278</v>
      </c>
      <c r="U67" s="380">
        <v>1.1100000000000001</v>
      </c>
      <c r="V67" s="379"/>
      <c r="W67" s="399">
        <v>108627</v>
      </c>
      <c r="X67" s="399">
        <v>1482</v>
      </c>
      <c r="Y67" s="380">
        <v>1.1499999999999999</v>
      </c>
      <c r="Z67" s="379"/>
      <c r="AA67" s="399">
        <v>109488</v>
      </c>
      <c r="AB67" s="399">
        <v>1338</v>
      </c>
      <c r="AC67" s="380">
        <v>1.17</v>
      </c>
      <c r="AD67" s="379"/>
      <c r="AE67" s="399">
        <v>110676</v>
      </c>
      <c r="AF67" s="399">
        <v>1314</v>
      </c>
      <c r="AG67" s="380">
        <v>1.18</v>
      </c>
      <c r="AI67" s="400">
        <v>111710</v>
      </c>
      <c r="AJ67" s="400">
        <v>1222</v>
      </c>
      <c r="AK67" s="380">
        <v>1.1100000000000001</v>
      </c>
      <c r="AM67" s="400">
        <v>110480</v>
      </c>
      <c r="AN67" s="400">
        <v>1127</v>
      </c>
      <c r="AO67" s="380">
        <v>1.07</v>
      </c>
      <c r="AQ67" s="400">
        <v>103508</v>
      </c>
      <c r="AR67" s="400">
        <v>1089</v>
      </c>
      <c r="AS67" s="380">
        <v>1.02</v>
      </c>
      <c r="AU67" s="400"/>
      <c r="AV67" s="400"/>
      <c r="AW67" s="380"/>
    </row>
    <row r="68" spans="1:49" ht="11.25" customHeight="1">
      <c r="A68" s="398">
        <v>25990</v>
      </c>
      <c r="B68" s="398" t="s">
        <v>515</v>
      </c>
      <c r="C68" s="399">
        <v>6759</v>
      </c>
      <c r="D68" s="379">
        <v>72</v>
      </c>
      <c r="E68" s="380" t="s">
        <v>456</v>
      </c>
      <c r="F68" s="379"/>
      <c r="G68" s="399">
        <v>6860</v>
      </c>
      <c r="H68" s="379">
        <v>58</v>
      </c>
      <c r="I68" s="380" t="s">
        <v>456</v>
      </c>
      <c r="J68" s="379"/>
      <c r="K68" s="399">
        <v>6938</v>
      </c>
      <c r="L68" s="379">
        <v>60</v>
      </c>
      <c r="M68" s="380">
        <v>2.2599999999999998</v>
      </c>
      <c r="N68" s="379"/>
      <c r="O68" s="399">
        <v>7047</v>
      </c>
      <c r="P68" s="379">
        <v>69</v>
      </c>
      <c r="Q68" s="380">
        <v>2.2200000000000002</v>
      </c>
      <c r="R68" s="379"/>
      <c r="S68" s="399">
        <v>7179</v>
      </c>
      <c r="T68" s="379">
        <v>58</v>
      </c>
      <c r="U68" s="380">
        <v>2.19</v>
      </c>
      <c r="V68" s="379"/>
      <c r="W68" s="399">
        <v>7316</v>
      </c>
      <c r="X68" s="379">
        <v>58</v>
      </c>
      <c r="Y68" s="380">
        <v>2.1</v>
      </c>
      <c r="Z68" s="379"/>
      <c r="AA68" s="399">
        <v>7320</v>
      </c>
      <c r="AB68" s="379">
        <v>56</v>
      </c>
      <c r="AC68" s="380">
        <v>1.93</v>
      </c>
      <c r="AD68" s="379"/>
      <c r="AE68" s="399">
        <v>7320</v>
      </c>
      <c r="AF68" s="379">
        <v>57</v>
      </c>
      <c r="AG68" s="380">
        <v>1.88</v>
      </c>
      <c r="AI68" s="400">
        <v>7438</v>
      </c>
      <c r="AJ68" s="400">
        <v>59</v>
      </c>
      <c r="AK68" s="380">
        <v>1.85</v>
      </c>
      <c r="AM68" s="400">
        <v>7530</v>
      </c>
      <c r="AN68" s="400">
        <v>68</v>
      </c>
      <c r="AO68" s="380">
        <v>1.94</v>
      </c>
      <c r="AQ68" s="400">
        <v>7613</v>
      </c>
      <c r="AR68" s="400">
        <v>54</v>
      </c>
      <c r="AS68" s="380">
        <v>1.89</v>
      </c>
      <c r="AU68" s="400"/>
      <c r="AV68" s="400"/>
      <c r="AW68" s="380"/>
    </row>
    <row r="69" spans="1:49" ht="11.25" customHeight="1">
      <c r="A69" s="398">
        <v>26080</v>
      </c>
      <c r="B69" s="398" t="s">
        <v>516</v>
      </c>
      <c r="C69" s="399">
        <v>3061</v>
      </c>
      <c r="D69" s="379">
        <v>18</v>
      </c>
      <c r="E69" s="380" t="s">
        <v>456</v>
      </c>
      <c r="F69" s="379"/>
      <c r="G69" s="399">
        <v>3057</v>
      </c>
      <c r="H69" s="379">
        <v>21</v>
      </c>
      <c r="I69" s="380" t="s">
        <v>456</v>
      </c>
      <c r="J69" s="379"/>
      <c r="K69" s="399">
        <v>3002</v>
      </c>
      <c r="L69" s="379">
        <v>13</v>
      </c>
      <c r="M69" s="380">
        <v>1.55</v>
      </c>
      <c r="N69" s="379"/>
      <c r="O69" s="399">
        <v>2970</v>
      </c>
      <c r="P69" s="379">
        <v>16</v>
      </c>
      <c r="Q69" s="380">
        <v>1.67</v>
      </c>
      <c r="R69" s="379"/>
      <c r="S69" s="399">
        <v>2933</v>
      </c>
      <c r="T69" s="379">
        <v>6</v>
      </c>
      <c r="U69" s="380" t="s">
        <v>456</v>
      </c>
      <c r="V69" s="379"/>
      <c r="W69" s="399">
        <v>2929</v>
      </c>
      <c r="X69" s="379">
        <v>16</v>
      </c>
      <c r="Y69" s="380">
        <v>1.43</v>
      </c>
      <c r="Z69" s="379"/>
      <c r="AA69" s="399">
        <v>2921</v>
      </c>
      <c r="AB69" s="379">
        <v>17</v>
      </c>
      <c r="AC69" s="380">
        <v>1.47</v>
      </c>
      <c r="AD69" s="379"/>
      <c r="AE69" s="399">
        <v>2951</v>
      </c>
      <c r="AF69" s="379">
        <v>18</v>
      </c>
      <c r="AG69" s="380">
        <v>1.9</v>
      </c>
      <c r="AI69" s="400">
        <v>2968</v>
      </c>
      <c r="AJ69" s="400">
        <v>16</v>
      </c>
      <c r="AK69" s="380">
        <v>1.93</v>
      </c>
      <c r="AM69" s="400">
        <v>3089</v>
      </c>
      <c r="AN69" s="400">
        <v>12</v>
      </c>
      <c r="AO69" s="380">
        <v>1.76</v>
      </c>
      <c r="AQ69" s="400">
        <v>3235</v>
      </c>
      <c r="AR69" s="400">
        <v>21</v>
      </c>
      <c r="AS69" s="380" t="s">
        <v>456</v>
      </c>
      <c r="AU69" s="400"/>
      <c r="AV69" s="400"/>
      <c r="AW69" s="380"/>
    </row>
    <row r="70" spans="1:49" ht="11.25" customHeight="1">
      <c r="A70" s="398">
        <v>26170</v>
      </c>
      <c r="B70" s="398" t="s">
        <v>517</v>
      </c>
      <c r="C70" s="399">
        <v>27512</v>
      </c>
      <c r="D70" s="379">
        <v>286</v>
      </c>
      <c r="E70" s="380" t="s">
        <v>456</v>
      </c>
      <c r="F70" s="379"/>
      <c r="G70" s="399">
        <v>27926</v>
      </c>
      <c r="H70" s="379">
        <v>306</v>
      </c>
      <c r="I70" s="380" t="s">
        <v>456</v>
      </c>
      <c r="J70" s="379"/>
      <c r="K70" s="399">
        <v>28273</v>
      </c>
      <c r="L70" s="379">
        <v>311</v>
      </c>
      <c r="M70" s="380">
        <v>2.2599999999999998</v>
      </c>
      <c r="N70" s="379"/>
      <c r="O70" s="399">
        <v>28521</v>
      </c>
      <c r="P70" s="379">
        <v>309</v>
      </c>
      <c r="Q70" s="380">
        <v>2.31</v>
      </c>
      <c r="R70" s="379"/>
      <c r="S70" s="399">
        <v>28781</v>
      </c>
      <c r="T70" s="379">
        <v>286</v>
      </c>
      <c r="U70" s="380">
        <v>2.2599999999999998</v>
      </c>
      <c r="V70" s="379"/>
      <c r="W70" s="399">
        <v>29122</v>
      </c>
      <c r="X70" s="379">
        <v>310</v>
      </c>
      <c r="Y70" s="380">
        <v>2.23</v>
      </c>
      <c r="Z70" s="379"/>
      <c r="AA70" s="399">
        <v>29346</v>
      </c>
      <c r="AB70" s="379">
        <v>282</v>
      </c>
      <c r="AC70" s="380">
        <v>2.13</v>
      </c>
      <c r="AD70" s="379"/>
      <c r="AE70" s="399">
        <v>29577</v>
      </c>
      <c r="AF70" s="379">
        <v>289</v>
      </c>
      <c r="AG70" s="380">
        <v>2.08</v>
      </c>
      <c r="AI70" s="400">
        <v>29887</v>
      </c>
      <c r="AJ70" s="400">
        <v>267</v>
      </c>
      <c r="AK70" s="380">
        <v>1.92</v>
      </c>
      <c r="AM70" s="400">
        <v>30222</v>
      </c>
      <c r="AN70" s="400">
        <v>247</v>
      </c>
      <c r="AO70" s="380">
        <v>1.82</v>
      </c>
      <c r="AQ70" s="400">
        <v>30378</v>
      </c>
      <c r="AR70" s="400">
        <v>257</v>
      </c>
      <c r="AS70" s="380">
        <v>1.8</v>
      </c>
      <c r="AU70" s="400"/>
      <c r="AV70" s="400"/>
      <c r="AW70" s="380"/>
    </row>
    <row r="71" spans="1:49" ht="11.25" customHeight="1">
      <c r="A71" s="398">
        <v>26260</v>
      </c>
      <c r="B71" s="398" t="s">
        <v>518</v>
      </c>
      <c r="C71" s="399">
        <v>16571</v>
      </c>
      <c r="D71" s="379">
        <v>169</v>
      </c>
      <c r="E71" s="380" t="s">
        <v>456</v>
      </c>
      <c r="F71" s="379"/>
      <c r="G71" s="399">
        <v>16461</v>
      </c>
      <c r="H71" s="379">
        <v>186</v>
      </c>
      <c r="I71" s="380" t="s">
        <v>456</v>
      </c>
      <c r="J71" s="379"/>
      <c r="K71" s="399">
        <v>16355</v>
      </c>
      <c r="L71" s="379">
        <v>181</v>
      </c>
      <c r="M71" s="380">
        <v>2.19</v>
      </c>
      <c r="N71" s="379"/>
      <c r="O71" s="399">
        <v>16255</v>
      </c>
      <c r="P71" s="379">
        <v>159</v>
      </c>
      <c r="Q71" s="380">
        <v>2.16</v>
      </c>
      <c r="R71" s="379"/>
      <c r="S71" s="399">
        <v>16162</v>
      </c>
      <c r="T71" s="379">
        <v>168</v>
      </c>
      <c r="U71" s="380">
        <v>2.11</v>
      </c>
      <c r="V71" s="379"/>
      <c r="W71" s="399">
        <v>16123</v>
      </c>
      <c r="X71" s="379">
        <v>197</v>
      </c>
      <c r="Y71" s="380">
        <v>2.19</v>
      </c>
      <c r="Z71" s="379"/>
      <c r="AA71" s="399">
        <v>16199</v>
      </c>
      <c r="AB71" s="379">
        <v>193</v>
      </c>
      <c r="AC71" s="380">
        <v>2.3199999999999998</v>
      </c>
      <c r="AD71" s="379"/>
      <c r="AE71" s="399">
        <v>16276</v>
      </c>
      <c r="AF71" s="379">
        <v>177</v>
      </c>
      <c r="AG71" s="380">
        <v>2.34</v>
      </c>
      <c r="AI71" s="400">
        <v>16360</v>
      </c>
      <c r="AJ71" s="400">
        <v>164</v>
      </c>
      <c r="AK71" s="380">
        <v>2.16</v>
      </c>
      <c r="AM71" s="400">
        <v>16479</v>
      </c>
      <c r="AN71" s="400">
        <v>169</v>
      </c>
      <c r="AO71" s="380">
        <v>2.0299999999999998</v>
      </c>
      <c r="AQ71" s="400">
        <v>16488</v>
      </c>
      <c r="AR71" s="400">
        <v>178</v>
      </c>
      <c r="AS71" s="380">
        <v>2.04</v>
      </c>
      <c r="AU71" s="400"/>
      <c r="AV71" s="400"/>
      <c r="AW71" s="380"/>
    </row>
    <row r="72" spans="1:49" ht="11.25" customHeight="1">
      <c r="A72" s="398">
        <v>26350</v>
      </c>
      <c r="B72" s="398" t="s">
        <v>519</v>
      </c>
      <c r="C72" s="399">
        <v>98853</v>
      </c>
      <c r="D72" s="399">
        <v>979</v>
      </c>
      <c r="E72" s="380" t="s">
        <v>456</v>
      </c>
      <c r="F72" s="379"/>
      <c r="G72" s="399">
        <v>101410</v>
      </c>
      <c r="H72" s="399">
        <v>1085</v>
      </c>
      <c r="I72" s="380" t="s">
        <v>456</v>
      </c>
      <c r="J72" s="379"/>
      <c r="K72" s="399">
        <v>103487</v>
      </c>
      <c r="L72" s="399">
        <v>1049</v>
      </c>
      <c r="M72" s="380">
        <v>1.1599999999999999</v>
      </c>
      <c r="N72" s="379"/>
      <c r="O72" s="399">
        <v>105894</v>
      </c>
      <c r="P72" s="399">
        <v>1047</v>
      </c>
      <c r="Q72" s="380">
        <v>1.1499999999999999</v>
      </c>
      <c r="R72" s="379"/>
      <c r="S72" s="399">
        <v>108028</v>
      </c>
      <c r="T72" s="399">
        <v>1017</v>
      </c>
      <c r="U72" s="380">
        <v>1.1000000000000001</v>
      </c>
      <c r="V72" s="379"/>
      <c r="W72" s="399">
        <v>111003</v>
      </c>
      <c r="X72" s="399">
        <v>1135</v>
      </c>
      <c r="Y72" s="380">
        <v>1.0900000000000001</v>
      </c>
      <c r="Z72" s="379"/>
      <c r="AA72" s="399">
        <v>112102</v>
      </c>
      <c r="AB72" s="399">
        <v>1187</v>
      </c>
      <c r="AC72" s="380">
        <v>1.1100000000000001</v>
      </c>
      <c r="AD72" s="379"/>
      <c r="AE72" s="399">
        <v>113287</v>
      </c>
      <c r="AF72" s="399">
        <v>1035</v>
      </c>
      <c r="AG72" s="380">
        <v>1.1000000000000001</v>
      </c>
      <c r="AI72" s="400">
        <v>113739</v>
      </c>
      <c r="AJ72" s="400">
        <v>1033</v>
      </c>
      <c r="AK72" s="380">
        <v>1.06</v>
      </c>
      <c r="AM72" s="400">
        <v>112524</v>
      </c>
      <c r="AN72" s="400">
        <v>898</v>
      </c>
      <c r="AO72" s="380">
        <v>0.97</v>
      </c>
      <c r="AQ72" s="400">
        <v>106278</v>
      </c>
      <c r="AR72" s="400">
        <v>998</v>
      </c>
      <c r="AS72" s="380">
        <v>0.97</v>
      </c>
      <c r="AU72" s="400"/>
      <c r="AV72" s="400"/>
      <c r="AW72" s="380"/>
    </row>
    <row r="73" spans="1:49" ht="11.25" customHeight="1">
      <c r="A73" s="398">
        <v>26430</v>
      </c>
      <c r="B73" s="398" t="s">
        <v>520</v>
      </c>
      <c r="C73" s="399">
        <v>9598</v>
      </c>
      <c r="D73" s="379">
        <v>80</v>
      </c>
      <c r="E73" s="380" t="s">
        <v>456</v>
      </c>
      <c r="F73" s="379"/>
      <c r="G73" s="399">
        <v>9744</v>
      </c>
      <c r="H73" s="379">
        <v>87</v>
      </c>
      <c r="I73" s="380" t="s">
        <v>456</v>
      </c>
      <c r="J73" s="379"/>
      <c r="K73" s="399">
        <v>9867</v>
      </c>
      <c r="L73" s="379">
        <v>86</v>
      </c>
      <c r="M73" s="380">
        <v>2.08</v>
      </c>
      <c r="N73" s="379"/>
      <c r="O73" s="399">
        <v>10018</v>
      </c>
      <c r="P73" s="379">
        <v>78</v>
      </c>
      <c r="Q73" s="380">
        <v>2.02</v>
      </c>
      <c r="R73" s="379"/>
      <c r="S73" s="399">
        <v>10175</v>
      </c>
      <c r="T73" s="379">
        <v>91</v>
      </c>
      <c r="U73" s="380">
        <v>1.98</v>
      </c>
      <c r="V73" s="379"/>
      <c r="W73" s="399">
        <v>10357</v>
      </c>
      <c r="X73" s="379">
        <v>88</v>
      </c>
      <c r="Y73" s="380">
        <v>1.94</v>
      </c>
      <c r="Z73" s="379"/>
      <c r="AA73" s="399">
        <v>10527</v>
      </c>
      <c r="AB73" s="379">
        <v>93</v>
      </c>
      <c r="AC73" s="380">
        <v>1.99</v>
      </c>
      <c r="AD73" s="379"/>
      <c r="AE73" s="399">
        <v>10724</v>
      </c>
      <c r="AF73" s="379">
        <v>95</v>
      </c>
      <c r="AG73" s="380">
        <v>1.98</v>
      </c>
      <c r="AI73" s="400">
        <v>10894</v>
      </c>
      <c r="AJ73" s="400">
        <v>92</v>
      </c>
      <c r="AK73" s="380">
        <v>1.95</v>
      </c>
      <c r="AM73" s="400">
        <v>11139</v>
      </c>
      <c r="AN73" s="400">
        <v>82</v>
      </c>
      <c r="AO73" s="380">
        <v>1.82</v>
      </c>
      <c r="AQ73" s="400">
        <v>11364</v>
      </c>
      <c r="AR73" s="400">
        <v>115</v>
      </c>
      <c r="AS73" s="380">
        <v>1.97</v>
      </c>
      <c r="AU73" s="400"/>
      <c r="AV73" s="400"/>
      <c r="AW73" s="380"/>
    </row>
    <row r="74" spans="1:49" ht="11.25" customHeight="1">
      <c r="A74" s="398">
        <v>26490</v>
      </c>
      <c r="B74" s="398" t="s">
        <v>521</v>
      </c>
      <c r="C74" s="399">
        <v>26666</v>
      </c>
      <c r="D74" s="379">
        <v>321</v>
      </c>
      <c r="E74" s="380" t="s">
        <v>456</v>
      </c>
      <c r="F74" s="379"/>
      <c r="G74" s="399">
        <v>27530</v>
      </c>
      <c r="H74" s="379">
        <v>359</v>
      </c>
      <c r="I74" s="380" t="s">
        <v>456</v>
      </c>
      <c r="J74" s="379"/>
      <c r="K74" s="399">
        <v>28228</v>
      </c>
      <c r="L74" s="379">
        <v>322</v>
      </c>
      <c r="M74" s="380">
        <v>2.0099999999999998</v>
      </c>
      <c r="N74" s="379"/>
      <c r="O74" s="399">
        <v>28874</v>
      </c>
      <c r="P74" s="379">
        <v>299</v>
      </c>
      <c r="Q74" s="380">
        <v>1.9</v>
      </c>
      <c r="R74" s="379"/>
      <c r="S74" s="399">
        <v>29625</v>
      </c>
      <c r="T74" s="379">
        <v>326</v>
      </c>
      <c r="U74" s="380">
        <v>1.81</v>
      </c>
      <c r="V74" s="379"/>
      <c r="W74" s="399">
        <v>30465</v>
      </c>
      <c r="X74" s="379">
        <v>360</v>
      </c>
      <c r="Y74" s="380">
        <v>1.84</v>
      </c>
      <c r="Z74" s="379"/>
      <c r="AA74" s="399">
        <v>31535</v>
      </c>
      <c r="AB74" s="379">
        <v>344</v>
      </c>
      <c r="AC74" s="380">
        <v>1.86</v>
      </c>
      <c r="AD74" s="379"/>
      <c r="AE74" s="399">
        <v>32715</v>
      </c>
      <c r="AF74" s="379">
        <v>391</v>
      </c>
      <c r="AG74" s="380">
        <v>1.9</v>
      </c>
      <c r="AI74" s="400">
        <v>34164</v>
      </c>
      <c r="AJ74" s="400">
        <v>372</v>
      </c>
      <c r="AK74" s="380">
        <v>1.82</v>
      </c>
      <c r="AM74" s="400">
        <v>35758</v>
      </c>
      <c r="AN74" s="400">
        <v>360</v>
      </c>
      <c r="AO74" s="380">
        <v>1.76</v>
      </c>
      <c r="AQ74" s="400">
        <v>37623</v>
      </c>
      <c r="AR74" s="400">
        <v>450</v>
      </c>
      <c r="AS74" s="380">
        <v>1.79</v>
      </c>
      <c r="AU74" s="400"/>
      <c r="AV74" s="400"/>
      <c r="AW74" s="380"/>
    </row>
    <row r="75" spans="1:49" ht="11.25" customHeight="1">
      <c r="A75" s="398">
        <v>26610</v>
      </c>
      <c r="B75" s="398" t="s">
        <v>522</v>
      </c>
      <c r="C75" s="399">
        <v>20865</v>
      </c>
      <c r="D75" s="379">
        <v>297</v>
      </c>
      <c r="E75" s="380" t="s">
        <v>456</v>
      </c>
      <c r="F75" s="379"/>
      <c r="G75" s="399">
        <v>20971</v>
      </c>
      <c r="H75" s="379">
        <v>346</v>
      </c>
      <c r="I75" s="380" t="s">
        <v>456</v>
      </c>
      <c r="J75" s="379"/>
      <c r="K75" s="399">
        <v>21003</v>
      </c>
      <c r="L75" s="379">
        <v>318</v>
      </c>
      <c r="M75" s="380">
        <v>2.6</v>
      </c>
      <c r="N75" s="379"/>
      <c r="O75" s="399">
        <v>20940</v>
      </c>
      <c r="P75" s="379">
        <v>254</v>
      </c>
      <c r="Q75" s="380">
        <v>2.4700000000000002</v>
      </c>
      <c r="R75" s="379"/>
      <c r="S75" s="399">
        <v>20893</v>
      </c>
      <c r="T75" s="379">
        <v>293</v>
      </c>
      <c r="U75" s="380">
        <v>2.3199999999999998</v>
      </c>
      <c r="V75" s="379"/>
      <c r="W75" s="399">
        <v>20896</v>
      </c>
      <c r="X75" s="379">
        <v>326</v>
      </c>
      <c r="Y75" s="380">
        <v>2.34</v>
      </c>
      <c r="Z75" s="379"/>
      <c r="AA75" s="399">
        <v>21059</v>
      </c>
      <c r="AB75" s="379">
        <v>324</v>
      </c>
      <c r="AC75" s="380">
        <v>2.48</v>
      </c>
      <c r="AD75" s="379"/>
      <c r="AE75" s="399">
        <v>21224</v>
      </c>
      <c r="AF75" s="379">
        <v>307</v>
      </c>
      <c r="AG75" s="380">
        <v>2.44</v>
      </c>
      <c r="AI75" s="400">
        <v>21387</v>
      </c>
      <c r="AJ75" s="400">
        <v>273</v>
      </c>
      <c r="AK75" s="380">
        <v>2.2000000000000002</v>
      </c>
      <c r="AM75" s="400">
        <v>21472</v>
      </c>
      <c r="AN75" s="400">
        <v>304</v>
      </c>
      <c r="AO75" s="380">
        <v>2.08</v>
      </c>
      <c r="AQ75" s="400">
        <v>21383</v>
      </c>
      <c r="AR75" s="400">
        <v>288</v>
      </c>
      <c r="AS75" s="380">
        <v>1.99</v>
      </c>
      <c r="AU75" s="400"/>
      <c r="AV75" s="400"/>
      <c r="AW75" s="380"/>
    </row>
    <row r="76" spans="1:49" ht="11.25" customHeight="1">
      <c r="A76" s="398">
        <v>26670</v>
      </c>
      <c r="B76" s="398" t="s">
        <v>523</v>
      </c>
      <c r="C76" s="399">
        <v>5918</v>
      </c>
      <c r="D76" s="379">
        <v>52</v>
      </c>
      <c r="E76" s="380" t="s">
        <v>456</v>
      </c>
      <c r="F76" s="379"/>
      <c r="G76" s="399">
        <v>5940</v>
      </c>
      <c r="H76" s="379">
        <v>47</v>
      </c>
      <c r="I76" s="380" t="s">
        <v>456</v>
      </c>
      <c r="J76" s="379"/>
      <c r="K76" s="399">
        <v>5961</v>
      </c>
      <c r="L76" s="379">
        <v>44</v>
      </c>
      <c r="M76" s="380">
        <v>2.04</v>
      </c>
      <c r="N76" s="379"/>
      <c r="O76" s="399">
        <v>5982</v>
      </c>
      <c r="P76" s="379">
        <v>54</v>
      </c>
      <c r="Q76" s="380">
        <v>2</v>
      </c>
      <c r="R76" s="379"/>
      <c r="S76" s="399">
        <v>6005</v>
      </c>
      <c r="T76" s="379">
        <v>53</v>
      </c>
      <c r="U76" s="380">
        <v>2.08</v>
      </c>
      <c r="V76" s="379"/>
      <c r="W76" s="399">
        <v>6046</v>
      </c>
      <c r="X76" s="379">
        <v>67</v>
      </c>
      <c r="Y76" s="380">
        <v>2.38</v>
      </c>
      <c r="Z76" s="379"/>
      <c r="AA76" s="399">
        <v>6060</v>
      </c>
      <c r="AB76" s="379">
        <v>60</v>
      </c>
      <c r="AC76" s="380">
        <v>2.4500000000000002</v>
      </c>
      <c r="AD76" s="379"/>
      <c r="AE76" s="399">
        <v>6094</v>
      </c>
      <c r="AF76" s="379">
        <v>42</v>
      </c>
      <c r="AG76" s="380">
        <v>2.29</v>
      </c>
      <c r="AI76" s="400">
        <v>6134</v>
      </c>
      <c r="AJ76" s="400">
        <v>42</v>
      </c>
      <c r="AK76" s="380">
        <v>1.94</v>
      </c>
      <c r="AM76" s="400">
        <v>6160</v>
      </c>
      <c r="AN76" s="400">
        <v>44</v>
      </c>
      <c r="AO76" s="380">
        <v>1.71</v>
      </c>
      <c r="AQ76" s="400">
        <v>6183</v>
      </c>
      <c r="AR76" s="400">
        <v>55</v>
      </c>
      <c r="AS76" s="380">
        <v>1.87</v>
      </c>
      <c r="AU76" s="400"/>
      <c r="AV76" s="400"/>
      <c r="AW76" s="380"/>
    </row>
    <row r="77" spans="1:49" ht="11.25" customHeight="1">
      <c r="A77" s="398">
        <v>26700</v>
      </c>
      <c r="B77" s="398" t="s">
        <v>524</v>
      </c>
      <c r="C77" s="399">
        <v>27212</v>
      </c>
      <c r="D77" s="379">
        <v>314</v>
      </c>
      <c r="E77" s="380" t="s">
        <v>456</v>
      </c>
      <c r="F77" s="379"/>
      <c r="G77" s="399">
        <v>27438</v>
      </c>
      <c r="H77" s="379">
        <v>322</v>
      </c>
      <c r="I77" s="380" t="s">
        <v>456</v>
      </c>
      <c r="J77" s="379"/>
      <c r="K77" s="399">
        <v>27650</v>
      </c>
      <c r="L77" s="379">
        <v>282</v>
      </c>
      <c r="M77" s="380">
        <v>2.1800000000000002</v>
      </c>
      <c r="N77" s="379"/>
      <c r="O77" s="399">
        <v>27862</v>
      </c>
      <c r="P77" s="379">
        <v>267</v>
      </c>
      <c r="Q77" s="380">
        <v>2.0499999999999998</v>
      </c>
      <c r="R77" s="379"/>
      <c r="S77" s="399">
        <v>28143</v>
      </c>
      <c r="T77" s="379">
        <v>300</v>
      </c>
      <c r="U77" s="380">
        <v>1.97</v>
      </c>
      <c r="V77" s="379"/>
      <c r="W77" s="399">
        <v>28592</v>
      </c>
      <c r="X77" s="379">
        <v>299</v>
      </c>
      <c r="Y77" s="380">
        <v>1.98</v>
      </c>
      <c r="Z77" s="379"/>
      <c r="AA77" s="399">
        <v>28936</v>
      </c>
      <c r="AB77" s="379">
        <v>333</v>
      </c>
      <c r="AC77" s="380">
        <v>2.09</v>
      </c>
      <c r="AD77" s="379"/>
      <c r="AE77" s="399">
        <v>29241</v>
      </c>
      <c r="AF77" s="379">
        <v>292</v>
      </c>
      <c r="AG77" s="380">
        <v>2.0299999999999998</v>
      </c>
      <c r="AI77" s="400">
        <v>29403</v>
      </c>
      <c r="AJ77" s="400">
        <v>293</v>
      </c>
      <c r="AK77" s="380">
        <v>1.97</v>
      </c>
      <c r="AM77" s="400">
        <v>29468</v>
      </c>
      <c r="AN77" s="400">
        <v>285</v>
      </c>
      <c r="AO77" s="380">
        <v>1.83</v>
      </c>
      <c r="AQ77" s="400">
        <v>29740</v>
      </c>
      <c r="AR77" s="400">
        <v>300</v>
      </c>
      <c r="AS77" s="380">
        <v>1.85</v>
      </c>
      <c r="AU77" s="400"/>
      <c r="AV77" s="400"/>
      <c r="AW77" s="380"/>
    </row>
    <row r="78" spans="1:49" ht="11.25" customHeight="1">
      <c r="A78" s="398">
        <v>26730</v>
      </c>
      <c r="B78" s="398" t="s">
        <v>525</v>
      </c>
      <c r="C78" s="399">
        <v>32667</v>
      </c>
      <c r="D78" s="379">
        <v>396</v>
      </c>
      <c r="E78" s="380" t="s">
        <v>456</v>
      </c>
      <c r="F78" s="379"/>
      <c r="G78" s="399">
        <v>33059</v>
      </c>
      <c r="H78" s="379">
        <v>416</v>
      </c>
      <c r="I78" s="380" t="s">
        <v>456</v>
      </c>
      <c r="J78" s="379"/>
      <c r="K78" s="399">
        <v>33423</v>
      </c>
      <c r="L78" s="379">
        <v>363</v>
      </c>
      <c r="M78" s="380">
        <v>1.9</v>
      </c>
      <c r="N78" s="379"/>
      <c r="O78" s="399">
        <v>33729</v>
      </c>
      <c r="P78" s="379">
        <v>398</v>
      </c>
      <c r="Q78" s="380">
        <v>1.89</v>
      </c>
      <c r="R78" s="379"/>
      <c r="S78" s="399">
        <v>34005</v>
      </c>
      <c r="T78" s="379">
        <v>359</v>
      </c>
      <c r="U78" s="380">
        <v>1.78</v>
      </c>
      <c r="V78" s="379"/>
      <c r="W78" s="399">
        <v>34242</v>
      </c>
      <c r="X78" s="379">
        <v>440</v>
      </c>
      <c r="Y78" s="380">
        <v>1.89</v>
      </c>
      <c r="Z78" s="379"/>
      <c r="AA78" s="399">
        <v>34501</v>
      </c>
      <c r="AB78" s="379">
        <v>346</v>
      </c>
      <c r="AC78" s="380">
        <v>1.78</v>
      </c>
      <c r="AD78" s="379"/>
      <c r="AE78" s="399">
        <v>34791</v>
      </c>
      <c r="AF78" s="379">
        <v>399</v>
      </c>
      <c r="AG78" s="380">
        <v>1.81</v>
      </c>
      <c r="AI78" s="400">
        <v>35060</v>
      </c>
      <c r="AJ78" s="400">
        <v>359</v>
      </c>
      <c r="AK78" s="380">
        <v>1.66</v>
      </c>
      <c r="AM78" s="400">
        <v>35358</v>
      </c>
      <c r="AN78" s="400">
        <v>366</v>
      </c>
      <c r="AO78" s="380">
        <v>1.68</v>
      </c>
      <c r="AQ78" s="400">
        <v>35419</v>
      </c>
      <c r="AR78" s="400">
        <v>357</v>
      </c>
      <c r="AS78" s="380">
        <v>1.61</v>
      </c>
      <c r="AU78" s="400"/>
      <c r="AV78" s="400"/>
      <c r="AW78" s="380"/>
    </row>
    <row r="79" spans="1:49" ht="11.25" customHeight="1">
      <c r="A79" s="398">
        <v>26810</v>
      </c>
      <c r="B79" s="398" t="s">
        <v>526</v>
      </c>
      <c r="C79" s="399">
        <v>42068</v>
      </c>
      <c r="D79" s="379">
        <v>458</v>
      </c>
      <c r="E79" s="380" t="s">
        <v>456</v>
      </c>
      <c r="F79" s="379"/>
      <c r="G79" s="399">
        <v>42445</v>
      </c>
      <c r="H79" s="379">
        <v>519</v>
      </c>
      <c r="I79" s="380" t="s">
        <v>456</v>
      </c>
      <c r="J79" s="379"/>
      <c r="K79" s="399">
        <v>42721</v>
      </c>
      <c r="L79" s="379">
        <v>461</v>
      </c>
      <c r="M79" s="380">
        <v>2.12</v>
      </c>
      <c r="N79" s="379"/>
      <c r="O79" s="399">
        <v>42948</v>
      </c>
      <c r="P79" s="379">
        <v>438</v>
      </c>
      <c r="Q79" s="380">
        <v>2.08</v>
      </c>
      <c r="R79" s="379"/>
      <c r="S79" s="399">
        <v>43172</v>
      </c>
      <c r="T79" s="379">
        <v>474</v>
      </c>
      <c r="U79" s="380">
        <v>1.99</v>
      </c>
      <c r="V79" s="379"/>
      <c r="W79" s="399">
        <v>43530</v>
      </c>
      <c r="X79" s="379">
        <v>510</v>
      </c>
      <c r="Y79" s="380">
        <v>2.04</v>
      </c>
      <c r="Z79" s="379"/>
      <c r="AA79" s="399">
        <v>43849</v>
      </c>
      <c r="AB79" s="379">
        <v>511</v>
      </c>
      <c r="AC79" s="380">
        <v>2.12</v>
      </c>
      <c r="AD79" s="379"/>
      <c r="AE79" s="399">
        <v>44191</v>
      </c>
      <c r="AF79" s="379">
        <v>475</v>
      </c>
      <c r="AG79" s="380">
        <v>2.1</v>
      </c>
      <c r="AI79" s="400">
        <v>44620</v>
      </c>
      <c r="AJ79" s="400">
        <v>479</v>
      </c>
      <c r="AK79" s="380">
        <v>2.0299999999999998</v>
      </c>
      <c r="AM79" s="400">
        <v>45029</v>
      </c>
      <c r="AN79" s="400">
        <v>440</v>
      </c>
      <c r="AO79" s="380">
        <v>1.91</v>
      </c>
      <c r="AQ79" s="400">
        <v>45452</v>
      </c>
      <c r="AR79" s="400">
        <v>459</v>
      </c>
      <c r="AS79" s="380">
        <v>1.89</v>
      </c>
      <c r="AU79" s="400"/>
      <c r="AV79" s="400"/>
      <c r="AW79" s="380"/>
    </row>
    <row r="80" spans="1:49" ht="11.25" customHeight="1">
      <c r="A80" s="398">
        <v>26890</v>
      </c>
      <c r="B80" s="398" t="s">
        <v>527</v>
      </c>
      <c r="C80" s="399">
        <v>4287</v>
      </c>
      <c r="D80" s="379">
        <v>40</v>
      </c>
      <c r="E80" s="380" t="s">
        <v>456</v>
      </c>
      <c r="F80" s="379"/>
      <c r="G80" s="399">
        <v>4214</v>
      </c>
      <c r="H80" s="379">
        <v>40</v>
      </c>
      <c r="I80" s="380" t="s">
        <v>456</v>
      </c>
      <c r="J80" s="379"/>
      <c r="K80" s="399">
        <v>4124</v>
      </c>
      <c r="L80" s="379">
        <v>43</v>
      </c>
      <c r="M80" s="380">
        <v>2.2400000000000002</v>
      </c>
      <c r="N80" s="379"/>
      <c r="O80" s="399">
        <v>4038</v>
      </c>
      <c r="P80" s="379">
        <v>39</v>
      </c>
      <c r="Q80" s="380">
        <v>2.21</v>
      </c>
      <c r="R80" s="379"/>
      <c r="S80" s="399">
        <v>3974</v>
      </c>
      <c r="T80" s="379">
        <v>42</v>
      </c>
      <c r="U80" s="380">
        <v>2.2400000000000002</v>
      </c>
      <c r="V80" s="379"/>
      <c r="W80" s="399">
        <v>3937</v>
      </c>
      <c r="X80" s="379">
        <v>40</v>
      </c>
      <c r="Y80" s="380">
        <v>2.21</v>
      </c>
      <c r="Z80" s="379"/>
      <c r="AA80" s="399">
        <v>3951</v>
      </c>
      <c r="AB80" s="379">
        <v>46</v>
      </c>
      <c r="AC80" s="380">
        <v>2.38</v>
      </c>
      <c r="AD80" s="379"/>
      <c r="AE80" s="399">
        <v>3962</v>
      </c>
      <c r="AF80" s="379">
        <v>53</v>
      </c>
      <c r="AG80" s="380">
        <v>2.59</v>
      </c>
      <c r="AI80" s="400">
        <v>3974</v>
      </c>
      <c r="AJ80" s="400">
        <v>40</v>
      </c>
      <c r="AK80" s="380">
        <v>2.62</v>
      </c>
      <c r="AM80" s="400">
        <v>3988</v>
      </c>
      <c r="AN80" s="400">
        <v>55</v>
      </c>
      <c r="AO80" s="380">
        <v>2.82</v>
      </c>
      <c r="AQ80" s="400">
        <v>3977</v>
      </c>
      <c r="AR80" s="400">
        <v>42</v>
      </c>
      <c r="AS80" s="380">
        <v>2.65</v>
      </c>
      <c r="AU80" s="400"/>
      <c r="AV80" s="400"/>
      <c r="AW80" s="380"/>
    </row>
    <row r="81" spans="1:49" ht="11.25" customHeight="1">
      <c r="A81" s="398">
        <v>26980</v>
      </c>
      <c r="B81" s="398" t="s">
        <v>528</v>
      </c>
      <c r="C81" s="399">
        <v>157538</v>
      </c>
      <c r="D81" s="399">
        <v>1874</v>
      </c>
      <c r="E81" s="380" t="s">
        <v>456</v>
      </c>
      <c r="F81" s="379"/>
      <c r="G81" s="399">
        <v>159661</v>
      </c>
      <c r="H81" s="399">
        <v>1915</v>
      </c>
      <c r="I81" s="380" t="s">
        <v>456</v>
      </c>
      <c r="J81" s="379"/>
      <c r="K81" s="399">
        <v>162081</v>
      </c>
      <c r="L81" s="399">
        <v>1752</v>
      </c>
      <c r="M81" s="380">
        <v>1.69</v>
      </c>
      <c r="N81" s="379"/>
      <c r="O81" s="399">
        <v>164320</v>
      </c>
      <c r="P81" s="399">
        <v>1891</v>
      </c>
      <c r="Q81" s="380">
        <v>1.67</v>
      </c>
      <c r="R81" s="379"/>
      <c r="S81" s="399">
        <v>166679</v>
      </c>
      <c r="T81" s="399">
        <v>1735</v>
      </c>
      <c r="U81" s="380">
        <v>1.58</v>
      </c>
      <c r="V81" s="379"/>
      <c r="W81" s="399">
        <v>169641</v>
      </c>
      <c r="X81" s="399">
        <v>1845</v>
      </c>
      <c r="Y81" s="380">
        <v>1.57</v>
      </c>
      <c r="Z81" s="379"/>
      <c r="AA81" s="399">
        <v>172315</v>
      </c>
      <c r="AB81" s="399">
        <v>1858</v>
      </c>
      <c r="AC81" s="380">
        <v>1.52</v>
      </c>
      <c r="AD81" s="379"/>
      <c r="AE81" s="399">
        <v>174332</v>
      </c>
      <c r="AF81" s="399">
        <v>1647</v>
      </c>
      <c r="AG81" s="380">
        <v>1.46</v>
      </c>
      <c r="AI81" s="400">
        <v>175738</v>
      </c>
      <c r="AJ81" s="400">
        <v>1600</v>
      </c>
      <c r="AK81" s="380">
        <v>1.37</v>
      </c>
      <c r="AM81" s="400">
        <v>176622</v>
      </c>
      <c r="AN81" s="400">
        <v>1471</v>
      </c>
      <c r="AO81" s="380">
        <v>1.26</v>
      </c>
      <c r="AQ81" s="400">
        <v>171167</v>
      </c>
      <c r="AR81" s="400">
        <v>1381</v>
      </c>
      <c r="AS81" s="380">
        <v>1.19</v>
      </c>
      <c r="AU81" s="400"/>
      <c r="AV81" s="400"/>
      <c r="AW81" s="380"/>
    </row>
    <row r="82" spans="1:49" ht="11.25" customHeight="1">
      <c r="A82" s="398">
        <v>27070</v>
      </c>
      <c r="B82" s="398" t="s">
        <v>529</v>
      </c>
      <c r="C82" s="399">
        <v>160800</v>
      </c>
      <c r="D82" s="399">
        <v>2446</v>
      </c>
      <c r="E82" s="380" t="s">
        <v>456</v>
      </c>
      <c r="F82" s="379"/>
      <c r="G82" s="399">
        <v>169993</v>
      </c>
      <c r="H82" s="399">
        <v>2916</v>
      </c>
      <c r="I82" s="380" t="s">
        <v>456</v>
      </c>
      <c r="J82" s="379"/>
      <c r="K82" s="399">
        <v>179272</v>
      </c>
      <c r="L82" s="399">
        <v>2993</v>
      </c>
      <c r="M82" s="380">
        <v>2</v>
      </c>
      <c r="N82" s="379"/>
      <c r="O82" s="399">
        <v>187899</v>
      </c>
      <c r="P82" s="399">
        <v>3158</v>
      </c>
      <c r="Q82" s="380">
        <v>2.0499999999999998</v>
      </c>
      <c r="R82" s="379"/>
      <c r="S82" s="399">
        <v>196847</v>
      </c>
      <c r="T82" s="399">
        <v>3073</v>
      </c>
      <c r="U82" s="380">
        <v>1.97</v>
      </c>
      <c r="V82" s="379"/>
      <c r="W82" s="399">
        <v>207058</v>
      </c>
      <c r="X82" s="399">
        <v>3683</v>
      </c>
      <c r="Y82" s="380">
        <v>2.0099999999999998</v>
      </c>
      <c r="Z82" s="379"/>
      <c r="AA82" s="399">
        <v>214324</v>
      </c>
      <c r="AB82" s="399">
        <v>3652</v>
      </c>
      <c r="AC82" s="380">
        <v>2.0099999999999998</v>
      </c>
      <c r="AD82" s="379"/>
      <c r="AE82" s="399">
        <v>220417</v>
      </c>
      <c r="AF82" s="399">
        <v>3429</v>
      </c>
      <c r="AG82" s="380">
        <v>2</v>
      </c>
      <c r="AI82" s="400">
        <v>225825</v>
      </c>
      <c r="AJ82" s="400">
        <v>3320</v>
      </c>
      <c r="AK82" s="380">
        <v>1.88</v>
      </c>
      <c r="AM82" s="400">
        <v>230697</v>
      </c>
      <c r="AN82" s="400">
        <v>3146</v>
      </c>
      <c r="AO82" s="380">
        <v>1.75</v>
      </c>
      <c r="AQ82" s="400">
        <v>231799</v>
      </c>
      <c r="AR82" s="400">
        <v>3162</v>
      </c>
      <c r="AS82" s="380">
        <v>1.7</v>
      </c>
      <c r="AU82" s="400"/>
      <c r="AV82" s="400"/>
      <c r="AW82" s="380"/>
    </row>
    <row r="83" spans="1:49" ht="11.25" customHeight="1">
      <c r="A83" s="398">
        <v>27170</v>
      </c>
      <c r="B83" s="398" t="s">
        <v>530</v>
      </c>
      <c r="C83" s="399">
        <v>36025</v>
      </c>
      <c r="D83" s="379">
        <v>519</v>
      </c>
      <c r="E83" s="380" t="s">
        <v>456</v>
      </c>
      <c r="F83" s="379"/>
      <c r="G83" s="399">
        <v>36758</v>
      </c>
      <c r="H83" s="379">
        <v>610</v>
      </c>
      <c r="I83" s="380" t="s">
        <v>456</v>
      </c>
      <c r="J83" s="379"/>
      <c r="K83" s="399">
        <v>37575</v>
      </c>
      <c r="L83" s="379">
        <v>505</v>
      </c>
      <c r="M83" s="380">
        <v>2.1800000000000002</v>
      </c>
      <c r="N83" s="379"/>
      <c r="O83" s="399">
        <v>38369</v>
      </c>
      <c r="P83" s="379">
        <v>558</v>
      </c>
      <c r="Q83" s="380">
        <v>2.19</v>
      </c>
      <c r="R83" s="379"/>
      <c r="S83" s="399">
        <v>39223</v>
      </c>
      <c r="T83" s="379">
        <v>560</v>
      </c>
      <c r="U83" s="380">
        <v>2.0699999999999998</v>
      </c>
      <c r="V83" s="379"/>
      <c r="W83" s="399">
        <v>40100</v>
      </c>
      <c r="X83" s="379">
        <v>570</v>
      </c>
      <c r="Y83" s="380">
        <v>2.09</v>
      </c>
      <c r="Z83" s="379"/>
      <c r="AA83" s="399">
        <v>40813</v>
      </c>
      <c r="AB83" s="379">
        <v>574</v>
      </c>
      <c r="AC83" s="380">
        <v>2.0499999999999998</v>
      </c>
      <c r="AD83" s="379"/>
      <c r="AE83" s="399">
        <v>41499</v>
      </c>
      <c r="AF83" s="379">
        <v>578</v>
      </c>
      <c r="AG83" s="380">
        <v>2.02</v>
      </c>
      <c r="AI83" s="400">
        <v>42028</v>
      </c>
      <c r="AJ83" s="400">
        <v>572</v>
      </c>
      <c r="AK83" s="380">
        <v>1.99</v>
      </c>
      <c r="AM83" s="400">
        <v>42588</v>
      </c>
      <c r="AN83" s="400">
        <v>510</v>
      </c>
      <c r="AO83" s="380">
        <v>1.91</v>
      </c>
      <c r="AQ83" s="400">
        <v>43183</v>
      </c>
      <c r="AR83" s="400">
        <v>559</v>
      </c>
      <c r="AS83" s="380">
        <v>1.89</v>
      </c>
      <c r="AU83" s="400"/>
      <c r="AV83" s="400"/>
      <c r="AW83" s="380"/>
    </row>
    <row r="84" spans="1:49" ht="11.25" customHeight="1">
      <c r="A84" s="398">
        <v>27260</v>
      </c>
      <c r="B84" s="398" t="s">
        <v>531</v>
      </c>
      <c r="C84" s="399">
        <v>166699</v>
      </c>
      <c r="D84" s="399">
        <v>3180</v>
      </c>
      <c r="E84" s="380" t="s">
        <v>456</v>
      </c>
      <c r="F84" s="379"/>
      <c r="G84" s="399">
        <v>179131</v>
      </c>
      <c r="H84" s="399">
        <v>3824</v>
      </c>
      <c r="I84" s="380" t="s">
        <v>456</v>
      </c>
      <c r="J84" s="379"/>
      <c r="K84" s="399">
        <v>190211</v>
      </c>
      <c r="L84" s="399">
        <v>3895</v>
      </c>
      <c r="M84" s="380">
        <v>2.27</v>
      </c>
      <c r="N84" s="379"/>
      <c r="O84" s="399">
        <v>201512</v>
      </c>
      <c r="P84" s="399">
        <v>3986</v>
      </c>
      <c r="Q84" s="380">
        <v>2.29</v>
      </c>
      <c r="R84" s="379"/>
      <c r="S84" s="399">
        <v>213815</v>
      </c>
      <c r="T84" s="399">
        <v>4070</v>
      </c>
      <c r="U84" s="380">
        <v>2.2000000000000002</v>
      </c>
      <c r="V84" s="379"/>
      <c r="W84" s="399">
        <v>227008</v>
      </c>
      <c r="X84" s="399">
        <v>4693</v>
      </c>
      <c r="Y84" s="380">
        <v>2.2000000000000002</v>
      </c>
      <c r="Z84" s="379"/>
      <c r="AA84" s="399">
        <v>241436</v>
      </c>
      <c r="AB84" s="399">
        <v>4824</v>
      </c>
      <c r="AC84" s="380">
        <v>2.19</v>
      </c>
      <c r="AD84" s="379"/>
      <c r="AE84" s="399">
        <v>256758</v>
      </c>
      <c r="AF84" s="399">
        <v>4883</v>
      </c>
      <c r="AG84" s="380">
        <v>2.1800000000000002</v>
      </c>
      <c r="AI84" s="400">
        <v>272852</v>
      </c>
      <c r="AJ84" s="400">
        <v>4954</v>
      </c>
      <c r="AK84" s="380">
        <v>2.08</v>
      </c>
      <c r="AM84" s="400">
        <v>286796</v>
      </c>
      <c r="AN84" s="400">
        <v>4864</v>
      </c>
      <c r="AO84" s="380">
        <v>1.97</v>
      </c>
      <c r="AQ84" s="400">
        <v>296193</v>
      </c>
      <c r="AR84" s="400">
        <v>4823</v>
      </c>
      <c r="AS84" s="380">
        <v>1.88</v>
      </c>
      <c r="AU84" s="400"/>
      <c r="AV84" s="400"/>
      <c r="AW84" s="380"/>
    </row>
    <row r="85" spans="1:49" ht="11.25" customHeight="1">
      <c r="A85" s="398">
        <v>27350</v>
      </c>
      <c r="B85" s="398" t="s">
        <v>532</v>
      </c>
      <c r="C85" s="399">
        <v>78903</v>
      </c>
      <c r="D85" s="399">
        <v>1033</v>
      </c>
      <c r="E85" s="380" t="s">
        <v>456</v>
      </c>
      <c r="F85" s="379"/>
      <c r="G85" s="399">
        <v>81268</v>
      </c>
      <c r="H85" s="399">
        <v>1153</v>
      </c>
      <c r="I85" s="380" t="s">
        <v>456</v>
      </c>
      <c r="J85" s="379"/>
      <c r="K85" s="399">
        <v>83962</v>
      </c>
      <c r="L85" s="399">
        <v>1056</v>
      </c>
      <c r="M85" s="380">
        <v>1.21</v>
      </c>
      <c r="N85" s="379"/>
      <c r="O85" s="399">
        <v>87228</v>
      </c>
      <c r="P85" s="399">
        <v>1080</v>
      </c>
      <c r="Q85" s="380">
        <v>1.2</v>
      </c>
      <c r="R85" s="379"/>
      <c r="S85" s="399">
        <v>89923</v>
      </c>
      <c r="T85" s="399">
        <v>1058</v>
      </c>
      <c r="U85" s="380">
        <v>1.1299999999999999</v>
      </c>
      <c r="V85" s="379"/>
      <c r="W85" s="399">
        <v>92894</v>
      </c>
      <c r="X85" s="399">
        <v>1175</v>
      </c>
      <c r="Y85" s="380">
        <v>1.1399999999999999</v>
      </c>
      <c r="Z85" s="379"/>
      <c r="AA85" s="399">
        <v>94465</v>
      </c>
      <c r="AB85" s="399">
        <v>1163</v>
      </c>
      <c r="AC85" s="380">
        <v>1.1399999999999999</v>
      </c>
      <c r="AD85" s="379"/>
      <c r="AE85" s="399">
        <v>95440</v>
      </c>
      <c r="AF85" s="399">
        <v>1128</v>
      </c>
      <c r="AG85" s="380">
        <v>1.1499999999999999</v>
      </c>
      <c r="AI85" s="400">
        <v>96459</v>
      </c>
      <c r="AJ85" s="400">
        <v>1057</v>
      </c>
      <c r="AK85" s="380">
        <v>1.1100000000000001</v>
      </c>
      <c r="AM85" s="400">
        <v>96547</v>
      </c>
      <c r="AN85" s="400">
        <v>961</v>
      </c>
      <c r="AO85" s="380">
        <v>1.03</v>
      </c>
      <c r="AQ85" s="400">
        <v>91543</v>
      </c>
      <c r="AR85" s="400">
        <v>964</v>
      </c>
      <c r="AS85" s="380">
        <v>0.98</v>
      </c>
      <c r="AU85" s="400"/>
      <c r="AV85" s="400"/>
      <c r="AW85" s="380"/>
    </row>
    <row r="86" spans="1:49" ht="11.25" customHeight="1">
      <c r="A86" s="398">
        <v>27450</v>
      </c>
      <c r="B86" s="398" t="s">
        <v>533</v>
      </c>
      <c r="C86" s="399">
        <v>148901</v>
      </c>
      <c r="D86" s="399">
        <v>1795</v>
      </c>
      <c r="E86" s="380" t="s">
        <v>456</v>
      </c>
      <c r="F86" s="379"/>
      <c r="G86" s="399">
        <v>149864</v>
      </c>
      <c r="H86" s="399">
        <v>1882</v>
      </c>
      <c r="I86" s="380" t="s">
        <v>456</v>
      </c>
      <c r="J86" s="379"/>
      <c r="K86" s="399">
        <v>150902</v>
      </c>
      <c r="L86" s="399">
        <v>1791</v>
      </c>
      <c r="M86" s="380">
        <v>1.96</v>
      </c>
      <c r="N86" s="379"/>
      <c r="O86" s="399">
        <v>151968</v>
      </c>
      <c r="P86" s="399">
        <v>1728</v>
      </c>
      <c r="Q86" s="380">
        <v>1.93</v>
      </c>
      <c r="R86" s="379"/>
      <c r="S86" s="399">
        <v>153391</v>
      </c>
      <c r="T86" s="399">
        <v>1743</v>
      </c>
      <c r="U86" s="380">
        <v>1.86</v>
      </c>
      <c r="V86" s="379"/>
      <c r="W86" s="399">
        <v>155226</v>
      </c>
      <c r="X86" s="399">
        <v>1938</v>
      </c>
      <c r="Y86" s="380">
        <v>1.88</v>
      </c>
      <c r="Z86" s="379"/>
      <c r="AA86" s="399">
        <v>156621</v>
      </c>
      <c r="AB86" s="399">
        <v>1905</v>
      </c>
      <c r="AC86" s="380">
        <v>1.9</v>
      </c>
      <c r="AD86" s="379"/>
      <c r="AE86" s="399">
        <v>157696</v>
      </c>
      <c r="AF86" s="399">
        <v>1911</v>
      </c>
      <c r="AG86" s="380">
        <v>1.92</v>
      </c>
      <c r="AI86" s="400">
        <v>158585</v>
      </c>
      <c r="AJ86" s="400">
        <v>1875</v>
      </c>
      <c r="AK86" s="380">
        <v>1.87</v>
      </c>
      <c r="AM86" s="400">
        <v>158657</v>
      </c>
      <c r="AN86" s="400">
        <v>1730</v>
      </c>
      <c r="AO86" s="380">
        <v>1.79</v>
      </c>
      <c r="AQ86" s="400">
        <v>157419</v>
      </c>
      <c r="AR86" s="400">
        <v>1896</v>
      </c>
      <c r="AS86" s="380">
        <v>1.79</v>
      </c>
      <c r="AU86" s="400"/>
      <c r="AV86" s="400"/>
      <c r="AW86" s="380"/>
    </row>
    <row r="87" spans="1:49" ht="11.25" customHeight="1">
      <c r="A87" s="398">
        <v>27630</v>
      </c>
      <c r="B87" s="398" t="s">
        <v>534</v>
      </c>
      <c r="C87" s="399">
        <v>7183</v>
      </c>
      <c r="D87" s="379">
        <v>73</v>
      </c>
      <c r="E87" s="380" t="s">
        <v>456</v>
      </c>
      <c r="F87" s="379"/>
      <c r="G87" s="399">
        <v>7095</v>
      </c>
      <c r="H87" s="379">
        <v>57</v>
      </c>
      <c r="I87" s="380" t="s">
        <v>456</v>
      </c>
      <c r="J87" s="379"/>
      <c r="K87" s="399">
        <v>7032</v>
      </c>
      <c r="L87" s="379">
        <v>60</v>
      </c>
      <c r="M87" s="380">
        <v>2.4500000000000002</v>
      </c>
      <c r="N87" s="379"/>
      <c r="O87" s="399">
        <v>6924</v>
      </c>
      <c r="P87" s="379">
        <v>50</v>
      </c>
      <c r="Q87" s="380">
        <v>2.09</v>
      </c>
      <c r="R87" s="379"/>
      <c r="S87" s="399">
        <v>6826</v>
      </c>
      <c r="T87" s="379">
        <v>59</v>
      </c>
      <c r="U87" s="380">
        <v>2.09</v>
      </c>
      <c r="V87" s="379"/>
      <c r="W87" s="399">
        <v>6743</v>
      </c>
      <c r="X87" s="379">
        <v>63</v>
      </c>
      <c r="Y87" s="380">
        <v>2.0699999999999998</v>
      </c>
      <c r="Z87" s="379"/>
      <c r="AA87" s="399">
        <v>6705</v>
      </c>
      <c r="AB87" s="379">
        <v>64</v>
      </c>
      <c r="AC87" s="380">
        <v>2.21</v>
      </c>
      <c r="AD87" s="379"/>
      <c r="AE87" s="399">
        <v>6693</v>
      </c>
      <c r="AF87" s="379">
        <v>63</v>
      </c>
      <c r="AG87" s="380">
        <v>2.25</v>
      </c>
      <c r="AI87" s="400">
        <v>6669</v>
      </c>
      <c r="AJ87" s="400">
        <v>47</v>
      </c>
      <c r="AK87" s="380">
        <v>2.06</v>
      </c>
      <c r="AM87" s="400">
        <v>6633</v>
      </c>
      <c r="AN87" s="400">
        <v>69</v>
      </c>
      <c r="AO87" s="380">
        <v>2.1</v>
      </c>
      <c r="AQ87" s="400">
        <v>6511</v>
      </c>
      <c r="AR87" s="400">
        <v>57</v>
      </c>
      <c r="AS87" s="380">
        <v>2.06</v>
      </c>
      <c r="AU87" s="400"/>
      <c r="AV87" s="400"/>
      <c r="AW87" s="380"/>
    </row>
    <row r="88" spans="1:49" ht="11.25" customHeight="1">
      <c r="A88" s="398">
        <v>29399</v>
      </c>
      <c r="B88" s="398" t="s">
        <v>535</v>
      </c>
      <c r="C88" s="379">
        <v>769</v>
      </c>
      <c r="D88" s="379">
        <v>3</v>
      </c>
      <c r="E88" s="380" t="s">
        <v>456</v>
      </c>
      <c r="F88" s="379"/>
      <c r="G88" s="379">
        <v>797</v>
      </c>
      <c r="H88" s="379">
        <v>5</v>
      </c>
      <c r="I88" s="380" t="s">
        <v>456</v>
      </c>
      <c r="J88" s="379"/>
      <c r="K88" s="379">
        <v>808</v>
      </c>
      <c r="L88" s="379">
        <v>0</v>
      </c>
      <c r="M88" s="380" t="s">
        <v>456</v>
      </c>
      <c r="N88" s="379"/>
      <c r="O88" s="379">
        <v>835</v>
      </c>
      <c r="P88" s="379">
        <v>3</v>
      </c>
      <c r="Q88" s="380" t="s">
        <v>456</v>
      </c>
      <c r="R88" s="379"/>
      <c r="S88" s="379">
        <v>862</v>
      </c>
      <c r="T88" s="379">
        <v>3</v>
      </c>
      <c r="U88" s="380" t="s">
        <v>456</v>
      </c>
      <c r="V88" s="379"/>
      <c r="W88" s="379">
        <v>892</v>
      </c>
      <c r="X88" s="379">
        <v>5</v>
      </c>
      <c r="Y88" s="380" t="s">
        <v>456</v>
      </c>
      <c r="Z88" s="379"/>
      <c r="AA88" s="379">
        <v>901</v>
      </c>
      <c r="AB88" s="379">
        <v>4</v>
      </c>
      <c r="AC88" s="380" t="s">
        <v>456</v>
      </c>
      <c r="AD88" s="379"/>
      <c r="AE88" s="379">
        <v>911</v>
      </c>
      <c r="AF88" s="379">
        <v>3</v>
      </c>
      <c r="AG88" s="380" t="s">
        <v>456</v>
      </c>
      <c r="AI88" s="400">
        <v>918</v>
      </c>
      <c r="AJ88" s="400">
        <v>6</v>
      </c>
      <c r="AK88" s="380" t="s">
        <v>456</v>
      </c>
      <c r="AM88" s="400">
        <v>932</v>
      </c>
      <c r="AN88" s="400">
        <v>0</v>
      </c>
      <c r="AO88" s="380" t="s">
        <v>456</v>
      </c>
      <c r="AQ88" s="400">
        <v>946</v>
      </c>
      <c r="AR88" s="400">
        <v>3</v>
      </c>
      <c r="AS88" s="380" t="s">
        <v>456</v>
      </c>
      <c r="AU88" s="400"/>
      <c r="AV88" s="400"/>
      <c r="AW88" s="380"/>
    </row>
    <row r="89" spans="1:49" s="404" customFormat="1" ht="11.25" customHeight="1">
      <c r="A89" s="401">
        <v>2</v>
      </c>
      <c r="B89" s="401" t="s">
        <v>536</v>
      </c>
      <c r="C89" s="402">
        <v>5537817</v>
      </c>
      <c r="D89" s="402">
        <v>71444</v>
      </c>
      <c r="E89" s="403" t="s">
        <v>456</v>
      </c>
      <c r="G89" s="402">
        <v>5651091</v>
      </c>
      <c r="H89" s="402">
        <v>77405</v>
      </c>
      <c r="I89" s="403" t="s">
        <v>456</v>
      </c>
      <c r="K89" s="402">
        <v>5772669</v>
      </c>
      <c r="L89" s="402">
        <v>73969</v>
      </c>
      <c r="M89" s="405">
        <v>1.81</v>
      </c>
      <c r="O89" s="402">
        <v>5894917</v>
      </c>
      <c r="P89" s="402">
        <v>74224</v>
      </c>
      <c r="Q89" s="405">
        <v>1.79</v>
      </c>
      <c r="S89" s="402">
        <v>6022322</v>
      </c>
      <c r="T89" s="402">
        <v>73568</v>
      </c>
      <c r="U89" s="405">
        <v>1.71</v>
      </c>
      <c r="W89" s="402">
        <v>6173172</v>
      </c>
      <c r="X89" s="402">
        <v>82892</v>
      </c>
      <c r="Y89" s="405">
        <v>1.73</v>
      </c>
      <c r="AA89" s="402">
        <v>6299798</v>
      </c>
      <c r="AB89" s="402">
        <v>82094</v>
      </c>
      <c r="AC89" s="405">
        <v>1.74</v>
      </c>
      <c r="AE89" s="402">
        <v>6418168</v>
      </c>
      <c r="AF89" s="402">
        <v>78488</v>
      </c>
      <c r="AG89" s="405">
        <v>1.72</v>
      </c>
      <c r="AI89" s="402">
        <v>6530852</v>
      </c>
      <c r="AJ89" s="402">
        <v>77220</v>
      </c>
      <c r="AK89" s="403">
        <v>1.64</v>
      </c>
      <c r="AM89" s="402">
        <v>6606149</v>
      </c>
      <c r="AN89" s="402">
        <v>73543</v>
      </c>
      <c r="AO89" s="403">
        <v>1.55</v>
      </c>
      <c r="AQ89" s="402">
        <v>6548040</v>
      </c>
      <c r="AR89" s="402">
        <v>75363</v>
      </c>
      <c r="AS89" s="403">
        <v>1.52</v>
      </c>
      <c r="AU89" s="402"/>
      <c r="AV89" s="402"/>
      <c r="AW89" s="403"/>
    </row>
    <row r="90" spans="1:49" ht="11.25" customHeight="1">
      <c r="B90" s="398"/>
    </row>
    <row r="91" spans="1:49" ht="11.25" customHeight="1">
      <c r="A91" s="398" t="s">
        <v>537</v>
      </c>
      <c r="B91" s="398"/>
    </row>
    <row r="92" spans="1:49" ht="11.25" customHeight="1">
      <c r="A92" s="377" t="s">
        <v>538</v>
      </c>
      <c r="B92" s="398"/>
    </row>
    <row r="93" spans="1:49" ht="11.25" customHeight="1">
      <c r="A93" s="406"/>
      <c r="B93" s="347"/>
    </row>
    <row r="94" spans="1:49" ht="11.25" customHeight="1">
      <c r="A94" s="398"/>
    </row>
    <row r="95" spans="1:49" ht="11.25" customHeight="1">
      <c r="A95" s="407" t="s">
        <v>547</v>
      </c>
    </row>
    <row r="96" spans="1:49" ht="11.25" customHeight="1"/>
    <row r="97" spans="1:2" ht="11.25" customHeight="1">
      <c r="A97" s="398"/>
      <c r="B97" s="398"/>
    </row>
    <row r="98" spans="1:2" ht="11.25" customHeight="1">
      <c r="A98" s="398"/>
      <c r="B98" s="398"/>
    </row>
    <row r="99" spans="1:2" ht="11.25" customHeight="1">
      <c r="A99" s="398"/>
      <c r="B99" s="398"/>
    </row>
    <row r="100" spans="1:2" ht="11.25" customHeight="1">
      <c r="A100" s="398"/>
      <c r="B100" s="398"/>
    </row>
    <row r="101" spans="1:2" ht="11.25" customHeight="1">
      <c r="A101" s="398"/>
      <c r="B101" s="398"/>
    </row>
    <row r="102" spans="1:2" ht="11.25" customHeight="1">
      <c r="A102" s="398"/>
      <c r="B102" s="398"/>
    </row>
    <row r="103" spans="1:2" ht="11.25" customHeight="1">
      <c r="A103" s="398"/>
      <c r="B103" s="398"/>
    </row>
    <row r="104" spans="1:2" ht="11.25" customHeight="1">
      <c r="A104" s="398"/>
      <c r="B104" s="398"/>
    </row>
    <row r="105" spans="1:2" ht="11.25" customHeight="1">
      <c r="A105" s="398"/>
      <c r="B105" s="398"/>
    </row>
    <row r="106" spans="1:2" ht="11.25" customHeight="1">
      <c r="A106" s="398"/>
      <c r="B106" s="398"/>
    </row>
    <row r="107" spans="1:2" ht="11.25" customHeight="1">
      <c r="A107" s="398"/>
      <c r="B107" s="398"/>
    </row>
    <row r="108" spans="1:2" ht="11.25" customHeight="1">
      <c r="A108" s="398"/>
      <c r="B108" s="398"/>
    </row>
    <row r="109" spans="1:2" ht="11.25" customHeight="1">
      <c r="A109" s="398"/>
      <c r="B109" s="398"/>
    </row>
    <row r="110" spans="1:2" ht="11.25" customHeight="1">
      <c r="A110" s="398"/>
      <c r="B110" s="398"/>
    </row>
    <row r="111" spans="1:2" ht="11.25" customHeight="1">
      <c r="A111" s="398"/>
      <c r="B111" s="398"/>
    </row>
    <row r="112" spans="1:2" ht="11.25" customHeight="1">
      <c r="A112" s="398"/>
      <c r="B112" s="398"/>
    </row>
    <row r="113" spans="1:2" ht="11.25" customHeight="1">
      <c r="A113" s="398"/>
      <c r="B113" s="398"/>
    </row>
    <row r="114" spans="1:2" ht="11.25" customHeight="1">
      <c r="A114" s="398"/>
      <c r="B114" s="398"/>
    </row>
    <row r="115" spans="1:2" ht="11.25" customHeight="1">
      <c r="A115" s="398"/>
      <c r="B115" s="398"/>
    </row>
    <row r="116" spans="1:2" ht="11.25" customHeight="1">
      <c r="A116" s="398"/>
      <c r="B116" s="398"/>
    </row>
    <row r="117" spans="1:2" ht="11.25" customHeight="1">
      <c r="A117" s="398"/>
      <c r="B117" s="398"/>
    </row>
    <row r="118" spans="1:2" ht="11.25" customHeight="1">
      <c r="A118" s="398"/>
      <c r="B118" s="398"/>
    </row>
    <row r="119" spans="1:2" ht="11.25" customHeight="1">
      <c r="A119" s="398"/>
      <c r="B119" s="398"/>
    </row>
    <row r="120" spans="1:2" ht="11.25" customHeight="1">
      <c r="A120" s="398"/>
      <c r="B120" s="398"/>
    </row>
    <row r="121" spans="1:2" ht="11.25" customHeight="1">
      <c r="A121" s="398"/>
      <c r="B121" s="398"/>
    </row>
    <row r="122" spans="1:2" ht="11.25" customHeight="1">
      <c r="A122" s="398"/>
      <c r="B122" s="398"/>
    </row>
    <row r="123" spans="1:2" ht="11.25" customHeight="1">
      <c r="A123" s="398"/>
      <c r="B123" s="398"/>
    </row>
    <row r="124" spans="1:2" ht="11.25" customHeight="1">
      <c r="A124" s="398"/>
      <c r="B124" s="398"/>
    </row>
    <row r="125" spans="1:2" ht="11.25" customHeight="1">
      <c r="A125" s="398"/>
      <c r="B125" s="398"/>
    </row>
    <row r="126" spans="1:2" ht="11.25" customHeight="1">
      <c r="A126" s="398"/>
      <c r="B126" s="398"/>
    </row>
    <row r="127" spans="1:2" ht="11.25" customHeight="1">
      <c r="A127" s="398"/>
      <c r="B127" s="398"/>
    </row>
    <row r="128" spans="1:2" ht="11.25" customHeight="1">
      <c r="A128" s="398"/>
      <c r="B128" s="398"/>
    </row>
    <row r="129" spans="1:2" ht="11.25" customHeight="1">
      <c r="A129" s="398"/>
      <c r="B129" s="398"/>
    </row>
    <row r="130" spans="1:2" ht="11.25" customHeight="1">
      <c r="A130" s="398"/>
      <c r="B130" s="398"/>
    </row>
    <row r="131" spans="1:2" ht="11.25" customHeight="1">
      <c r="A131" s="398"/>
      <c r="B131" s="398"/>
    </row>
    <row r="132" spans="1:2" ht="11.25" customHeight="1">
      <c r="A132" s="398"/>
      <c r="B132" s="398"/>
    </row>
    <row r="133" spans="1:2" ht="11.25" customHeight="1">
      <c r="A133" s="398"/>
      <c r="B133" s="398"/>
    </row>
    <row r="134" spans="1:2" ht="11.25" customHeight="1">
      <c r="A134" s="398"/>
      <c r="B134" s="398"/>
    </row>
    <row r="135" spans="1:2" ht="11.25" customHeight="1">
      <c r="A135" s="398"/>
      <c r="B135" s="398"/>
    </row>
    <row r="136" spans="1:2" ht="11.25" customHeight="1">
      <c r="A136" s="398"/>
      <c r="B136" s="398"/>
    </row>
    <row r="137" spans="1:2" ht="11.25" customHeight="1">
      <c r="A137" s="398"/>
      <c r="B137" s="398"/>
    </row>
    <row r="138" spans="1:2" ht="11.25" customHeight="1">
      <c r="A138" s="398"/>
      <c r="B138" s="398"/>
    </row>
    <row r="139" spans="1:2" ht="11.25" customHeight="1">
      <c r="A139" s="398"/>
      <c r="B139" s="398"/>
    </row>
    <row r="140" spans="1:2" ht="11.25" customHeight="1">
      <c r="A140" s="398"/>
      <c r="B140" s="398"/>
    </row>
    <row r="141" spans="1:2" ht="11.25" customHeight="1">
      <c r="A141" s="398"/>
      <c r="B141" s="398"/>
    </row>
    <row r="142" spans="1:2" ht="11.25" customHeight="1">
      <c r="A142" s="398"/>
      <c r="B142" s="398"/>
    </row>
    <row r="143" spans="1:2" ht="11.25" customHeight="1">
      <c r="A143" s="398"/>
      <c r="B143" s="398"/>
    </row>
    <row r="144" spans="1:2" ht="11.25" customHeight="1">
      <c r="A144" s="398"/>
      <c r="B144" s="398"/>
    </row>
    <row r="145" spans="1:2" ht="11.25" customHeight="1">
      <c r="A145" s="398"/>
      <c r="B145" s="398"/>
    </row>
    <row r="146" spans="1:2" ht="11.25" customHeight="1">
      <c r="A146" s="398"/>
      <c r="B146" s="398"/>
    </row>
    <row r="147" spans="1:2" ht="11.25" customHeight="1">
      <c r="A147" s="398"/>
      <c r="B147" s="398"/>
    </row>
    <row r="148" spans="1:2" ht="11.25" customHeight="1">
      <c r="A148" s="398"/>
      <c r="B148" s="398"/>
    </row>
    <row r="149" spans="1:2" ht="11.25" customHeight="1">
      <c r="A149" s="398"/>
      <c r="B149" s="398"/>
    </row>
    <row r="150" spans="1:2" ht="11.25" customHeight="1">
      <c r="A150" s="398"/>
      <c r="B150" s="398"/>
    </row>
    <row r="151" spans="1:2" ht="11.25" customHeight="1">
      <c r="A151" s="398"/>
      <c r="B151" s="398"/>
    </row>
    <row r="152" spans="1:2" ht="11.25" customHeight="1">
      <c r="A152" s="398"/>
      <c r="B152" s="398"/>
    </row>
    <row r="153" spans="1:2" ht="11.25" customHeight="1">
      <c r="A153" s="398"/>
      <c r="B153" s="398"/>
    </row>
    <row r="154" spans="1:2" ht="11.25" customHeight="1">
      <c r="A154" s="398"/>
      <c r="B154" s="398"/>
    </row>
    <row r="155" spans="1:2" ht="11.25" customHeight="1">
      <c r="A155" s="398"/>
      <c r="B155" s="398"/>
    </row>
    <row r="156" spans="1:2" ht="11.25" customHeight="1">
      <c r="A156" s="398"/>
      <c r="B156" s="398"/>
    </row>
    <row r="157" spans="1:2" ht="11.25" customHeight="1"/>
    <row r="158" spans="1:2" ht="11.25" customHeight="1"/>
    <row r="159" spans="1:2" ht="11.25" customHeight="1"/>
    <row r="160" spans="1:2" ht="11.25" customHeight="1"/>
    <row r="161" ht="11.25" customHeight="1"/>
    <row r="162" ht="11.25" customHeight="1"/>
    <row r="163" ht="11.25" customHeight="1"/>
    <row r="164" ht="11.25" customHeight="1"/>
    <row r="165" ht="11.25" customHeight="1"/>
    <row r="166" ht="11.25" customHeight="1"/>
    <row r="167" ht="11.25" customHeight="1"/>
    <row r="168" ht="11.25" customHeight="1"/>
    <row r="169" ht="11.25" customHeight="1"/>
    <row r="170" ht="11.25" customHeight="1"/>
    <row r="171" ht="11.25" customHeight="1"/>
    <row r="172" ht="11.25" customHeight="1"/>
    <row r="173" ht="11.25" customHeight="1"/>
    <row r="174" ht="11.25" customHeight="1"/>
    <row r="175" ht="11.25" customHeight="1"/>
    <row r="176" ht="11.25" customHeight="1"/>
    <row r="177" ht="11.25" customHeight="1"/>
    <row r="178" ht="11.25" customHeight="1"/>
    <row r="179" ht="11.25" customHeight="1"/>
    <row r="180" ht="11.25" customHeight="1"/>
    <row r="181" ht="11.25" customHeight="1"/>
    <row r="182" ht="11.25" customHeight="1"/>
    <row r="183" ht="11.25" customHeight="1"/>
    <row r="184" ht="11.25" customHeight="1"/>
    <row r="185" ht="11.25" customHeight="1"/>
    <row r="186" ht="11.25" customHeight="1"/>
    <row r="187" ht="11.25" customHeight="1"/>
    <row r="188" ht="11.25" customHeight="1"/>
    <row r="189" ht="11.25" customHeight="1"/>
    <row r="190" ht="11.25" customHeight="1"/>
    <row r="191" ht="11.25" customHeight="1"/>
    <row r="192" ht="11.25" customHeight="1"/>
    <row r="193" ht="11.25" customHeight="1"/>
    <row r="194" ht="11.25" customHeight="1"/>
    <row r="195" ht="11.25" customHeight="1"/>
    <row r="196" ht="11.25" customHeight="1"/>
    <row r="197" ht="11.25" customHeight="1"/>
    <row r="198" ht="11.25" customHeight="1"/>
    <row r="199" ht="11.25" customHeight="1"/>
    <row r="200" ht="11.25" customHeight="1"/>
    <row r="201" ht="11.25" customHeight="1"/>
    <row r="202" ht="11.25" customHeight="1"/>
    <row r="203" ht="11.25" customHeight="1"/>
    <row r="204" ht="11.25" customHeight="1"/>
    <row r="205" ht="11.25" customHeight="1"/>
    <row r="206" ht="11.25" customHeight="1"/>
    <row r="207" ht="11.25" customHeight="1"/>
    <row r="208" ht="11.25" customHeight="1"/>
    <row r="209" ht="11.25" customHeight="1"/>
    <row r="210" ht="11.25" customHeight="1"/>
    <row r="211" ht="11.25" customHeight="1"/>
    <row r="212" ht="11.25" customHeight="1"/>
    <row r="213" ht="11.25" customHeight="1"/>
    <row r="214" ht="11.25" customHeight="1"/>
    <row r="215" ht="11.25" customHeight="1"/>
    <row r="216" ht="11.25" customHeight="1"/>
    <row r="217" ht="11.25" customHeight="1"/>
    <row r="218" ht="11.25" customHeight="1"/>
    <row r="219" ht="11.25" customHeight="1"/>
    <row r="220" ht="11.25" customHeight="1"/>
    <row r="221" ht="11.25" customHeight="1"/>
    <row r="222" ht="11.25" customHeight="1"/>
    <row r="223" ht="11.25" customHeight="1"/>
    <row r="224" ht="11.25" customHeight="1"/>
    <row r="225" ht="11.25" customHeight="1"/>
    <row r="226" ht="11.25" customHeight="1"/>
    <row r="227" ht="11.25" customHeight="1"/>
    <row r="228" ht="11.25" customHeight="1"/>
    <row r="229" ht="11.25" customHeight="1"/>
    <row r="230" ht="11.25" customHeight="1"/>
    <row r="231" ht="11.25" customHeight="1"/>
    <row r="232" ht="11.25" customHeight="1"/>
    <row r="233" ht="11.25" customHeight="1"/>
    <row r="234" ht="11.25" customHeight="1"/>
    <row r="235" ht="11.25" customHeight="1"/>
    <row r="236" ht="11.25" customHeight="1"/>
    <row r="237" ht="11.25" customHeight="1"/>
    <row r="238" ht="11.25" customHeight="1"/>
    <row r="239" ht="11.25" customHeight="1"/>
    <row r="240" ht="11.25" customHeight="1"/>
    <row r="241" ht="11.25" customHeight="1"/>
    <row r="242" ht="11.25" customHeight="1"/>
    <row r="243" ht="11.25" customHeight="1"/>
    <row r="244" ht="11.25" customHeight="1"/>
    <row r="245" ht="11.25" customHeight="1"/>
    <row r="246" ht="11.25" customHeight="1"/>
    <row r="247" ht="11.25" customHeight="1"/>
    <row r="248" ht="11.25" customHeight="1"/>
    <row r="249" ht="11.25" customHeight="1"/>
  </sheetData>
  <sheetProtection sheet="1" objects="1" scenarios="1"/>
  <mergeCells count="13">
    <mergeCell ref="AM6:AO6"/>
    <mergeCell ref="AQ6:AS6"/>
    <mergeCell ref="A7:B7"/>
    <mergeCell ref="A1:XFD1"/>
    <mergeCell ref="C6:E6"/>
    <mergeCell ref="G6:I6"/>
    <mergeCell ref="K6:M6"/>
    <mergeCell ref="O6:Q6"/>
    <mergeCell ref="S6:U6"/>
    <mergeCell ref="W6:Y6"/>
    <mergeCell ref="AA6:AC6"/>
    <mergeCell ref="AE6:AG6"/>
    <mergeCell ref="AI6:AK6"/>
  </mergeCells>
  <hyperlinks>
    <hyperlink ref="A95" r:id="rId1" display="© Commonwealth of Australia &lt;&lt;yyyy&gt;&gt;" xr:uid="{C95FC4E5-2F36-B746-9AC0-3100D21E4B21}"/>
  </hyperlinks>
  <printOptions gridLines="1"/>
  <pageMargins left="0.14000000000000001" right="0.12" top="0.28999999999999998" bottom="0.22" header="0.22" footer="0.18"/>
  <pageSetup paperSize="9" scale="63" orientation="landscape" r:id="rId2"/>
  <headerFooter alignWithMargins="0"/>
  <drawing r:id="rId3"/>
  <legacyDrawing r:id="rId4"/>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D4A5D-BE8F-C14A-A806-38F98FE461D8}">
  <sheetPr>
    <pageSetUpPr fitToPage="1"/>
  </sheetPr>
  <dimension ref="A1:HP97"/>
  <sheetViews>
    <sheetView zoomScale="140" zoomScaleNormal="140" workbookViewId="0">
      <pane xSplit="2" ySplit="7" topLeftCell="AK85" activePane="bottomRight" state="frozen"/>
      <selection activeCell="E6" sqref="E6"/>
      <selection pane="topRight" activeCell="E6" sqref="E6"/>
      <selection pane="bottomLeft" activeCell="E6" sqref="E6"/>
      <selection pane="bottomRight" activeCell="AM88" sqref="AM88:AO88"/>
    </sheetView>
  </sheetViews>
  <sheetFormatPr baseColWidth="10" defaultColWidth="11.5" defaultRowHeight="13"/>
  <cols>
    <col min="1" max="1" width="14.33203125" style="347" customWidth="1"/>
    <col min="2" max="2" width="30.6640625" style="347" customWidth="1"/>
    <col min="3" max="4" width="11.5" style="347"/>
    <col min="5" max="5" width="11.5" style="348"/>
    <col min="6" max="6" width="2.6640625" style="347" customWidth="1"/>
    <col min="7" max="8" width="11.5" style="347"/>
    <col min="9" max="9" width="11.5" style="348"/>
    <col min="10" max="10" width="2.6640625" style="347" customWidth="1"/>
    <col min="11" max="12" width="11.5" style="347"/>
    <col min="13" max="13" width="11.5" style="348"/>
    <col min="14" max="14" width="2.6640625" style="347" customWidth="1"/>
    <col min="15" max="16" width="11.5" style="347"/>
    <col min="17" max="17" width="11.5" style="348"/>
    <col min="18" max="18" width="2.6640625" style="347" customWidth="1"/>
    <col min="19" max="20" width="11.5" style="347"/>
    <col min="21" max="21" width="11.5" style="348"/>
    <col min="22" max="22" width="4.5" style="347" customWidth="1"/>
    <col min="23" max="24" width="11.5" style="347"/>
    <col min="25" max="25" width="11.5" style="348"/>
    <col min="26" max="26" width="5.33203125" style="347" customWidth="1"/>
    <col min="27" max="29" width="11.5" style="347"/>
    <col min="30" max="30" width="4.83203125" style="347" customWidth="1"/>
    <col min="31" max="31" width="12.83203125" style="347" bestFit="1" customWidth="1"/>
    <col min="32" max="33" width="11.5" style="347"/>
    <col min="34" max="34" width="5.5" style="347" customWidth="1"/>
    <col min="35" max="35" width="12.83203125" style="347" bestFit="1" customWidth="1"/>
    <col min="36" max="36" width="11.6640625" style="347" bestFit="1" customWidth="1"/>
    <col min="37" max="37" width="11.5" style="347"/>
    <col min="38" max="38" width="5" style="347" customWidth="1"/>
    <col min="39" max="41" width="11.5" style="347"/>
    <col min="42" max="42" width="4.83203125" style="347" customWidth="1"/>
    <col min="43" max="16384" width="11.5" style="347"/>
  </cols>
  <sheetData>
    <row r="1" spans="1:224" s="345" customFormat="1" ht="60" customHeight="1">
      <c r="A1" s="342" t="s">
        <v>443</v>
      </c>
      <c r="B1" s="342"/>
      <c r="C1" s="343"/>
      <c r="D1" s="343"/>
      <c r="E1" s="344"/>
      <c r="F1" s="343"/>
      <c r="G1" s="343"/>
      <c r="H1" s="343"/>
      <c r="I1" s="344"/>
      <c r="J1" s="343"/>
      <c r="K1" s="343"/>
      <c r="L1" s="343"/>
      <c r="M1" s="344"/>
      <c r="N1" s="343"/>
      <c r="O1" s="343"/>
      <c r="P1" s="343"/>
      <c r="Q1" s="344"/>
      <c r="R1" s="343"/>
      <c r="S1" s="343"/>
      <c r="T1" s="343"/>
      <c r="U1" s="344"/>
      <c r="V1" s="343"/>
      <c r="W1" s="343"/>
      <c r="X1" s="343"/>
      <c r="Y1" s="344"/>
      <c r="Z1" s="343"/>
      <c r="AA1" s="343"/>
      <c r="AB1" s="343"/>
      <c r="AC1" s="343"/>
      <c r="AD1" s="343"/>
      <c r="AE1" s="343"/>
      <c r="AF1" s="343"/>
      <c r="AG1" s="343"/>
      <c r="AH1" s="343"/>
      <c r="AI1" s="343"/>
      <c r="AJ1" s="343"/>
      <c r="AK1" s="343"/>
      <c r="AL1" s="343"/>
      <c r="AM1" s="343"/>
      <c r="AN1" s="343"/>
      <c r="AO1" s="343"/>
      <c r="AP1" s="343"/>
      <c r="AQ1" s="343"/>
      <c r="AR1" s="343"/>
      <c r="AS1" s="343"/>
      <c r="AT1" s="343"/>
      <c r="AU1" s="343"/>
      <c r="AV1" s="343"/>
      <c r="AW1" s="343"/>
      <c r="AX1" s="343"/>
      <c r="AY1" s="343"/>
      <c r="AZ1" s="343"/>
      <c r="BA1" s="343"/>
      <c r="BB1" s="343"/>
      <c r="BC1" s="343"/>
      <c r="BD1" s="343"/>
      <c r="BE1" s="343"/>
      <c r="BF1" s="343"/>
      <c r="BG1" s="343"/>
      <c r="BH1" s="343"/>
      <c r="BI1" s="343"/>
      <c r="BJ1" s="343"/>
      <c r="BK1" s="343"/>
      <c r="BL1" s="343"/>
      <c r="BM1" s="343"/>
      <c r="BN1" s="343"/>
      <c r="BO1" s="343"/>
      <c r="BP1" s="343"/>
      <c r="BQ1" s="343"/>
      <c r="BR1" s="343"/>
      <c r="BS1" s="343"/>
      <c r="BT1" s="343"/>
      <c r="BU1" s="343"/>
      <c r="BV1" s="343"/>
      <c r="BW1" s="343"/>
      <c r="BX1" s="343"/>
      <c r="BY1" s="343"/>
      <c r="BZ1" s="343"/>
      <c r="CA1" s="343"/>
      <c r="CB1" s="343"/>
      <c r="CC1" s="343"/>
      <c r="CD1" s="343"/>
      <c r="CE1" s="343"/>
      <c r="CF1" s="343"/>
      <c r="CG1" s="343"/>
      <c r="CH1" s="343"/>
      <c r="CI1" s="343"/>
      <c r="CJ1" s="343"/>
      <c r="CK1" s="343"/>
      <c r="CL1" s="343"/>
      <c r="CM1" s="343"/>
      <c r="CN1" s="343"/>
      <c r="CO1" s="343"/>
      <c r="CP1" s="343"/>
      <c r="CQ1" s="343"/>
      <c r="CR1" s="343"/>
      <c r="CS1" s="343"/>
      <c r="CT1" s="343"/>
      <c r="CU1" s="343"/>
      <c r="CV1" s="343"/>
      <c r="CW1" s="343"/>
      <c r="CX1" s="343"/>
      <c r="CY1" s="343"/>
      <c r="CZ1" s="343"/>
      <c r="DA1" s="343"/>
      <c r="DB1" s="343"/>
      <c r="DC1" s="343"/>
      <c r="DD1" s="343"/>
      <c r="DE1" s="343"/>
      <c r="DF1" s="343"/>
      <c r="DG1" s="343"/>
      <c r="DH1" s="343"/>
      <c r="DI1" s="343"/>
      <c r="DJ1" s="343"/>
      <c r="DK1" s="343"/>
      <c r="DL1" s="343"/>
      <c r="DM1" s="343"/>
      <c r="DN1" s="343"/>
      <c r="DO1" s="343"/>
      <c r="DP1" s="343"/>
      <c r="DQ1" s="343"/>
      <c r="DR1" s="343"/>
      <c r="DS1" s="343"/>
      <c r="DT1" s="343"/>
      <c r="DU1" s="343"/>
      <c r="DV1" s="343"/>
      <c r="DW1" s="343"/>
      <c r="DX1" s="343"/>
      <c r="DY1" s="343"/>
      <c r="DZ1" s="343"/>
      <c r="EA1" s="343"/>
      <c r="EB1" s="343"/>
      <c r="EC1" s="343"/>
      <c r="ED1" s="343"/>
      <c r="EE1" s="343"/>
      <c r="EF1" s="343"/>
      <c r="EG1" s="343"/>
      <c r="EH1" s="343"/>
      <c r="EI1" s="343"/>
      <c r="EJ1" s="343"/>
      <c r="EK1" s="343"/>
      <c r="EL1" s="343"/>
      <c r="EM1" s="343"/>
      <c r="EN1" s="343"/>
      <c r="EO1" s="343"/>
      <c r="EP1" s="343"/>
      <c r="EQ1" s="343"/>
      <c r="ER1" s="343"/>
      <c r="ES1" s="343"/>
      <c r="ET1" s="343"/>
      <c r="EU1" s="343"/>
      <c r="EV1" s="343"/>
      <c r="EW1" s="343"/>
      <c r="EX1" s="343"/>
      <c r="EY1" s="343"/>
      <c r="EZ1" s="343"/>
      <c r="FA1" s="343"/>
      <c r="FB1" s="343"/>
      <c r="FC1" s="343"/>
      <c r="FD1" s="343"/>
      <c r="FE1" s="343"/>
      <c r="FF1" s="343"/>
      <c r="FG1" s="343"/>
      <c r="FH1" s="343"/>
      <c r="FI1" s="343"/>
      <c r="FJ1" s="343"/>
      <c r="FK1" s="343"/>
      <c r="FL1" s="343"/>
      <c r="FM1" s="343"/>
      <c r="FN1" s="343"/>
      <c r="FO1" s="343"/>
      <c r="FP1" s="343"/>
      <c r="FQ1" s="343"/>
      <c r="FR1" s="343"/>
      <c r="FS1" s="343"/>
      <c r="FT1" s="343"/>
      <c r="FU1" s="343"/>
      <c r="FV1" s="343"/>
      <c r="FW1" s="343"/>
      <c r="FX1" s="343"/>
      <c r="FY1" s="343"/>
      <c r="FZ1" s="343"/>
      <c r="GA1" s="343"/>
      <c r="GB1" s="343"/>
      <c r="GC1" s="343"/>
      <c r="GD1" s="343"/>
      <c r="GE1" s="343"/>
      <c r="GF1" s="343"/>
      <c r="GG1" s="343"/>
      <c r="GH1" s="343"/>
      <c r="GI1" s="343"/>
      <c r="GJ1" s="343"/>
      <c r="GK1" s="343"/>
      <c r="GL1" s="343"/>
      <c r="GM1" s="343"/>
      <c r="GN1" s="343"/>
      <c r="GO1" s="343"/>
      <c r="GP1" s="343"/>
      <c r="GQ1" s="343"/>
      <c r="GR1" s="343"/>
      <c r="GS1" s="343"/>
      <c r="GT1" s="343"/>
      <c r="GU1" s="343"/>
      <c r="GV1" s="343"/>
      <c r="GW1" s="343"/>
      <c r="GX1" s="343"/>
      <c r="GY1" s="343"/>
      <c r="GZ1" s="343"/>
      <c r="HA1" s="343"/>
      <c r="HB1" s="343"/>
      <c r="HC1" s="343"/>
      <c r="HD1" s="343"/>
      <c r="HE1" s="343"/>
      <c r="HF1" s="343"/>
      <c r="HG1" s="343"/>
      <c r="HH1" s="343"/>
      <c r="HI1" s="343"/>
      <c r="HJ1" s="343"/>
      <c r="HK1" s="343"/>
      <c r="HL1" s="343"/>
      <c r="HM1" s="343"/>
      <c r="HN1" s="343"/>
      <c r="HO1" s="343"/>
      <c r="HP1" s="343"/>
    </row>
    <row r="2" spans="1:224" ht="22.75" customHeight="1">
      <c r="A2" s="346" t="s">
        <v>444</v>
      </c>
    </row>
    <row r="3" spans="1:224">
      <c r="A3" s="349" t="s">
        <v>445</v>
      </c>
    </row>
    <row r="4" spans="1:224" ht="25.25" customHeight="1">
      <c r="A4" s="350" t="s">
        <v>446</v>
      </c>
    </row>
    <row r="5" spans="1:224" ht="24.25" customHeight="1">
      <c r="A5" s="350"/>
      <c r="B5" s="351"/>
      <c r="C5" s="504">
        <v>2012</v>
      </c>
      <c r="D5" s="504"/>
      <c r="E5" s="504"/>
      <c r="G5" s="504">
        <v>2013</v>
      </c>
      <c r="H5" s="504"/>
      <c r="I5" s="504"/>
      <c r="K5" s="504">
        <v>2014</v>
      </c>
      <c r="L5" s="504"/>
      <c r="M5" s="504"/>
      <c r="O5" s="504">
        <v>2015</v>
      </c>
      <c r="P5" s="504"/>
      <c r="Q5" s="504"/>
      <c r="S5" s="504">
        <v>2016</v>
      </c>
      <c r="T5" s="504"/>
      <c r="U5" s="504"/>
      <c r="W5" s="504">
        <v>2017</v>
      </c>
      <c r="X5" s="504"/>
      <c r="Y5" s="504"/>
      <c r="AA5" s="504">
        <v>2018</v>
      </c>
      <c r="AB5" s="504"/>
      <c r="AC5" s="504"/>
      <c r="AE5" s="504">
        <v>2019</v>
      </c>
      <c r="AF5" s="504"/>
      <c r="AG5" s="504"/>
      <c r="AI5" s="504">
        <v>2020</v>
      </c>
      <c r="AJ5" s="504"/>
      <c r="AK5" s="504"/>
      <c r="AM5" s="504">
        <v>2021</v>
      </c>
      <c r="AN5" s="504"/>
      <c r="AO5" s="504"/>
      <c r="AQ5" s="504">
        <v>2022</v>
      </c>
      <c r="AR5" s="504"/>
      <c r="AS5" s="504"/>
    </row>
    <row r="6" spans="1:224" ht="44" customHeight="1">
      <c r="A6" s="351"/>
      <c r="B6" s="351"/>
      <c r="C6" s="352" t="s">
        <v>447</v>
      </c>
      <c r="D6" s="352" t="s">
        <v>448</v>
      </c>
      <c r="E6" s="353" t="s">
        <v>449</v>
      </c>
      <c r="G6" s="352" t="s">
        <v>447</v>
      </c>
      <c r="H6" s="352" t="s">
        <v>448</v>
      </c>
      <c r="I6" s="353" t="s">
        <v>449</v>
      </c>
      <c r="K6" s="352" t="s">
        <v>447</v>
      </c>
      <c r="L6" s="352" t="s">
        <v>448</v>
      </c>
      <c r="M6" s="353" t="s">
        <v>449</v>
      </c>
      <c r="O6" s="352" t="s">
        <v>447</v>
      </c>
      <c r="P6" s="352" t="s">
        <v>448</v>
      </c>
      <c r="Q6" s="353" t="s">
        <v>449</v>
      </c>
      <c r="S6" s="352" t="s">
        <v>447</v>
      </c>
      <c r="T6" s="352" t="s">
        <v>448</v>
      </c>
      <c r="U6" s="353" t="s">
        <v>449</v>
      </c>
      <c r="W6" s="352" t="s">
        <v>447</v>
      </c>
      <c r="X6" s="352" t="s">
        <v>448</v>
      </c>
      <c r="Y6" s="353" t="s">
        <v>449</v>
      </c>
      <c r="AA6" s="352" t="s">
        <v>447</v>
      </c>
      <c r="AB6" s="352" t="s">
        <v>448</v>
      </c>
      <c r="AC6" s="353" t="s">
        <v>449</v>
      </c>
      <c r="AE6" s="352" t="s">
        <v>447</v>
      </c>
      <c r="AF6" s="352" t="s">
        <v>448</v>
      </c>
      <c r="AG6" s="353" t="s">
        <v>449</v>
      </c>
      <c r="AI6" s="352" t="s">
        <v>447</v>
      </c>
      <c r="AJ6" s="352" t="s">
        <v>448</v>
      </c>
      <c r="AK6" s="353" t="s">
        <v>449</v>
      </c>
      <c r="AM6" s="352" t="s">
        <v>447</v>
      </c>
      <c r="AN6" s="352" t="s">
        <v>448</v>
      </c>
      <c r="AO6" s="353" t="s">
        <v>449</v>
      </c>
      <c r="AQ6" s="352" t="s">
        <v>447</v>
      </c>
      <c r="AR6" s="352" t="s">
        <v>448</v>
      </c>
      <c r="AS6" s="353" t="s">
        <v>449</v>
      </c>
    </row>
    <row r="7" spans="1:224">
      <c r="A7" s="354" t="s">
        <v>450</v>
      </c>
      <c r="B7" s="351" t="s">
        <v>451</v>
      </c>
      <c r="C7" s="355" t="s">
        <v>452</v>
      </c>
      <c r="D7" s="355" t="s">
        <v>453</v>
      </c>
      <c r="E7" s="356" t="s">
        <v>454</v>
      </c>
      <c r="G7" s="355" t="s">
        <v>452</v>
      </c>
      <c r="H7" s="355" t="s">
        <v>453</v>
      </c>
      <c r="I7" s="356" t="s">
        <v>454</v>
      </c>
      <c r="K7" s="355" t="s">
        <v>452</v>
      </c>
      <c r="L7" s="355" t="s">
        <v>453</v>
      </c>
      <c r="M7" s="356" t="s">
        <v>454</v>
      </c>
      <c r="O7" s="355" t="s">
        <v>452</v>
      </c>
      <c r="P7" s="355" t="s">
        <v>453</v>
      </c>
      <c r="Q7" s="356" t="s">
        <v>454</v>
      </c>
      <c r="S7" s="355" t="s">
        <v>452</v>
      </c>
      <c r="T7" s="355" t="s">
        <v>453</v>
      </c>
      <c r="U7" s="356" t="s">
        <v>454</v>
      </c>
      <c r="W7" s="355" t="s">
        <v>452</v>
      </c>
      <c r="X7" s="355" t="s">
        <v>453</v>
      </c>
      <c r="Y7" s="356" t="s">
        <v>454</v>
      </c>
      <c r="AA7" s="355" t="s">
        <v>452</v>
      </c>
      <c r="AB7" s="355" t="s">
        <v>453</v>
      </c>
      <c r="AC7" s="356" t="s">
        <v>454</v>
      </c>
      <c r="AE7" s="355" t="s">
        <v>452</v>
      </c>
      <c r="AF7" s="355" t="s">
        <v>453</v>
      </c>
      <c r="AG7" s="356" t="s">
        <v>454</v>
      </c>
      <c r="AI7" s="355" t="s">
        <v>452</v>
      </c>
      <c r="AJ7" s="355" t="s">
        <v>453</v>
      </c>
      <c r="AK7" s="356" t="s">
        <v>454</v>
      </c>
      <c r="AM7" s="355" t="s">
        <v>452</v>
      </c>
      <c r="AN7" s="355" t="s">
        <v>453</v>
      </c>
      <c r="AO7" s="356" t="s">
        <v>454</v>
      </c>
      <c r="AQ7" s="355" t="s">
        <v>452</v>
      </c>
      <c r="AR7" s="355" t="s">
        <v>453</v>
      </c>
      <c r="AS7" s="356" t="s">
        <v>454</v>
      </c>
    </row>
    <row r="8" spans="1:224">
      <c r="A8" s="351">
        <v>20110</v>
      </c>
      <c r="B8" s="357" t="s">
        <v>455</v>
      </c>
      <c r="C8" s="358">
        <v>12183</v>
      </c>
      <c r="D8" s="358">
        <v>109</v>
      </c>
      <c r="E8" s="359" t="s">
        <v>456</v>
      </c>
      <c r="F8" s="360"/>
      <c r="G8" s="358">
        <v>12283</v>
      </c>
      <c r="H8" s="358">
        <v>126</v>
      </c>
      <c r="I8" s="359">
        <v>5.5</v>
      </c>
      <c r="J8" s="360"/>
      <c r="K8" s="358">
        <v>12355</v>
      </c>
      <c r="L8" s="358">
        <v>109</v>
      </c>
      <c r="M8" s="359">
        <v>5.6</v>
      </c>
      <c r="N8" s="360"/>
      <c r="O8" s="358">
        <v>12429</v>
      </c>
      <c r="P8" s="358">
        <v>120</v>
      </c>
      <c r="Q8" s="359">
        <v>5.6</v>
      </c>
      <c r="R8" s="360"/>
      <c r="S8" s="358">
        <v>12578</v>
      </c>
      <c r="T8" s="358">
        <v>128</v>
      </c>
      <c r="U8" s="359">
        <v>5.6</v>
      </c>
      <c r="V8" s="360"/>
      <c r="W8" s="358">
        <v>12687</v>
      </c>
      <c r="X8" s="358">
        <v>139</v>
      </c>
      <c r="Y8" s="359">
        <v>5.7</v>
      </c>
      <c r="Z8" s="355"/>
      <c r="AA8" s="358">
        <v>12822</v>
      </c>
      <c r="AB8" s="358">
        <v>131</v>
      </c>
      <c r="AC8" s="359">
        <v>5.8</v>
      </c>
      <c r="AD8" s="355"/>
      <c r="AE8" s="361">
        <v>12904</v>
      </c>
      <c r="AF8" s="361">
        <v>152</v>
      </c>
      <c r="AG8" s="356">
        <v>6.1</v>
      </c>
      <c r="AH8" s="355"/>
      <c r="AI8" s="361">
        <v>13054</v>
      </c>
      <c r="AJ8" s="361">
        <v>104</v>
      </c>
      <c r="AK8" s="356">
        <v>5.6</v>
      </c>
      <c r="AL8" s="362"/>
      <c r="AM8" s="363">
        <v>13166</v>
      </c>
      <c r="AN8" s="363">
        <v>134</v>
      </c>
      <c r="AO8" s="356">
        <v>5.6</v>
      </c>
      <c r="AQ8" s="363">
        <v>13187</v>
      </c>
      <c r="AR8" s="363">
        <v>122</v>
      </c>
      <c r="AS8" s="356">
        <v>5.0999999999999996</v>
      </c>
    </row>
    <row r="9" spans="1:224">
      <c r="A9" s="351">
        <v>20260</v>
      </c>
      <c r="B9" s="357" t="s">
        <v>457</v>
      </c>
      <c r="C9" s="358">
        <v>11400</v>
      </c>
      <c r="D9" s="358">
        <v>117</v>
      </c>
      <c r="E9" s="359" t="s">
        <v>456</v>
      </c>
      <c r="F9" s="360"/>
      <c r="G9" s="358">
        <v>11490</v>
      </c>
      <c r="H9" s="358">
        <v>124</v>
      </c>
      <c r="I9" s="359">
        <v>6.8</v>
      </c>
      <c r="J9" s="360"/>
      <c r="K9" s="358">
        <v>11560</v>
      </c>
      <c r="L9" s="358">
        <v>119</v>
      </c>
      <c r="M9" s="359">
        <v>6.2</v>
      </c>
      <c r="N9" s="360"/>
      <c r="O9" s="358">
        <v>11644</v>
      </c>
      <c r="P9" s="358">
        <v>107</v>
      </c>
      <c r="Q9" s="359">
        <v>5.9</v>
      </c>
      <c r="R9" s="360"/>
      <c r="S9" s="358">
        <v>11745</v>
      </c>
      <c r="T9" s="358">
        <v>119</v>
      </c>
      <c r="U9" s="359">
        <v>5.8</v>
      </c>
      <c r="V9" s="360"/>
      <c r="W9" s="358">
        <v>11796</v>
      </c>
      <c r="X9" s="358">
        <v>134</v>
      </c>
      <c r="Y9" s="359">
        <v>5.9</v>
      </c>
      <c r="Z9" s="355"/>
      <c r="AA9" s="358">
        <v>11805</v>
      </c>
      <c r="AB9" s="358">
        <v>108</v>
      </c>
      <c r="AC9" s="359">
        <v>6</v>
      </c>
      <c r="AD9" s="355"/>
      <c r="AE9" s="361">
        <v>11838</v>
      </c>
      <c r="AF9" s="361">
        <v>128</v>
      </c>
      <c r="AG9" s="356">
        <v>6.2</v>
      </c>
      <c r="AH9" s="355"/>
      <c r="AI9" s="361">
        <v>11918</v>
      </c>
      <c r="AJ9" s="361">
        <v>104</v>
      </c>
      <c r="AK9" s="356">
        <v>5.6</v>
      </c>
      <c r="AL9" s="362"/>
      <c r="AM9" s="363">
        <v>11827</v>
      </c>
      <c r="AN9" s="363">
        <v>128</v>
      </c>
      <c r="AO9" s="356">
        <v>5.8</v>
      </c>
      <c r="AQ9" s="363">
        <v>11754</v>
      </c>
      <c r="AR9" s="363">
        <v>128</v>
      </c>
      <c r="AS9" s="356">
        <v>5.7</v>
      </c>
    </row>
    <row r="10" spans="1:224">
      <c r="A10" s="351">
        <v>20570</v>
      </c>
      <c r="B10" s="357" t="s">
        <v>458</v>
      </c>
      <c r="C10" s="358">
        <v>96728</v>
      </c>
      <c r="D10" s="358">
        <v>699</v>
      </c>
      <c r="E10" s="359" t="s">
        <v>456</v>
      </c>
      <c r="F10" s="360"/>
      <c r="G10" s="358">
        <v>98344</v>
      </c>
      <c r="H10" s="358">
        <v>751</v>
      </c>
      <c r="I10" s="359">
        <v>6.2</v>
      </c>
      <c r="J10" s="360"/>
      <c r="K10" s="358">
        <v>99914</v>
      </c>
      <c r="L10" s="358">
        <v>797</v>
      </c>
      <c r="M10" s="359">
        <v>6</v>
      </c>
      <c r="N10" s="360"/>
      <c r="O10" s="358">
        <v>101479</v>
      </c>
      <c r="P10" s="358">
        <v>833</v>
      </c>
      <c r="Q10" s="359">
        <v>6.2</v>
      </c>
      <c r="R10" s="360"/>
      <c r="S10" s="358">
        <v>103500</v>
      </c>
      <c r="T10" s="358">
        <v>808</v>
      </c>
      <c r="U10" s="359">
        <v>6.2</v>
      </c>
      <c r="V10" s="360"/>
      <c r="W10" s="358">
        <v>105551</v>
      </c>
      <c r="X10" s="358">
        <v>827</v>
      </c>
      <c r="Y10" s="359">
        <v>6.1</v>
      </c>
      <c r="Z10" s="355"/>
      <c r="AA10" s="358">
        <v>107608</v>
      </c>
      <c r="AB10" s="358">
        <v>821</v>
      </c>
      <c r="AC10" s="359">
        <v>5.9</v>
      </c>
      <c r="AD10" s="355"/>
      <c r="AE10" s="361">
        <v>109773</v>
      </c>
      <c r="AF10" s="361">
        <v>947</v>
      </c>
      <c r="AG10" s="356">
        <v>6</v>
      </c>
      <c r="AH10" s="355"/>
      <c r="AI10" s="361">
        <v>111645</v>
      </c>
      <c r="AJ10" s="361">
        <v>835</v>
      </c>
      <c r="AK10" s="356">
        <v>5.9</v>
      </c>
      <c r="AL10" s="362"/>
      <c r="AM10" s="363">
        <v>113504</v>
      </c>
      <c r="AN10" s="363">
        <v>928</v>
      </c>
      <c r="AO10" s="356">
        <v>5.9</v>
      </c>
      <c r="AQ10" s="363">
        <v>115951</v>
      </c>
      <c r="AR10" s="363">
        <v>1085</v>
      </c>
      <c r="AS10" s="356">
        <v>5.9</v>
      </c>
    </row>
    <row r="11" spans="1:224">
      <c r="A11" s="351">
        <v>20660</v>
      </c>
      <c r="B11" s="357" t="s">
        <v>459</v>
      </c>
      <c r="C11" s="358">
        <v>123584</v>
      </c>
      <c r="D11" s="358">
        <v>841</v>
      </c>
      <c r="E11" s="359" t="s">
        <v>456</v>
      </c>
      <c r="F11" s="360"/>
      <c r="G11" s="358">
        <v>124314</v>
      </c>
      <c r="H11" s="358">
        <v>826</v>
      </c>
      <c r="I11" s="359">
        <v>5.0999999999999996</v>
      </c>
      <c r="J11" s="360"/>
      <c r="K11" s="358">
        <v>125107</v>
      </c>
      <c r="L11" s="358">
        <v>852</v>
      </c>
      <c r="M11" s="359">
        <v>4.8</v>
      </c>
      <c r="N11" s="360"/>
      <c r="O11" s="358">
        <v>126088</v>
      </c>
      <c r="P11" s="358">
        <v>885</v>
      </c>
      <c r="Q11" s="359">
        <v>4.8</v>
      </c>
      <c r="R11" s="360"/>
      <c r="S11" s="358">
        <v>127447</v>
      </c>
      <c r="T11" s="358">
        <v>799</v>
      </c>
      <c r="U11" s="359">
        <v>4.8</v>
      </c>
      <c r="V11" s="360"/>
      <c r="W11" s="358">
        <v>128660</v>
      </c>
      <c r="X11" s="358">
        <v>885</v>
      </c>
      <c r="Y11" s="359">
        <v>4.7</v>
      </c>
      <c r="Z11" s="355"/>
      <c r="AA11" s="358">
        <v>129645</v>
      </c>
      <c r="AB11" s="358">
        <v>855</v>
      </c>
      <c r="AC11" s="359">
        <v>4.5999999999999996</v>
      </c>
      <c r="AD11" s="355"/>
      <c r="AE11" s="361">
        <v>130607</v>
      </c>
      <c r="AF11" s="361">
        <v>1002</v>
      </c>
      <c r="AG11" s="356">
        <v>4.9000000000000004</v>
      </c>
      <c r="AH11" s="355"/>
      <c r="AI11" s="361">
        <v>130294</v>
      </c>
      <c r="AJ11" s="361">
        <v>884</v>
      </c>
      <c r="AK11" s="356">
        <v>4.8</v>
      </c>
      <c r="AL11" s="362"/>
      <c r="AM11" s="363">
        <v>127370</v>
      </c>
      <c r="AN11" s="363">
        <v>878</v>
      </c>
      <c r="AO11" s="356">
        <v>4.8</v>
      </c>
      <c r="AQ11" s="363">
        <v>127348</v>
      </c>
      <c r="AR11" s="363">
        <v>1057</v>
      </c>
      <c r="AS11" s="356">
        <v>4.9000000000000004</v>
      </c>
    </row>
    <row r="12" spans="1:224">
      <c r="A12" s="351">
        <v>20740</v>
      </c>
      <c r="B12" s="357" t="s">
        <v>460</v>
      </c>
      <c r="C12" s="358">
        <v>30811</v>
      </c>
      <c r="D12" s="358">
        <v>313</v>
      </c>
      <c r="E12" s="359" t="s">
        <v>456</v>
      </c>
      <c r="F12" s="360"/>
      <c r="G12" s="358">
        <v>31331</v>
      </c>
      <c r="H12" s="358">
        <v>317</v>
      </c>
      <c r="I12" s="359">
        <v>5.7</v>
      </c>
      <c r="J12" s="360"/>
      <c r="K12" s="358">
        <v>31917</v>
      </c>
      <c r="L12" s="358">
        <v>314</v>
      </c>
      <c r="M12" s="359">
        <v>5.5</v>
      </c>
      <c r="N12" s="360"/>
      <c r="O12" s="358">
        <v>32576</v>
      </c>
      <c r="P12" s="358">
        <v>355</v>
      </c>
      <c r="Q12" s="359">
        <v>5.6</v>
      </c>
      <c r="R12" s="360"/>
      <c r="S12" s="358">
        <v>33464</v>
      </c>
      <c r="T12" s="358">
        <v>325</v>
      </c>
      <c r="U12" s="359">
        <v>5.5</v>
      </c>
      <c r="V12" s="360"/>
      <c r="W12" s="358">
        <v>34748</v>
      </c>
      <c r="X12" s="358">
        <v>384</v>
      </c>
      <c r="Y12" s="359">
        <v>5.6</v>
      </c>
      <c r="Z12" s="355"/>
      <c r="AA12" s="358">
        <v>36083</v>
      </c>
      <c r="AB12" s="358">
        <v>367</v>
      </c>
      <c r="AC12" s="359">
        <v>5.5</v>
      </c>
      <c r="AD12" s="355"/>
      <c r="AE12" s="361">
        <v>37440</v>
      </c>
      <c r="AF12" s="361">
        <v>375</v>
      </c>
      <c r="AG12" s="356">
        <v>5.5</v>
      </c>
      <c r="AH12" s="355"/>
      <c r="AI12" s="361">
        <v>38950</v>
      </c>
      <c r="AJ12" s="361">
        <v>376</v>
      </c>
      <c r="AK12" s="356">
        <v>5.3</v>
      </c>
      <c r="AL12" s="362"/>
      <c r="AM12" s="363">
        <v>40675</v>
      </c>
      <c r="AN12" s="363">
        <v>401</v>
      </c>
      <c r="AO12" s="356">
        <v>5.2</v>
      </c>
      <c r="AQ12" s="363">
        <v>41798</v>
      </c>
      <c r="AR12" s="363">
        <v>444</v>
      </c>
      <c r="AS12" s="356">
        <v>5.2</v>
      </c>
    </row>
    <row r="13" spans="1:224">
      <c r="A13" s="351">
        <v>20830</v>
      </c>
      <c r="B13" s="357" t="s">
        <v>461</v>
      </c>
      <c r="C13" s="358">
        <v>44506</v>
      </c>
      <c r="D13" s="358">
        <v>301</v>
      </c>
      <c r="E13" s="359" t="s">
        <v>456</v>
      </c>
      <c r="F13" s="360"/>
      <c r="G13" s="358">
        <v>45627</v>
      </c>
      <c r="H13" s="358">
        <v>295</v>
      </c>
      <c r="I13" s="359">
        <v>5.2</v>
      </c>
      <c r="J13" s="360"/>
      <c r="K13" s="358">
        <v>46644</v>
      </c>
      <c r="L13" s="358">
        <v>326</v>
      </c>
      <c r="M13" s="359">
        <v>5.2</v>
      </c>
      <c r="N13" s="360"/>
      <c r="O13" s="358">
        <v>47837</v>
      </c>
      <c r="P13" s="358">
        <v>368</v>
      </c>
      <c r="Q13" s="359">
        <v>5.4</v>
      </c>
      <c r="R13" s="360"/>
      <c r="S13" s="358">
        <v>49296</v>
      </c>
      <c r="T13" s="358">
        <v>376</v>
      </c>
      <c r="U13" s="359">
        <v>5.5</v>
      </c>
      <c r="V13" s="360"/>
      <c r="W13" s="358">
        <v>50883</v>
      </c>
      <c r="X13" s="358">
        <v>369</v>
      </c>
      <c r="Y13" s="359">
        <v>5.4</v>
      </c>
      <c r="Z13" s="355"/>
      <c r="AA13" s="358">
        <v>52447</v>
      </c>
      <c r="AB13" s="358">
        <v>390</v>
      </c>
      <c r="AC13" s="359">
        <v>5.2</v>
      </c>
      <c r="AD13" s="355"/>
      <c r="AE13" s="361">
        <v>54047</v>
      </c>
      <c r="AF13" s="361">
        <v>414</v>
      </c>
      <c r="AG13" s="356">
        <v>5.2</v>
      </c>
      <c r="AH13" s="355"/>
      <c r="AI13" s="361">
        <v>55753</v>
      </c>
      <c r="AJ13" s="361">
        <v>437</v>
      </c>
      <c r="AK13" s="356">
        <v>5.3</v>
      </c>
      <c r="AL13" s="362"/>
      <c r="AM13" s="363">
        <v>57618</v>
      </c>
      <c r="AN13" s="363">
        <v>453</v>
      </c>
      <c r="AO13" s="356">
        <v>5.3</v>
      </c>
      <c r="AQ13" s="363">
        <v>59248</v>
      </c>
      <c r="AR13" s="363">
        <v>482</v>
      </c>
      <c r="AS13" s="356">
        <v>5.3</v>
      </c>
    </row>
    <row r="14" spans="1:224">
      <c r="A14" s="351">
        <v>20910</v>
      </c>
      <c r="B14" s="357" t="s">
        <v>462</v>
      </c>
      <c r="C14" s="358">
        <v>96971</v>
      </c>
      <c r="D14" s="358">
        <v>828</v>
      </c>
      <c r="E14" s="359" t="s">
        <v>456</v>
      </c>
      <c r="F14" s="360"/>
      <c r="G14" s="358">
        <v>98252</v>
      </c>
      <c r="H14" s="358">
        <v>764</v>
      </c>
      <c r="I14" s="359">
        <v>4.7</v>
      </c>
      <c r="J14" s="360"/>
      <c r="K14" s="358">
        <v>99797</v>
      </c>
      <c r="L14" s="358">
        <v>761</v>
      </c>
      <c r="M14" s="359">
        <v>4.5999999999999996</v>
      </c>
      <c r="N14" s="360"/>
      <c r="O14" s="358">
        <v>101268</v>
      </c>
      <c r="P14" s="358">
        <v>828</v>
      </c>
      <c r="Q14" s="359">
        <v>4.5</v>
      </c>
      <c r="R14" s="360"/>
      <c r="S14" s="358">
        <v>102912</v>
      </c>
      <c r="T14" s="358">
        <v>801</v>
      </c>
      <c r="U14" s="359">
        <v>4.4000000000000004</v>
      </c>
      <c r="V14" s="360"/>
      <c r="W14" s="358">
        <v>103665</v>
      </c>
      <c r="X14" s="358">
        <v>794</v>
      </c>
      <c r="Y14" s="359">
        <v>4.4000000000000004</v>
      </c>
      <c r="Z14" s="355"/>
      <c r="AA14" s="358">
        <v>104623</v>
      </c>
      <c r="AB14" s="358">
        <v>724</v>
      </c>
      <c r="AC14" s="359">
        <v>4.2</v>
      </c>
      <c r="AD14" s="355"/>
      <c r="AE14" s="361">
        <v>105128</v>
      </c>
      <c r="AF14" s="361">
        <v>849</v>
      </c>
      <c r="AG14" s="356">
        <v>4.3</v>
      </c>
      <c r="AH14" s="355"/>
      <c r="AI14" s="361">
        <v>105018</v>
      </c>
      <c r="AJ14" s="361">
        <v>817</v>
      </c>
      <c r="AK14" s="356">
        <v>4.3</v>
      </c>
      <c r="AL14" s="362"/>
      <c r="AM14" s="363">
        <v>102328</v>
      </c>
      <c r="AN14" s="363">
        <v>798</v>
      </c>
      <c r="AO14" s="356">
        <v>4.3</v>
      </c>
      <c r="AQ14" s="363">
        <v>102177</v>
      </c>
      <c r="AR14" s="363">
        <v>875</v>
      </c>
      <c r="AS14" s="356">
        <v>4.3</v>
      </c>
    </row>
    <row r="15" spans="1:224">
      <c r="A15" s="351">
        <v>21010</v>
      </c>
      <c r="B15" s="357" t="s">
        <v>463</v>
      </c>
      <c r="C15" s="358">
        <v>13849</v>
      </c>
      <c r="D15" s="358">
        <v>157</v>
      </c>
      <c r="E15" s="359" t="s">
        <v>456</v>
      </c>
      <c r="F15" s="360"/>
      <c r="G15" s="358">
        <v>13878</v>
      </c>
      <c r="H15" s="358">
        <v>138</v>
      </c>
      <c r="I15" s="359">
        <v>6.2</v>
      </c>
      <c r="J15" s="360"/>
      <c r="K15" s="358">
        <v>13898</v>
      </c>
      <c r="L15" s="358">
        <v>148</v>
      </c>
      <c r="M15" s="359">
        <v>5.9</v>
      </c>
      <c r="N15" s="360"/>
      <c r="O15" s="358">
        <v>13923</v>
      </c>
      <c r="P15" s="358">
        <v>168</v>
      </c>
      <c r="Q15" s="359">
        <v>6.1</v>
      </c>
      <c r="R15" s="360"/>
      <c r="S15" s="358">
        <v>13982</v>
      </c>
      <c r="T15" s="358">
        <v>160</v>
      </c>
      <c r="U15" s="359">
        <v>6.1</v>
      </c>
      <c r="V15" s="360"/>
      <c r="W15" s="358">
        <v>14049</v>
      </c>
      <c r="X15" s="358">
        <v>181</v>
      </c>
      <c r="Y15" s="359">
        <v>6.4</v>
      </c>
      <c r="Z15" s="355"/>
      <c r="AA15" s="358">
        <v>14158</v>
      </c>
      <c r="AB15" s="358">
        <v>149</v>
      </c>
      <c r="AC15" s="359">
        <v>6</v>
      </c>
      <c r="AD15" s="355"/>
      <c r="AE15" s="361">
        <v>14237</v>
      </c>
      <c r="AF15" s="361">
        <v>168</v>
      </c>
      <c r="AG15" s="356">
        <v>6.1</v>
      </c>
      <c r="AH15" s="355"/>
      <c r="AI15" s="361">
        <v>14382</v>
      </c>
      <c r="AJ15" s="361">
        <v>171</v>
      </c>
      <c r="AK15" s="356">
        <v>5.8</v>
      </c>
      <c r="AL15" s="362"/>
      <c r="AM15" s="363">
        <v>14436</v>
      </c>
      <c r="AN15" s="363">
        <v>175</v>
      </c>
      <c r="AO15" s="356">
        <v>5.8</v>
      </c>
      <c r="AQ15" s="363">
        <v>14457</v>
      </c>
      <c r="AR15" s="363">
        <v>220</v>
      </c>
      <c r="AS15" s="356">
        <v>6.2</v>
      </c>
    </row>
    <row r="16" spans="1:224">
      <c r="A16" s="351">
        <v>21110</v>
      </c>
      <c r="B16" s="357" t="s">
        <v>464</v>
      </c>
      <c r="C16" s="358">
        <v>168483</v>
      </c>
      <c r="D16" s="358">
        <v>1084</v>
      </c>
      <c r="E16" s="359" t="s">
        <v>456</v>
      </c>
      <c r="F16" s="360"/>
      <c r="G16" s="358">
        <v>170485</v>
      </c>
      <c r="H16" s="358">
        <v>1138</v>
      </c>
      <c r="I16" s="359">
        <v>4.5</v>
      </c>
      <c r="J16" s="360"/>
      <c r="K16" s="358">
        <v>172660</v>
      </c>
      <c r="L16" s="358">
        <v>1122</v>
      </c>
      <c r="M16" s="359">
        <v>4.4000000000000004</v>
      </c>
      <c r="N16" s="360"/>
      <c r="O16" s="358">
        <v>174753</v>
      </c>
      <c r="P16" s="358">
        <v>1138</v>
      </c>
      <c r="Q16" s="359">
        <v>4.5</v>
      </c>
      <c r="R16" s="360"/>
      <c r="S16" s="358">
        <v>177276</v>
      </c>
      <c r="T16" s="358">
        <v>1146</v>
      </c>
      <c r="U16" s="359">
        <v>4.4000000000000004</v>
      </c>
      <c r="V16" s="360"/>
      <c r="W16" s="358">
        <v>178650</v>
      </c>
      <c r="X16" s="358">
        <v>1128</v>
      </c>
      <c r="Y16" s="359">
        <v>4.3</v>
      </c>
      <c r="Z16" s="355"/>
      <c r="AA16" s="358">
        <v>179386</v>
      </c>
      <c r="AB16" s="358">
        <v>1049</v>
      </c>
      <c r="AC16" s="359">
        <v>4.2</v>
      </c>
      <c r="AD16" s="355"/>
      <c r="AE16" s="361">
        <v>179663</v>
      </c>
      <c r="AF16" s="361">
        <v>1156</v>
      </c>
      <c r="AG16" s="356">
        <v>4.0999999999999996</v>
      </c>
      <c r="AH16" s="355"/>
      <c r="AI16" s="361">
        <v>177875</v>
      </c>
      <c r="AJ16" s="361">
        <v>999</v>
      </c>
      <c r="AK16" s="356">
        <v>3.9</v>
      </c>
      <c r="AL16" s="362"/>
      <c r="AM16" s="363">
        <v>169789</v>
      </c>
      <c r="AN16" s="363">
        <v>1055</v>
      </c>
      <c r="AO16" s="356">
        <v>3.9</v>
      </c>
      <c r="AQ16" s="363">
        <v>169500</v>
      </c>
      <c r="AR16" s="363">
        <v>1248</v>
      </c>
      <c r="AS16" s="356">
        <v>4</v>
      </c>
    </row>
    <row r="17" spans="1:45">
      <c r="A17" s="351">
        <v>21180</v>
      </c>
      <c r="B17" s="357" t="s">
        <v>465</v>
      </c>
      <c r="C17" s="358">
        <v>193774</v>
      </c>
      <c r="D17" s="358">
        <v>950</v>
      </c>
      <c r="E17" s="359" t="s">
        <v>456</v>
      </c>
      <c r="F17" s="360"/>
      <c r="G17" s="358">
        <v>196169</v>
      </c>
      <c r="H17" s="358">
        <v>953</v>
      </c>
      <c r="I17" s="359">
        <v>5.5</v>
      </c>
      <c r="J17" s="360"/>
      <c r="K17" s="358">
        <v>198468</v>
      </c>
      <c r="L17" s="358">
        <v>1026</v>
      </c>
      <c r="M17" s="359">
        <v>5.4</v>
      </c>
      <c r="N17" s="360"/>
      <c r="O17" s="358">
        <v>200860</v>
      </c>
      <c r="P17" s="358">
        <v>1097</v>
      </c>
      <c r="Q17" s="359">
        <v>5.4</v>
      </c>
      <c r="R17" s="360"/>
      <c r="S17" s="358">
        <v>204190</v>
      </c>
      <c r="T17" s="358">
        <v>1122</v>
      </c>
      <c r="U17" s="359">
        <v>5.5</v>
      </c>
      <c r="V17" s="360"/>
      <c r="W17" s="358">
        <v>206116</v>
      </c>
      <c r="X17" s="358">
        <v>1136</v>
      </c>
      <c r="Y17" s="359">
        <v>5.5</v>
      </c>
      <c r="Z17" s="355"/>
      <c r="AA17" s="358">
        <v>206977</v>
      </c>
      <c r="AB17" s="358">
        <v>1104</v>
      </c>
      <c r="AC17" s="359">
        <v>5.3</v>
      </c>
      <c r="AD17" s="355"/>
      <c r="AE17" s="361">
        <v>206771</v>
      </c>
      <c r="AF17" s="361">
        <v>1287</v>
      </c>
      <c r="AG17" s="356">
        <v>5.4</v>
      </c>
      <c r="AH17" s="355"/>
      <c r="AI17" s="361">
        <v>204213</v>
      </c>
      <c r="AJ17" s="361">
        <v>1202</v>
      </c>
      <c r="AK17" s="356">
        <v>5.3</v>
      </c>
      <c r="AL17" s="362"/>
      <c r="AM17" s="363">
        <v>196631</v>
      </c>
      <c r="AN17" s="363">
        <v>1164</v>
      </c>
      <c r="AO17" s="356">
        <v>5.3</v>
      </c>
      <c r="AQ17" s="363">
        <v>193256</v>
      </c>
      <c r="AR17" s="363">
        <v>1365</v>
      </c>
      <c r="AS17" s="356">
        <v>5.2</v>
      </c>
    </row>
    <row r="18" spans="1:45">
      <c r="A18" s="351">
        <v>21270</v>
      </c>
      <c r="B18" s="357" t="s">
        <v>466</v>
      </c>
      <c r="C18" s="358">
        <v>6434</v>
      </c>
      <c r="D18" s="358">
        <v>89</v>
      </c>
      <c r="E18" s="359" t="s">
        <v>456</v>
      </c>
      <c r="F18" s="360"/>
      <c r="G18" s="358">
        <v>6388</v>
      </c>
      <c r="H18" s="358">
        <v>60</v>
      </c>
      <c r="I18" s="359">
        <v>5.9</v>
      </c>
      <c r="J18" s="360"/>
      <c r="K18" s="358">
        <v>6335</v>
      </c>
      <c r="L18" s="358">
        <v>79</v>
      </c>
      <c r="M18" s="359">
        <v>5.9</v>
      </c>
      <c r="N18" s="360"/>
      <c r="O18" s="358">
        <v>6306</v>
      </c>
      <c r="P18" s="358">
        <v>91</v>
      </c>
      <c r="Q18" s="359">
        <v>5.7</v>
      </c>
      <c r="R18" s="360"/>
      <c r="S18" s="358">
        <v>6284</v>
      </c>
      <c r="T18" s="358">
        <v>109</v>
      </c>
      <c r="U18" s="359">
        <v>6.6</v>
      </c>
      <c r="V18" s="360"/>
      <c r="W18" s="358">
        <v>6221</v>
      </c>
      <c r="X18" s="358">
        <v>91</v>
      </c>
      <c r="Y18" s="359">
        <v>6.8</v>
      </c>
      <c r="Z18" s="355"/>
      <c r="AA18" s="358">
        <v>6214</v>
      </c>
      <c r="AB18" s="358">
        <v>81</v>
      </c>
      <c r="AC18" s="359">
        <v>6.5</v>
      </c>
      <c r="AD18" s="355"/>
      <c r="AE18" s="361">
        <v>6166</v>
      </c>
      <c r="AF18" s="361">
        <v>76</v>
      </c>
      <c r="AG18" s="356">
        <v>5.9</v>
      </c>
      <c r="AH18" s="355"/>
      <c r="AI18" s="361">
        <v>6156</v>
      </c>
      <c r="AJ18" s="361">
        <v>81</v>
      </c>
      <c r="AK18" s="356">
        <v>5.6</v>
      </c>
      <c r="AL18" s="362"/>
      <c r="AM18" s="363">
        <v>6132</v>
      </c>
      <c r="AN18" s="363">
        <v>83</v>
      </c>
      <c r="AO18" s="356">
        <v>5.9</v>
      </c>
      <c r="AQ18" s="363">
        <v>6118</v>
      </c>
      <c r="AR18" s="363">
        <v>88</v>
      </c>
      <c r="AS18" s="356">
        <v>6.2</v>
      </c>
    </row>
    <row r="19" spans="1:45">
      <c r="A19" s="351">
        <v>21370</v>
      </c>
      <c r="B19" s="357" t="s">
        <v>467</v>
      </c>
      <c r="C19" s="358">
        <v>37041</v>
      </c>
      <c r="D19" s="358">
        <v>310</v>
      </c>
      <c r="E19" s="359" t="s">
        <v>456</v>
      </c>
      <c r="F19" s="360"/>
      <c r="G19" s="358">
        <v>37213</v>
      </c>
      <c r="H19" s="358">
        <v>319</v>
      </c>
      <c r="I19" s="359">
        <v>5.9</v>
      </c>
      <c r="J19" s="360"/>
      <c r="K19" s="358">
        <v>37338</v>
      </c>
      <c r="L19" s="358">
        <v>373</v>
      </c>
      <c r="M19" s="359">
        <v>5.7</v>
      </c>
      <c r="N19" s="360"/>
      <c r="O19" s="358">
        <v>37429</v>
      </c>
      <c r="P19" s="358">
        <v>376</v>
      </c>
      <c r="Q19" s="359">
        <v>6</v>
      </c>
      <c r="R19" s="360"/>
      <c r="S19" s="358">
        <v>37595</v>
      </c>
      <c r="T19" s="358">
        <v>350</v>
      </c>
      <c r="U19" s="359">
        <v>6</v>
      </c>
      <c r="V19" s="360"/>
      <c r="W19" s="358">
        <v>37799</v>
      </c>
      <c r="X19" s="358">
        <v>414</v>
      </c>
      <c r="Y19" s="359">
        <v>5.9</v>
      </c>
      <c r="Z19" s="355"/>
      <c r="AA19" s="358">
        <v>37948</v>
      </c>
      <c r="AB19" s="358">
        <v>418</v>
      </c>
      <c r="AC19" s="359">
        <v>5.9</v>
      </c>
      <c r="AD19" s="355"/>
      <c r="AE19" s="361">
        <v>38128</v>
      </c>
      <c r="AF19" s="361">
        <v>396</v>
      </c>
      <c r="AG19" s="356">
        <v>6</v>
      </c>
      <c r="AH19" s="355"/>
      <c r="AI19" s="361">
        <v>38379</v>
      </c>
      <c r="AJ19" s="361">
        <v>427</v>
      </c>
      <c r="AK19" s="356">
        <v>6</v>
      </c>
      <c r="AL19" s="362"/>
      <c r="AM19" s="363">
        <v>38556</v>
      </c>
      <c r="AN19" s="363">
        <v>360</v>
      </c>
      <c r="AO19" s="356">
        <v>5.6</v>
      </c>
      <c r="AQ19" s="363">
        <v>38541</v>
      </c>
      <c r="AR19" s="363">
        <v>492</v>
      </c>
      <c r="AS19" s="356">
        <v>6</v>
      </c>
    </row>
    <row r="20" spans="1:45">
      <c r="A20" s="351">
        <v>21450</v>
      </c>
      <c r="B20" s="357" t="s">
        <v>468</v>
      </c>
      <c r="C20" s="358">
        <v>80422</v>
      </c>
      <c r="D20" s="358">
        <v>379</v>
      </c>
      <c r="E20" s="359" t="s">
        <v>456</v>
      </c>
      <c r="F20" s="360"/>
      <c r="G20" s="358">
        <v>84591</v>
      </c>
      <c r="H20" s="358">
        <v>415</v>
      </c>
      <c r="I20" s="359">
        <v>5.8</v>
      </c>
      <c r="J20" s="360"/>
      <c r="K20" s="358">
        <v>88070</v>
      </c>
      <c r="L20" s="358">
        <v>445</v>
      </c>
      <c r="M20" s="359">
        <v>5.8</v>
      </c>
      <c r="N20" s="360"/>
      <c r="O20" s="358">
        <v>92298</v>
      </c>
      <c r="P20" s="358">
        <v>454</v>
      </c>
      <c r="Q20" s="359">
        <v>5.8</v>
      </c>
      <c r="R20" s="360"/>
      <c r="S20" s="358">
        <v>97573</v>
      </c>
      <c r="T20" s="358">
        <v>446</v>
      </c>
      <c r="U20" s="359">
        <v>5.6</v>
      </c>
      <c r="V20" s="360"/>
      <c r="W20" s="358">
        <v>102258</v>
      </c>
      <c r="X20" s="358">
        <v>443</v>
      </c>
      <c r="Y20" s="359">
        <v>5.3</v>
      </c>
      <c r="Z20" s="355"/>
      <c r="AA20" s="358">
        <v>106945</v>
      </c>
      <c r="AB20" s="358">
        <v>440</v>
      </c>
      <c r="AC20" s="359">
        <v>5</v>
      </c>
      <c r="AD20" s="355"/>
      <c r="AE20" s="361">
        <v>112002</v>
      </c>
      <c r="AF20" s="361">
        <v>522</v>
      </c>
      <c r="AG20" s="356">
        <v>5</v>
      </c>
      <c r="AH20" s="355"/>
      <c r="AI20" s="361">
        <v>116505</v>
      </c>
      <c r="AJ20" s="361">
        <v>496</v>
      </c>
      <c r="AK20" s="356">
        <v>4.9000000000000004</v>
      </c>
      <c r="AL20" s="362"/>
      <c r="AM20" s="363">
        <v>119573</v>
      </c>
      <c r="AN20" s="363">
        <v>532</v>
      </c>
      <c r="AO20" s="356">
        <v>5</v>
      </c>
      <c r="AQ20" s="363">
        <v>123104</v>
      </c>
      <c r="AR20" s="363">
        <v>595</v>
      </c>
      <c r="AS20" s="356">
        <v>4.9000000000000004</v>
      </c>
    </row>
    <row r="21" spans="1:45">
      <c r="A21" s="351">
        <v>21610</v>
      </c>
      <c r="B21" s="357" t="s">
        <v>469</v>
      </c>
      <c r="C21" s="358">
        <v>269240</v>
      </c>
      <c r="D21" s="358">
        <v>1162</v>
      </c>
      <c r="E21" s="359" t="s">
        <v>456</v>
      </c>
      <c r="F21" s="360"/>
      <c r="G21" s="358">
        <v>278023</v>
      </c>
      <c r="H21" s="358">
        <v>1108</v>
      </c>
      <c r="I21" s="359">
        <v>5.6</v>
      </c>
      <c r="J21" s="360"/>
      <c r="K21" s="358">
        <v>287937</v>
      </c>
      <c r="L21" s="358">
        <v>1206</v>
      </c>
      <c r="M21" s="359">
        <v>5.4</v>
      </c>
      <c r="N21" s="360"/>
      <c r="O21" s="358">
        <v>299528</v>
      </c>
      <c r="P21" s="358">
        <v>1311</v>
      </c>
      <c r="Q21" s="359">
        <v>5.4</v>
      </c>
      <c r="R21" s="360"/>
      <c r="S21" s="358">
        <v>312789</v>
      </c>
      <c r="T21" s="358">
        <v>1250</v>
      </c>
      <c r="U21" s="359">
        <v>5.3</v>
      </c>
      <c r="V21" s="360"/>
      <c r="W21" s="358">
        <v>324946</v>
      </c>
      <c r="X21" s="358">
        <v>1333</v>
      </c>
      <c r="Y21" s="359">
        <v>5.2</v>
      </c>
      <c r="Z21" s="355"/>
      <c r="AA21" s="358">
        <v>338087</v>
      </c>
      <c r="AB21" s="358">
        <v>1307</v>
      </c>
      <c r="AC21" s="359">
        <v>5</v>
      </c>
      <c r="AD21" s="355"/>
      <c r="AE21" s="361">
        <v>352006</v>
      </c>
      <c r="AF21" s="361">
        <v>1573</v>
      </c>
      <c r="AG21" s="356">
        <v>5.2</v>
      </c>
      <c r="AH21" s="355"/>
      <c r="AI21" s="361">
        <v>363970</v>
      </c>
      <c r="AJ21" s="361">
        <v>1474</v>
      </c>
      <c r="AK21" s="356">
        <v>5.2</v>
      </c>
      <c r="AL21" s="362"/>
      <c r="AM21" s="363">
        <v>369558</v>
      </c>
      <c r="AN21" s="363">
        <v>1537</v>
      </c>
      <c r="AO21" s="356">
        <v>5.3</v>
      </c>
      <c r="AQ21" s="363">
        <v>378831</v>
      </c>
      <c r="AR21" s="363">
        <v>1707</v>
      </c>
      <c r="AS21" s="356">
        <v>5.2</v>
      </c>
    </row>
    <row r="22" spans="1:45">
      <c r="A22" s="351">
        <v>21670</v>
      </c>
      <c r="B22" s="357" t="s">
        <v>470</v>
      </c>
      <c r="C22" s="358">
        <v>12714</v>
      </c>
      <c r="D22" s="358">
        <v>195</v>
      </c>
      <c r="E22" s="359" t="s">
        <v>456</v>
      </c>
      <c r="F22" s="360"/>
      <c r="G22" s="358">
        <v>12815</v>
      </c>
      <c r="H22" s="358">
        <v>165</v>
      </c>
      <c r="I22" s="359">
        <v>7.5</v>
      </c>
      <c r="J22" s="360"/>
      <c r="K22" s="358">
        <v>12884</v>
      </c>
      <c r="L22" s="358">
        <v>161</v>
      </c>
      <c r="M22" s="359">
        <v>7.1</v>
      </c>
      <c r="N22" s="360"/>
      <c r="O22" s="358">
        <v>12950</v>
      </c>
      <c r="P22" s="358">
        <v>170</v>
      </c>
      <c r="Q22" s="359">
        <v>6.8</v>
      </c>
      <c r="R22" s="360"/>
      <c r="S22" s="358">
        <v>13087</v>
      </c>
      <c r="T22" s="358">
        <v>220</v>
      </c>
      <c r="U22" s="359">
        <v>7.6</v>
      </c>
      <c r="V22" s="360"/>
      <c r="W22" s="358">
        <v>13200</v>
      </c>
      <c r="X22" s="358">
        <v>156</v>
      </c>
      <c r="Y22" s="359">
        <v>7.4</v>
      </c>
      <c r="Z22" s="355"/>
      <c r="AA22" s="358">
        <v>13330</v>
      </c>
      <c r="AB22" s="358">
        <v>198</v>
      </c>
      <c r="AC22" s="359">
        <v>7.6</v>
      </c>
      <c r="AD22" s="355"/>
      <c r="AE22" s="361">
        <v>13349</v>
      </c>
      <c r="AF22" s="361">
        <v>188</v>
      </c>
      <c r="AG22" s="356">
        <v>6.9</v>
      </c>
      <c r="AH22" s="355"/>
      <c r="AI22" s="361">
        <v>13304</v>
      </c>
      <c r="AJ22" s="361">
        <v>204</v>
      </c>
      <c r="AK22" s="356">
        <v>7.2</v>
      </c>
      <c r="AL22" s="362"/>
      <c r="AM22" s="363">
        <v>13388</v>
      </c>
      <c r="AN22" s="363">
        <v>178</v>
      </c>
      <c r="AO22" s="356">
        <v>6.9</v>
      </c>
      <c r="AQ22" s="363">
        <v>13516</v>
      </c>
      <c r="AR22" s="363">
        <v>206</v>
      </c>
      <c r="AS22" s="356">
        <v>6.8</v>
      </c>
    </row>
    <row r="23" spans="1:45">
      <c r="A23" s="351">
        <v>21750</v>
      </c>
      <c r="B23" s="357" t="s">
        <v>471</v>
      </c>
      <c r="C23" s="358">
        <v>20902</v>
      </c>
      <c r="D23" s="358">
        <v>202</v>
      </c>
      <c r="E23" s="359" t="s">
        <v>456</v>
      </c>
      <c r="F23" s="360"/>
      <c r="G23" s="358">
        <v>21035</v>
      </c>
      <c r="H23" s="358">
        <v>227</v>
      </c>
      <c r="I23" s="359">
        <v>7</v>
      </c>
      <c r="J23" s="360"/>
      <c r="K23" s="358">
        <v>21131</v>
      </c>
      <c r="L23" s="358">
        <v>190</v>
      </c>
      <c r="M23" s="359">
        <v>6.4</v>
      </c>
      <c r="N23" s="360"/>
      <c r="O23" s="358">
        <v>21230</v>
      </c>
      <c r="P23" s="358">
        <v>234</v>
      </c>
      <c r="Q23" s="359">
        <v>6.6</v>
      </c>
      <c r="R23" s="360"/>
      <c r="S23" s="358">
        <v>21362</v>
      </c>
      <c r="T23" s="358">
        <v>217</v>
      </c>
      <c r="U23" s="359">
        <v>6.4</v>
      </c>
      <c r="V23" s="360"/>
      <c r="W23" s="358">
        <v>21595</v>
      </c>
      <c r="X23" s="358">
        <v>179</v>
      </c>
      <c r="Y23" s="359">
        <v>6.1</v>
      </c>
      <c r="Z23" s="355"/>
      <c r="AA23" s="358">
        <v>21823</v>
      </c>
      <c r="AB23" s="358">
        <v>170</v>
      </c>
      <c r="AC23" s="359">
        <v>5.4</v>
      </c>
      <c r="AD23" s="355"/>
      <c r="AE23" s="361">
        <v>22037</v>
      </c>
      <c r="AF23" s="361">
        <v>224</v>
      </c>
      <c r="AG23" s="356">
        <v>5.3</v>
      </c>
      <c r="AH23" s="355"/>
      <c r="AI23" s="361">
        <v>22274</v>
      </c>
      <c r="AJ23" s="361">
        <v>186</v>
      </c>
      <c r="AK23" s="356">
        <v>5.4</v>
      </c>
      <c r="AL23" s="362"/>
      <c r="AM23" s="363">
        <v>22309</v>
      </c>
      <c r="AN23" s="363">
        <v>208</v>
      </c>
      <c r="AO23" s="356">
        <v>5.6</v>
      </c>
      <c r="AQ23" s="363">
        <v>22188</v>
      </c>
      <c r="AR23" s="363">
        <v>219</v>
      </c>
      <c r="AS23" s="356">
        <v>5.4</v>
      </c>
    </row>
    <row r="24" spans="1:45">
      <c r="A24" s="351">
        <v>21830</v>
      </c>
      <c r="B24" s="357" t="s">
        <v>472</v>
      </c>
      <c r="C24" s="358">
        <v>16470</v>
      </c>
      <c r="D24" s="358">
        <v>160</v>
      </c>
      <c r="E24" s="359" t="s">
        <v>456</v>
      </c>
      <c r="F24" s="360"/>
      <c r="G24" s="358">
        <v>16410</v>
      </c>
      <c r="H24" s="358">
        <v>123</v>
      </c>
      <c r="I24" s="359">
        <v>6</v>
      </c>
      <c r="J24" s="360"/>
      <c r="K24" s="358">
        <v>16340</v>
      </c>
      <c r="L24" s="358">
        <v>144</v>
      </c>
      <c r="M24" s="359">
        <v>5.6</v>
      </c>
      <c r="N24" s="360"/>
      <c r="O24" s="358">
        <v>16274</v>
      </c>
      <c r="P24" s="358">
        <v>192</v>
      </c>
      <c r="Q24" s="359">
        <v>6</v>
      </c>
      <c r="R24" s="360"/>
      <c r="S24" s="358">
        <v>16243</v>
      </c>
      <c r="T24" s="358">
        <v>155</v>
      </c>
      <c r="U24" s="359">
        <v>6.2</v>
      </c>
      <c r="V24" s="360"/>
      <c r="W24" s="358">
        <v>16279</v>
      </c>
      <c r="X24" s="358">
        <v>177</v>
      </c>
      <c r="Y24" s="359">
        <v>6.4</v>
      </c>
      <c r="Z24" s="355"/>
      <c r="AA24" s="358">
        <v>16231</v>
      </c>
      <c r="AB24" s="358">
        <v>159</v>
      </c>
      <c r="AC24" s="359">
        <v>6</v>
      </c>
      <c r="AD24" s="355"/>
      <c r="AE24" s="361">
        <v>16171</v>
      </c>
      <c r="AF24" s="361">
        <v>188</v>
      </c>
      <c r="AG24" s="356">
        <v>6.4</v>
      </c>
      <c r="AH24" s="355"/>
      <c r="AI24" s="361">
        <v>16108</v>
      </c>
      <c r="AJ24" s="361">
        <v>168</v>
      </c>
      <c r="AK24" s="356">
        <v>6.3</v>
      </c>
      <c r="AL24" s="362"/>
      <c r="AM24" s="363">
        <v>16030</v>
      </c>
      <c r="AN24" s="363">
        <v>180</v>
      </c>
      <c r="AO24" s="356">
        <v>6.3</v>
      </c>
      <c r="AQ24" s="363">
        <v>15993</v>
      </c>
      <c r="AR24" s="363">
        <v>165</v>
      </c>
      <c r="AS24" s="356">
        <v>5.8</v>
      </c>
    </row>
    <row r="25" spans="1:45">
      <c r="A25" s="351">
        <v>21890</v>
      </c>
      <c r="B25" s="357" t="s">
        <v>473</v>
      </c>
      <c r="C25" s="358">
        <v>144986</v>
      </c>
      <c r="D25" s="358">
        <v>1055</v>
      </c>
      <c r="E25" s="359" t="s">
        <v>456</v>
      </c>
      <c r="F25" s="360"/>
      <c r="G25" s="358">
        <v>147272</v>
      </c>
      <c r="H25" s="358">
        <v>942</v>
      </c>
      <c r="I25" s="359">
        <v>5.5</v>
      </c>
      <c r="J25" s="360"/>
      <c r="K25" s="358">
        <v>149511</v>
      </c>
      <c r="L25" s="358">
        <v>1084</v>
      </c>
      <c r="M25" s="359">
        <v>5.5</v>
      </c>
      <c r="N25" s="360"/>
      <c r="O25" s="358">
        <v>151974</v>
      </c>
      <c r="P25" s="358">
        <v>1127</v>
      </c>
      <c r="Q25" s="359">
        <v>5.5</v>
      </c>
      <c r="R25" s="360"/>
      <c r="S25" s="358">
        <v>155126</v>
      </c>
      <c r="T25" s="358">
        <v>1032</v>
      </c>
      <c r="U25" s="359">
        <v>5.5</v>
      </c>
      <c r="V25" s="360"/>
      <c r="W25" s="358">
        <v>156525</v>
      </c>
      <c r="X25" s="358">
        <v>1102</v>
      </c>
      <c r="Y25" s="359">
        <v>5.4</v>
      </c>
      <c r="Z25" s="355"/>
      <c r="AA25" s="358">
        <v>157103</v>
      </c>
      <c r="AB25" s="358">
        <v>964</v>
      </c>
      <c r="AC25" s="359">
        <v>5.0999999999999996</v>
      </c>
      <c r="AD25" s="355"/>
      <c r="AE25" s="361">
        <v>157298</v>
      </c>
      <c r="AF25" s="361">
        <v>1086</v>
      </c>
      <c r="AG25" s="356">
        <v>5.2</v>
      </c>
      <c r="AH25" s="355"/>
      <c r="AI25" s="361">
        <v>157056</v>
      </c>
      <c r="AJ25" s="361">
        <v>1080</v>
      </c>
      <c r="AK25" s="356">
        <v>5.2</v>
      </c>
      <c r="AL25" s="362"/>
      <c r="AM25" s="363">
        <v>150296</v>
      </c>
      <c r="AN25" s="363">
        <v>1053</v>
      </c>
      <c r="AO25" s="356">
        <v>5.3</v>
      </c>
      <c r="AQ25" s="363">
        <v>150483</v>
      </c>
      <c r="AR25" s="363">
        <v>1177</v>
      </c>
      <c r="AS25" s="356">
        <v>5.4</v>
      </c>
    </row>
    <row r="26" spans="1:45">
      <c r="A26" s="351">
        <v>22110</v>
      </c>
      <c r="B26" s="357" t="s">
        <v>474</v>
      </c>
      <c r="C26" s="358">
        <v>43329</v>
      </c>
      <c r="D26" s="358">
        <v>432</v>
      </c>
      <c r="E26" s="359" t="s">
        <v>456</v>
      </c>
      <c r="F26" s="360"/>
      <c r="G26" s="358">
        <v>43809</v>
      </c>
      <c r="H26" s="358">
        <v>435</v>
      </c>
      <c r="I26" s="359">
        <v>6.2</v>
      </c>
      <c r="J26" s="360"/>
      <c r="K26" s="358">
        <v>44277</v>
      </c>
      <c r="L26" s="358">
        <v>452</v>
      </c>
      <c r="M26" s="359">
        <v>5.8</v>
      </c>
      <c r="N26" s="360"/>
      <c r="O26" s="358">
        <v>44868</v>
      </c>
      <c r="P26" s="358">
        <v>475</v>
      </c>
      <c r="Q26" s="359">
        <v>5.8</v>
      </c>
      <c r="R26" s="360"/>
      <c r="S26" s="358">
        <v>45600</v>
      </c>
      <c r="T26" s="358">
        <v>495</v>
      </c>
      <c r="U26" s="359">
        <v>5.9</v>
      </c>
      <c r="V26" s="360"/>
      <c r="W26" s="358">
        <v>46219</v>
      </c>
      <c r="X26" s="358">
        <v>486</v>
      </c>
      <c r="Y26" s="359">
        <v>5.9</v>
      </c>
      <c r="Z26" s="355"/>
      <c r="AA26" s="358">
        <v>46881</v>
      </c>
      <c r="AB26" s="358">
        <v>493</v>
      </c>
      <c r="AC26" s="359">
        <v>5.7</v>
      </c>
      <c r="AD26" s="355"/>
      <c r="AE26" s="361">
        <v>47464</v>
      </c>
      <c r="AF26" s="361">
        <v>543</v>
      </c>
      <c r="AG26" s="356">
        <v>5.8</v>
      </c>
      <c r="AH26" s="355"/>
      <c r="AI26" s="361">
        <v>47874</v>
      </c>
      <c r="AJ26" s="361">
        <v>577</v>
      </c>
      <c r="AK26" s="356">
        <v>6</v>
      </c>
      <c r="AL26" s="362"/>
      <c r="AM26" s="363">
        <v>48477</v>
      </c>
      <c r="AN26" s="363">
        <v>548</v>
      </c>
      <c r="AO26" s="356">
        <v>6.1</v>
      </c>
      <c r="AQ26" s="363">
        <v>48922</v>
      </c>
      <c r="AR26" s="363">
        <v>579</v>
      </c>
      <c r="AS26" s="356">
        <v>5.9</v>
      </c>
    </row>
    <row r="27" spans="1:45">
      <c r="A27" s="351">
        <v>22170</v>
      </c>
      <c r="B27" s="357" t="s">
        <v>475</v>
      </c>
      <c r="C27" s="358">
        <v>132194</v>
      </c>
      <c r="D27" s="358">
        <v>834</v>
      </c>
      <c r="E27" s="359" t="s">
        <v>456</v>
      </c>
      <c r="F27" s="360"/>
      <c r="G27" s="358">
        <v>134351</v>
      </c>
      <c r="H27" s="358">
        <v>847</v>
      </c>
      <c r="I27" s="359">
        <v>5.7</v>
      </c>
      <c r="J27" s="360"/>
      <c r="K27" s="358">
        <v>136181</v>
      </c>
      <c r="L27" s="358">
        <v>870</v>
      </c>
      <c r="M27" s="359">
        <v>5.5</v>
      </c>
      <c r="N27" s="360"/>
      <c r="O27" s="358">
        <v>137790</v>
      </c>
      <c r="P27" s="358">
        <v>978</v>
      </c>
      <c r="Q27" s="359">
        <v>5.7</v>
      </c>
      <c r="R27" s="360"/>
      <c r="S27" s="358">
        <v>139502</v>
      </c>
      <c r="T27" s="358">
        <v>959</v>
      </c>
      <c r="U27" s="359">
        <v>5.8</v>
      </c>
      <c r="V27" s="360"/>
      <c r="W27" s="358">
        <v>140601</v>
      </c>
      <c r="X27" s="358">
        <v>914</v>
      </c>
      <c r="Y27" s="359">
        <v>5.8</v>
      </c>
      <c r="Z27" s="355"/>
      <c r="AA27" s="358">
        <v>141531</v>
      </c>
      <c r="AB27" s="358">
        <v>921</v>
      </c>
      <c r="AC27" s="359">
        <v>5.6</v>
      </c>
      <c r="AD27" s="355"/>
      <c r="AE27" s="361">
        <v>141970</v>
      </c>
      <c r="AF27" s="361">
        <v>1150</v>
      </c>
      <c r="AG27" s="356">
        <v>5.8</v>
      </c>
      <c r="AH27" s="355"/>
      <c r="AI27" s="361">
        <v>142191</v>
      </c>
      <c r="AJ27" s="361">
        <v>902</v>
      </c>
      <c r="AK27" s="356">
        <v>5.8</v>
      </c>
      <c r="AL27" s="362"/>
      <c r="AM27" s="363">
        <v>140824</v>
      </c>
      <c r="AN27" s="363">
        <v>989</v>
      </c>
      <c r="AO27" s="356">
        <v>5.8</v>
      </c>
      <c r="AQ27" s="363">
        <v>141078</v>
      </c>
      <c r="AR27" s="363">
        <v>1148</v>
      </c>
      <c r="AS27" s="356">
        <v>5.6</v>
      </c>
    </row>
    <row r="28" spans="1:45">
      <c r="A28" s="351">
        <v>22250</v>
      </c>
      <c r="B28" s="357" t="s">
        <v>476</v>
      </c>
      <c r="C28" s="358">
        <v>10498</v>
      </c>
      <c r="D28" s="358">
        <v>115</v>
      </c>
      <c r="E28" s="359" t="s">
        <v>456</v>
      </c>
      <c r="F28" s="360"/>
      <c r="G28" s="358">
        <v>10526</v>
      </c>
      <c r="H28" s="358">
        <v>119</v>
      </c>
      <c r="I28" s="359">
        <v>6.1</v>
      </c>
      <c r="J28" s="360"/>
      <c r="K28" s="358">
        <v>10534</v>
      </c>
      <c r="L28" s="358">
        <v>118</v>
      </c>
      <c r="M28" s="359">
        <v>5.8</v>
      </c>
      <c r="N28" s="360"/>
      <c r="O28" s="358">
        <v>10536</v>
      </c>
      <c r="P28" s="358">
        <v>111</v>
      </c>
      <c r="Q28" s="359">
        <v>5.7</v>
      </c>
      <c r="R28" s="360"/>
      <c r="S28" s="358">
        <v>10567</v>
      </c>
      <c r="T28" s="358">
        <v>119</v>
      </c>
      <c r="U28" s="359">
        <v>5.5</v>
      </c>
      <c r="V28" s="360"/>
      <c r="W28" s="358">
        <v>10602</v>
      </c>
      <c r="X28" s="358">
        <v>132</v>
      </c>
      <c r="Y28" s="359">
        <v>5.6</v>
      </c>
      <c r="Z28" s="355"/>
      <c r="AA28" s="358">
        <v>10601</v>
      </c>
      <c r="AB28" s="358">
        <v>141</v>
      </c>
      <c r="AC28" s="359">
        <v>6.1</v>
      </c>
      <c r="AD28" s="355"/>
      <c r="AE28" s="361">
        <v>10562</v>
      </c>
      <c r="AF28" s="361">
        <v>126</v>
      </c>
      <c r="AG28" s="356">
        <v>6.2</v>
      </c>
      <c r="AH28" s="355"/>
      <c r="AI28" s="361">
        <v>10575</v>
      </c>
      <c r="AJ28" s="361">
        <v>127</v>
      </c>
      <c r="AK28" s="356">
        <v>6.1</v>
      </c>
      <c r="AL28" s="362"/>
      <c r="AM28" s="363">
        <v>10615</v>
      </c>
      <c r="AN28" s="363">
        <v>148</v>
      </c>
      <c r="AO28" s="356">
        <v>6</v>
      </c>
      <c r="AQ28" s="363">
        <v>10531</v>
      </c>
      <c r="AR28" s="363">
        <v>157</v>
      </c>
      <c r="AS28" s="356">
        <v>6.4</v>
      </c>
    </row>
    <row r="29" spans="1:45">
      <c r="A29" s="351">
        <v>22310</v>
      </c>
      <c r="B29" s="357" t="s">
        <v>477</v>
      </c>
      <c r="C29" s="358">
        <v>139116</v>
      </c>
      <c r="D29" s="358">
        <v>926</v>
      </c>
      <c r="E29" s="359" t="s">
        <v>456</v>
      </c>
      <c r="F29" s="360"/>
      <c r="G29" s="358">
        <v>141260</v>
      </c>
      <c r="H29" s="358">
        <v>915</v>
      </c>
      <c r="I29" s="359">
        <v>4.7</v>
      </c>
      <c r="J29" s="360"/>
      <c r="K29" s="358">
        <v>143694</v>
      </c>
      <c r="L29" s="358">
        <v>942</v>
      </c>
      <c r="M29" s="359">
        <v>4.5999999999999996</v>
      </c>
      <c r="N29" s="360"/>
      <c r="O29" s="358">
        <v>145924</v>
      </c>
      <c r="P29" s="358">
        <v>971</v>
      </c>
      <c r="Q29" s="359">
        <v>4.5999999999999996</v>
      </c>
      <c r="R29" s="360"/>
      <c r="S29" s="358">
        <v>148583</v>
      </c>
      <c r="T29" s="358">
        <v>931</v>
      </c>
      <c r="U29" s="359">
        <v>4.5999999999999996</v>
      </c>
      <c r="V29" s="360"/>
      <c r="W29" s="358">
        <v>150702</v>
      </c>
      <c r="X29" s="358">
        <v>987</v>
      </c>
      <c r="Y29" s="359">
        <v>4.5999999999999996</v>
      </c>
      <c r="Z29" s="355"/>
      <c r="AA29" s="358">
        <v>152389</v>
      </c>
      <c r="AB29" s="358">
        <v>942</v>
      </c>
      <c r="AC29" s="359">
        <v>4.4000000000000004</v>
      </c>
      <c r="AD29" s="355"/>
      <c r="AE29" s="361">
        <v>153936</v>
      </c>
      <c r="AF29" s="361">
        <v>976</v>
      </c>
      <c r="AG29" s="356">
        <v>4.5</v>
      </c>
      <c r="AH29" s="355"/>
      <c r="AI29" s="361">
        <v>154656</v>
      </c>
      <c r="AJ29" s="361">
        <v>934</v>
      </c>
      <c r="AK29" s="356">
        <v>4.5</v>
      </c>
      <c r="AL29" s="362"/>
      <c r="AM29" s="363">
        <v>150638</v>
      </c>
      <c r="AN29" s="363">
        <v>913</v>
      </c>
      <c r="AO29" s="356">
        <v>4.4000000000000004</v>
      </c>
      <c r="AQ29" s="363">
        <v>151694</v>
      </c>
      <c r="AR29" s="363">
        <v>1061</v>
      </c>
      <c r="AS29" s="356">
        <v>4.5</v>
      </c>
    </row>
    <row r="30" spans="1:45">
      <c r="A30" s="351">
        <v>22410</v>
      </c>
      <c r="B30" s="357" t="s">
        <v>478</v>
      </c>
      <c r="C30" s="358">
        <v>19825</v>
      </c>
      <c r="D30" s="358">
        <v>194</v>
      </c>
      <c r="E30" s="359" t="s">
        <v>456</v>
      </c>
      <c r="F30" s="360"/>
      <c r="G30" s="358">
        <v>19797</v>
      </c>
      <c r="H30" s="358">
        <v>192</v>
      </c>
      <c r="I30" s="359">
        <v>6.6</v>
      </c>
      <c r="J30" s="360"/>
      <c r="K30" s="358">
        <v>19755</v>
      </c>
      <c r="L30" s="358">
        <v>171</v>
      </c>
      <c r="M30" s="359">
        <v>6.4</v>
      </c>
      <c r="N30" s="360"/>
      <c r="O30" s="358">
        <v>19722</v>
      </c>
      <c r="P30" s="358">
        <v>198</v>
      </c>
      <c r="Q30" s="359">
        <v>6.2</v>
      </c>
      <c r="R30" s="360"/>
      <c r="S30" s="358">
        <v>19759</v>
      </c>
      <c r="T30" s="358">
        <v>194</v>
      </c>
      <c r="U30" s="359">
        <v>6.1</v>
      </c>
      <c r="V30" s="360"/>
      <c r="W30" s="358">
        <v>19802</v>
      </c>
      <c r="X30" s="358">
        <v>184</v>
      </c>
      <c r="Y30" s="359">
        <v>6.1</v>
      </c>
      <c r="Z30" s="355"/>
      <c r="AA30" s="358">
        <v>19893</v>
      </c>
      <c r="AB30" s="358">
        <v>199</v>
      </c>
      <c r="AC30" s="359">
        <v>5.9</v>
      </c>
      <c r="AD30" s="355"/>
      <c r="AE30" s="361">
        <v>19992</v>
      </c>
      <c r="AF30" s="361">
        <v>208</v>
      </c>
      <c r="AG30" s="356">
        <v>5.9</v>
      </c>
      <c r="AH30" s="355"/>
      <c r="AI30" s="361">
        <v>20055</v>
      </c>
      <c r="AJ30" s="361">
        <v>196</v>
      </c>
      <c r="AK30" s="356">
        <v>5.9</v>
      </c>
      <c r="AL30" s="362"/>
      <c r="AM30" s="363">
        <v>20058</v>
      </c>
      <c r="AN30" s="363">
        <v>209</v>
      </c>
      <c r="AO30" s="356">
        <v>6</v>
      </c>
      <c r="AQ30" s="363">
        <v>20041</v>
      </c>
      <c r="AR30" s="363">
        <v>218</v>
      </c>
      <c r="AS30" s="356">
        <v>5.9</v>
      </c>
    </row>
    <row r="31" spans="1:45">
      <c r="A31" s="351">
        <v>22490</v>
      </c>
      <c r="B31" s="357" t="s">
        <v>479</v>
      </c>
      <c r="C31" s="358">
        <v>19604</v>
      </c>
      <c r="D31" s="358">
        <v>85</v>
      </c>
      <c r="E31" s="359" t="s">
        <v>456</v>
      </c>
      <c r="F31" s="360"/>
      <c r="G31" s="358">
        <v>20362</v>
      </c>
      <c r="H31" s="358">
        <v>106</v>
      </c>
      <c r="I31" s="359">
        <v>6.3</v>
      </c>
      <c r="J31" s="360"/>
      <c r="K31" s="358">
        <v>20899</v>
      </c>
      <c r="L31" s="358">
        <v>124</v>
      </c>
      <c r="M31" s="359">
        <v>6.7</v>
      </c>
      <c r="N31" s="360"/>
      <c r="O31" s="358">
        <v>21388</v>
      </c>
      <c r="P31" s="358">
        <v>126</v>
      </c>
      <c r="Q31" s="359">
        <v>7.1</v>
      </c>
      <c r="R31" s="360"/>
      <c r="S31" s="358">
        <v>22016</v>
      </c>
      <c r="T31" s="358">
        <v>115</v>
      </c>
      <c r="U31" s="359">
        <v>7</v>
      </c>
      <c r="V31" s="360"/>
      <c r="W31" s="358">
        <v>22613</v>
      </c>
      <c r="X31" s="358">
        <v>106</v>
      </c>
      <c r="Y31" s="359">
        <v>6.5</v>
      </c>
      <c r="Z31" s="355"/>
      <c r="AA31" s="358">
        <v>23191</v>
      </c>
      <c r="AB31" s="358">
        <v>94</v>
      </c>
      <c r="AC31" s="359">
        <v>5.7</v>
      </c>
      <c r="AD31" s="355"/>
      <c r="AE31" s="361">
        <v>23810</v>
      </c>
      <c r="AF31" s="361">
        <v>132</v>
      </c>
      <c r="AG31" s="356">
        <v>5.7</v>
      </c>
      <c r="AH31" s="355"/>
      <c r="AI31" s="361">
        <v>24366</v>
      </c>
      <c r="AJ31" s="361">
        <v>114</v>
      </c>
      <c r="AK31" s="356">
        <v>5.4</v>
      </c>
      <c r="AL31" s="362"/>
      <c r="AM31" s="363">
        <v>24892</v>
      </c>
      <c r="AN31" s="363">
        <v>119</v>
      </c>
      <c r="AO31" s="356">
        <v>5.5</v>
      </c>
      <c r="AQ31" s="363">
        <v>25312</v>
      </c>
      <c r="AR31" s="363">
        <v>143</v>
      </c>
      <c r="AS31" s="356">
        <v>5.3</v>
      </c>
    </row>
    <row r="32" spans="1:45">
      <c r="A32" s="351">
        <v>22620</v>
      </c>
      <c r="B32" s="357" t="s">
        <v>480</v>
      </c>
      <c r="C32" s="358">
        <v>103905</v>
      </c>
      <c r="D32" s="358">
        <v>859</v>
      </c>
      <c r="E32" s="359" t="s">
        <v>456</v>
      </c>
      <c r="F32" s="360"/>
      <c r="G32" s="358">
        <v>105957</v>
      </c>
      <c r="H32" s="358">
        <v>775</v>
      </c>
      <c r="I32" s="359">
        <v>6</v>
      </c>
      <c r="J32" s="360"/>
      <c r="K32" s="358">
        <v>107955</v>
      </c>
      <c r="L32" s="358">
        <v>871</v>
      </c>
      <c r="M32" s="359">
        <v>5.9</v>
      </c>
      <c r="N32" s="360"/>
      <c r="O32" s="358">
        <v>109908</v>
      </c>
      <c r="P32" s="358">
        <v>921</v>
      </c>
      <c r="Q32" s="359">
        <v>5.9</v>
      </c>
      <c r="R32" s="360"/>
      <c r="S32" s="358">
        <v>112267</v>
      </c>
      <c r="T32" s="358">
        <v>965</v>
      </c>
      <c r="U32" s="359">
        <v>6.1</v>
      </c>
      <c r="V32" s="360"/>
      <c r="W32" s="358">
        <v>114265</v>
      </c>
      <c r="X32" s="358">
        <v>942</v>
      </c>
      <c r="Y32" s="359">
        <v>6.1</v>
      </c>
      <c r="Z32" s="355"/>
      <c r="AA32" s="358">
        <v>116186</v>
      </c>
      <c r="AB32" s="358">
        <v>910</v>
      </c>
      <c r="AC32" s="359">
        <v>6</v>
      </c>
      <c r="AD32" s="355"/>
      <c r="AE32" s="361">
        <v>118214</v>
      </c>
      <c r="AF32" s="361">
        <v>956</v>
      </c>
      <c r="AG32" s="356">
        <v>5.8</v>
      </c>
      <c r="AH32" s="355"/>
      <c r="AI32" s="361">
        <v>119958</v>
      </c>
      <c r="AJ32" s="361">
        <v>874</v>
      </c>
      <c r="AK32" s="356">
        <v>5.5</v>
      </c>
      <c r="AL32" s="362"/>
      <c r="AM32" s="363">
        <v>121272</v>
      </c>
      <c r="AN32" s="363">
        <v>1048</v>
      </c>
      <c r="AO32" s="356">
        <v>5.6</v>
      </c>
      <c r="AQ32" s="363">
        <v>122647</v>
      </c>
      <c r="AR32" s="363">
        <v>1138</v>
      </c>
      <c r="AS32" s="356">
        <v>5.7</v>
      </c>
    </row>
    <row r="33" spans="1:45">
      <c r="A33" s="351">
        <v>22670</v>
      </c>
      <c r="B33" s="357" t="s">
        <v>481</v>
      </c>
      <c r="C33" s="358">
        <v>145116</v>
      </c>
      <c r="D33" s="358">
        <v>960</v>
      </c>
      <c r="E33" s="359" t="s">
        <v>456</v>
      </c>
      <c r="F33" s="360"/>
      <c r="G33" s="358">
        <v>148502</v>
      </c>
      <c r="H33" s="358">
        <v>910</v>
      </c>
      <c r="I33" s="359">
        <v>5.7</v>
      </c>
      <c r="J33" s="360"/>
      <c r="K33" s="358">
        <v>152135</v>
      </c>
      <c r="L33" s="358">
        <v>1017</v>
      </c>
      <c r="M33" s="359">
        <v>5.7</v>
      </c>
      <c r="N33" s="360"/>
      <c r="O33" s="358">
        <v>156061</v>
      </c>
      <c r="P33" s="358">
        <v>1029</v>
      </c>
      <c r="Q33" s="359">
        <v>5.7</v>
      </c>
      <c r="R33" s="360"/>
      <c r="S33" s="358">
        <v>160222</v>
      </c>
      <c r="T33" s="358">
        <v>1060</v>
      </c>
      <c r="U33" s="359">
        <v>5.8</v>
      </c>
      <c r="V33" s="360"/>
      <c r="W33" s="358">
        <v>162924</v>
      </c>
      <c r="X33" s="358">
        <v>1003</v>
      </c>
      <c r="Y33" s="359">
        <v>5.6</v>
      </c>
      <c r="Z33" s="355"/>
      <c r="AA33" s="358">
        <v>164895</v>
      </c>
      <c r="AB33" s="358">
        <v>963</v>
      </c>
      <c r="AC33" s="359">
        <v>5.4</v>
      </c>
      <c r="AD33" s="355"/>
      <c r="AE33" s="361">
        <v>166296</v>
      </c>
      <c r="AF33" s="361">
        <v>1135</v>
      </c>
      <c r="AG33" s="356">
        <v>5.3</v>
      </c>
      <c r="AH33" s="355"/>
      <c r="AI33" s="361">
        <v>165648</v>
      </c>
      <c r="AJ33" s="361">
        <v>1047</v>
      </c>
      <c r="AK33" s="356">
        <v>5.3</v>
      </c>
      <c r="AL33" s="362"/>
      <c r="AM33" s="363">
        <v>160100</v>
      </c>
      <c r="AN33" s="363">
        <v>1060</v>
      </c>
      <c r="AO33" s="356">
        <v>5.4</v>
      </c>
      <c r="AQ33" s="363">
        <v>159151</v>
      </c>
      <c r="AR33" s="363">
        <v>1144</v>
      </c>
      <c r="AS33" s="356">
        <v>5.4</v>
      </c>
    </row>
    <row r="34" spans="1:45">
      <c r="A34" s="351">
        <v>22750</v>
      </c>
      <c r="B34" s="357" t="s">
        <v>482</v>
      </c>
      <c r="C34" s="358">
        <v>219152</v>
      </c>
      <c r="D34" s="358">
        <v>1751</v>
      </c>
      <c r="E34" s="359" t="s">
        <v>456</v>
      </c>
      <c r="F34" s="360"/>
      <c r="G34" s="358">
        <v>223357</v>
      </c>
      <c r="H34" s="358">
        <v>1767</v>
      </c>
      <c r="I34" s="359">
        <v>5.8</v>
      </c>
      <c r="J34" s="360"/>
      <c r="K34" s="358">
        <v>227744</v>
      </c>
      <c r="L34" s="358">
        <v>2013</v>
      </c>
      <c r="M34" s="359">
        <v>5.7</v>
      </c>
      <c r="N34" s="360"/>
      <c r="O34" s="358">
        <v>232926</v>
      </c>
      <c r="P34" s="358">
        <v>1944</v>
      </c>
      <c r="Q34" s="359">
        <v>5.8</v>
      </c>
      <c r="R34" s="360"/>
      <c r="S34" s="358">
        <v>239529</v>
      </c>
      <c r="T34" s="358">
        <v>1997</v>
      </c>
      <c r="U34" s="359">
        <v>5.9</v>
      </c>
      <c r="V34" s="360"/>
      <c r="W34" s="358">
        <v>246384</v>
      </c>
      <c r="X34" s="358">
        <v>1950</v>
      </c>
      <c r="Y34" s="359">
        <v>5.7</v>
      </c>
      <c r="Z34" s="355"/>
      <c r="AA34" s="358">
        <v>253175</v>
      </c>
      <c r="AB34" s="358">
        <v>1813</v>
      </c>
      <c r="AC34" s="359">
        <v>5.4</v>
      </c>
      <c r="AD34" s="355"/>
      <c r="AE34" s="361">
        <v>260134</v>
      </c>
      <c r="AF34" s="361">
        <v>2214</v>
      </c>
      <c r="AG34" s="356">
        <v>5.5</v>
      </c>
      <c r="AH34" s="355"/>
      <c r="AI34" s="361">
        <v>266036</v>
      </c>
      <c r="AJ34" s="361">
        <v>2048</v>
      </c>
      <c r="AK34" s="356">
        <v>5.5</v>
      </c>
      <c r="AL34" s="362"/>
      <c r="AM34" s="363">
        <v>270932</v>
      </c>
      <c r="AN34" s="363">
        <v>2125</v>
      </c>
      <c r="AO34" s="356">
        <v>5.6</v>
      </c>
      <c r="AQ34" s="363">
        <v>276446</v>
      </c>
      <c r="AR34" s="363">
        <v>2358</v>
      </c>
      <c r="AS34" s="356">
        <v>5.5</v>
      </c>
    </row>
    <row r="35" spans="1:45">
      <c r="A35" s="351">
        <v>22830</v>
      </c>
      <c r="B35" s="357" t="s">
        <v>483</v>
      </c>
      <c r="C35" s="358">
        <v>62562</v>
      </c>
      <c r="D35" s="358">
        <v>449</v>
      </c>
      <c r="E35" s="359" t="s">
        <v>456</v>
      </c>
      <c r="F35" s="360"/>
      <c r="G35" s="358">
        <v>63244</v>
      </c>
      <c r="H35" s="358">
        <v>417</v>
      </c>
      <c r="I35" s="359">
        <v>5.7</v>
      </c>
      <c r="J35" s="360"/>
      <c r="K35" s="358">
        <v>63919</v>
      </c>
      <c r="L35" s="358">
        <v>486</v>
      </c>
      <c r="M35" s="359">
        <v>5.7</v>
      </c>
      <c r="N35" s="360"/>
      <c r="O35" s="358">
        <v>64489</v>
      </c>
      <c r="P35" s="358">
        <v>585</v>
      </c>
      <c r="Q35" s="359">
        <v>6.1</v>
      </c>
      <c r="R35" s="360"/>
      <c r="S35" s="358">
        <v>65072</v>
      </c>
      <c r="T35" s="358">
        <v>485</v>
      </c>
      <c r="U35" s="359">
        <v>6.2</v>
      </c>
      <c r="V35" s="360"/>
      <c r="W35" s="358">
        <v>65955</v>
      </c>
      <c r="X35" s="358">
        <v>497</v>
      </c>
      <c r="Y35" s="359">
        <v>6</v>
      </c>
      <c r="Z35" s="355"/>
      <c r="AA35" s="358">
        <v>66826</v>
      </c>
      <c r="AB35" s="358">
        <v>508</v>
      </c>
      <c r="AC35" s="359">
        <v>5.6</v>
      </c>
      <c r="AD35" s="355"/>
      <c r="AE35" s="361">
        <v>67733</v>
      </c>
      <c r="AF35" s="361">
        <v>585</v>
      </c>
      <c r="AG35" s="356">
        <v>5.8</v>
      </c>
      <c r="AH35" s="355"/>
      <c r="AI35" s="361">
        <v>68474</v>
      </c>
      <c r="AJ35" s="361">
        <v>520</v>
      </c>
      <c r="AK35" s="356">
        <v>5.8</v>
      </c>
      <c r="AL35" s="362"/>
      <c r="AM35" s="363">
        <v>68526</v>
      </c>
      <c r="AN35" s="363">
        <v>566</v>
      </c>
      <c r="AO35" s="356">
        <v>5.9</v>
      </c>
      <c r="AQ35" s="363">
        <v>68925</v>
      </c>
      <c r="AR35" s="363">
        <v>632</v>
      </c>
      <c r="AS35" s="356">
        <v>5.9</v>
      </c>
    </row>
    <row r="36" spans="1:45">
      <c r="A36" s="351">
        <v>22910</v>
      </c>
      <c r="B36" s="357" t="s">
        <v>484</v>
      </c>
      <c r="C36" s="358">
        <v>14825</v>
      </c>
      <c r="D36" s="358">
        <v>134</v>
      </c>
      <c r="E36" s="359" t="s">
        <v>456</v>
      </c>
      <c r="F36" s="360"/>
      <c r="G36" s="358">
        <v>15022</v>
      </c>
      <c r="H36" s="358">
        <v>136</v>
      </c>
      <c r="I36" s="359">
        <v>6.2</v>
      </c>
      <c r="J36" s="360"/>
      <c r="K36" s="358">
        <v>15184</v>
      </c>
      <c r="L36" s="358">
        <v>146</v>
      </c>
      <c r="M36" s="359">
        <v>6</v>
      </c>
      <c r="N36" s="360"/>
      <c r="O36" s="358">
        <v>15334</v>
      </c>
      <c r="P36" s="358">
        <v>170</v>
      </c>
      <c r="Q36" s="359">
        <v>6.2</v>
      </c>
      <c r="R36" s="360"/>
      <c r="S36" s="358">
        <v>15525</v>
      </c>
      <c r="T36" s="358">
        <v>147</v>
      </c>
      <c r="U36" s="359">
        <v>6.1</v>
      </c>
      <c r="V36" s="360"/>
      <c r="W36" s="358">
        <v>15708</v>
      </c>
      <c r="X36" s="358">
        <v>127</v>
      </c>
      <c r="Y36" s="359">
        <v>5.5</v>
      </c>
      <c r="Z36" s="355"/>
      <c r="AA36" s="358">
        <v>15902</v>
      </c>
      <c r="AB36" s="358">
        <v>125</v>
      </c>
      <c r="AC36" s="359">
        <v>4.9000000000000004</v>
      </c>
      <c r="AD36" s="355"/>
      <c r="AE36" s="361">
        <v>16105</v>
      </c>
      <c r="AF36" s="361">
        <v>180</v>
      </c>
      <c r="AG36" s="356">
        <v>5.2</v>
      </c>
      <c r="AH36" s="355"/>
      <c r="AI36" s="361">
        <v>16339</v>
      </c>
      <c r="AJ36" s="361">
        <v>175</v>
      </c>
      <c r="AK36" s="356">
        <v>5.7</v>
      </c>
      <c r="AL36" s="362"/>
      <c r="AM36" s="363">
        <v>16485</v>
      </c>
      <c r="AN36" s="363">
        <v>149</v>
      </c>
      <c r="AO36" s="356">
        <v>5.9</v>
      </c>
      <c r="AQ36" s="363">
        <v>16567</v>
      </c>
      <c r="AR36" s="363">
        <v>174</v>
      </c>
      <c r="AS36" s="356">
        <v>5.7</v>
      </c>
    </row>
    <row r="37" spans="1:45">
      <c r="A37" s="351">
        <v>22980</v>
      </c>
      <c r="B37" s="357" t="s">
        <v>485</v>
      </c>
      <c r="C37" s="358">
        <v>5857</v>
      </c>
      <c r="D37" s="358">
        <v>75</v>
      </c>
      <c r="E37" s="359" t="s">
        <v>456</v>
      </c>
      <c r="F37" s="360"/>
      <c r="G37" s="358">
        <v>5852</v>
      </c>
      <c r="H37" s="358">
        <v>96</v>
      </c>
      <c r="I37" s="359">
        <v>6.8</v>
      </c>
      <c r="J37" s="360"/>
      <c r="K37" s="358">
        <v>5844</v>
      </c>
      <c r="L37" s="358">
        <v>67</v>
      </c>
      <c r="M37" s="359">
        <v>6.1</v>
      </c>
      <c r="N37" s="360"/>
      <c r="O37" s="358">
        <v>5808</v>
      </c>
      <c r="P37" s="358">
        <v>95</v>
      </c>
      <c r="Q37" s="359">
        <v>6.4</v>
      </c>
      <c r="R37" s="360"/>
      <c r="S37" s="358">
        <v>5784</v>
      </c>
      <c r="T37" s="358">
        <v>72</v>
      </c>
      <c r="U37" s="359">
        <v>5.8</v>
      </c>
      <c r="V37" s="360"/>
      <c r="W37" s="358">
        <v>5728</v>
      </c>
      <c r="X37" s="358">
        <v>87</v>
      </c>
      <c r="Y37" s="359">
        <v>6.2</v>
      </c>
      <c r="Z37" s="355"/>
      <c r="AA37" s="358">
        <v>5691</v>
      </c>
      <c r="AB37" s="358">
        <v>69</v>
      </c>
      <c r="AC37" s="359">
        <v>5.7</v>
      </c>
      <c r="AD37" s="355"/>
      <c r="AE37" s="361">
        <v>5668</v>
      </c>
      <c r="AF37" s="361">
        <v>102</v>
      </c>
      <c r="AG37" s="356">
        <v>6.5</v>
      </c>
      <c r="AH37" s="355"/>
      <c r="AI37" s="361">
        <v>5668</v>
      </c>
      <c r="AJ37" s="361">
        <v>85</v>
      </c>
      <c r="AK37" s="356">
        <v>6.5</v>
      </c>
      <c r="AL37" s="362"/>
      <c r="AM37" s="363">
        <v>5656</v>
      </c>
      <c r="AN37" s="363">
        <v>83</v>
      </c>
      <c r="AO37" s="356">
        <v>6.6</v>
      </c>
      <c r="AQ37" s="363">
        <v>5599</v>
      </c>
      <c r="AR37" s="363">
        <v>79</v>
      </c>
      <c r="AS37" s="356">
        <v>6.1</v>
      </c>
    </row>
    <row r="38" spans="1:45">
      <c r="A38" s="351">
        <v>23110</v>
      </c>
      <c r="B38" s="357" t="s">
        <v>486</v>
      </c>
      <c r="C38" s="358">
        <v>88339</v>
      </c>
      <c r="D38" s="358">
        <v>588</v>
      </c>
      <c r="E38" s="359" t="s">
        <v>456</v>
      </c>
      <c r="F38" s="360"/>
      <c r="G38" s="358">
        <v>89188</v>
      </c>
      <c r="H38" s="358">
        <v>580</v>
      </c>
      <c r="I38" s="359">
        <v>5.8</v>
      </c>
      <c r="J38" s="360"/>
      <c r="K38" s="358">
        <v>90417</v>
      </c>
      <c r="L38" s="358">
        <v>582</v>
      </c>
      <c r="M38" s="359">
        <v>5.5</v>
      </c>
      <c r="N38" s="360"/>
      <c r="O38" s="358">
        <v>91674</v>
      </c>
      <c r="P38" s="358">
        <v>637</v>
      </c>
      <c r="Q38" s="359">
        <v>5.5</v>
      </c>
      <c r="R38" s="360"/>
      <c r="S38" s="358">
        <v>93445</v>
      </c>
      <c r="T38" s="358">
        <v>608</v>
      </c>
      <c r="U38" s="359">
        <v>5.4</v>
      </c>
      <c r="V38" s="360"/>
      <c r="W38" s="358">
        <v>94543</v>
      </c>
      <c r="X38" s="358">
        <v>636</v>
      </c>
      <c r="Y38" s="359">
        <v>5.5</v>
      </c>
      <c r="Z38" s="355"/>
      <c r="AA38" s="358">
        <v>95150</v>
      </c>
      <c r="AB38" s="358">
        <v>548</v>
      </c>
      <c r="AC38" s="359">
        <v>5.0999999999999996</v>
      </c>
      <c r="AD38" s="355"/>
      <c r="AE38" s="361">
        <v>95818</v>
      </c>
      <c r="AF38" s="361">
        <v>656</v>
      </c>
      <c r="AG38" s="356">
        <v>5.2</v>
      </c>
      <c r="AH38" s="355"/>
      <c r="AI38" s="361">
        <v>95193</v>
      </c>
      <c r="AJ38" s="361">
        <v>636</v>
      </c>
      <c r="AK38" s="356">
        <v>5.0999999999999996</v>
      </c>
      <c r="AL38" s="362"/>
      <c r="AM38" s="363">
        <v>92267</v>
      </c>
      <c r="AN38" s="363">
        <v>597</v>
      </c>
      <c r="AO38" s="356">
        <v>5.2</v>
      </c>
      <c r="AQ38" s="363">
        <v>91803</v>
      </c>
      <c r="AR38" s="363">
        <v>668</v>
      </c>
      <c r="AS38" s="356">
        <v>5.2</v>
      </c>
    </row>
    <row r="39" spans="1:45">
      <c r="A39" s="351">
        <v>23190</v>
      </c>
      <c r="B39" s="357" t="s">
        <v>487</v>
      </c>
      <c r="C39" s="358">
        <v>19608</v>
      </c>
      <c r="D39" s="358">
        <v>158</v>
      </c>
      <c r="E39" s="359" t="s">
        <v>456</v>
      </c>
      <c r="F39" s="360"/>
      <c r="G39" s="358">
        <v>19694</v>
      </c>
      <c r="H39" s="358">
        <v>168</v>
      </c>
      <c r="I39" s="359">
        <v>5.6</v>
      </c>
      <c r="J39" s="360"/>
      <c r="K39" s="358">
        <v>19748</v>
      </c>
      <c r="L39" s="358">
        <v>175</v>
      </c>
      <c r="M39" s="359">
        <v>5.5</v>
      </c>
      <c r="N39" s="360"/>
      <c r="O39" s="358">
        <v>19792</v>
      </c>
      <c r="P39" s="358">
        <v>168</v>
      </c>
      <c r="Q39" s="359">
        <v>5.4</v>
      </c>
      <c r="R39" s="360"/>
      <c r="S39" s="358">
        <v>19884</v>
      </c>
      <c r="T39" s="358">
        <v>175</v>
      </c>
      <c r="U39" s="359">
        <v>5.5</v>
      </c>
      <c r="V39" s="360"/>
      <c r="W39" s="358">
        <v>19977</v>
      </c>
      <c r="X39" s="358">
        <v>172</v>
      </c>
      <c r="Y39" s="359">
        <v>5.4</v>
      </c>
      <c r="Z39" s="355"/>
      <c r="AA39" s="358">
        <v>20064</v>
      </c>
      <c r="AB39" s="358">
        <v>168</v>
      </c>
      <c r="AC39" s="359">
        <v>5.3</v>
      </c>
      <c r="AD39" s="355"/>
      <c r="AE39" s="361">
        <v>20200</v>
      </c>
      <c r="AF39" s="361">
        <v>198</v>
      </c>
      <c r="AG39" s="356">
        <v>5.4</v>
      </c>
      <c r="AH39" s="355"/>
      <c r="AI39" s="361">
        <v>20385</v>
      </c>
      <c r="AJ39" s="361">
        <v>187</v>
      </c>
      <c r="AK39" s="356">
        <v>5.6</v>
      </c>
      <c r="AL39" s="362"/>
      <c r="AM39" s="363">
        <v>20376</v>
      </c>
      <c r="AN39" s="363">
        <v>145</v>
      </c>
      <c r="AO39" s="356">
        <v>5.3</v>
      </c>
      <c r="AQ39" s="363">
        <v>20337</v>
      </c>
      <c r="AR39" s="363">
        <v>212</v>
      </c>
      <c r="AS39" s="356">
        <v>5.4</v>
      </c>
    </row>
    <row r="40" spans="1:45">
      <c r="A40" s="351">
        <v>23270</v>
      </c>
      <c r="B40" s="357" t="s">
        <v>488</v>
      </c>
      <c r="C40" s="358">
        <v>179202</v>
      </c>
      <c r="D40" s="358">
        <v>730</v>
      </c>
      <c r="E40" s="359" t="s">
        <v>456</v>
      </c>
      <c r="F40" s="360"/>
      <c r="G40" s="358">
        <v>184873</v>
      </c>
      <c r="H40" s="358">
        <v>672</v>
      </c>
      <c r="I40" s="359">
        <v>5.7</v>
      </c>
      <c r="J40" s="360"/>
      <c r="K40" s="358">
        <v>191278</v>
      </c>
      <c r="L40" s="358">
        <v>750</v>
      </c>
      <c r="M40" s="359">
        <v>5.5</v>
      </c>
      <c r="N40" s="360"/>
      <c r="O40" s="358">
        <v>198176</v>
      </c>
      <c r="P40" s="358">
        <v>848</v>
      </c>
      <c r="Q40" s="359">
        <v>5.4</v>
      </c>
      <c r="R40" s="360"/>
      <c r="S40" s="358">
        <v>207041</v>
      </c>
      <c r="T40" s="358">
        <v>849</v>
      </c>
      <c r="U40" s="359">
        <v>5.6</v>
      </c>
      <c r="V40" s="360"/>
      <c r="W40" s="358">
        <v>216249</v>
      </c>
      <c r="X40" s="358">
        <v>882</v>
      </c>
      <c r="Y40" s="359">
        <v>5.6</v>
      </c>
      <c r="Z40" s="355"/>
      <c r="AA40" s="358">
        <v>225526</v>
      </c>
      <c r="AB40" s="358">
        <v>826</v>
      </c>
      <c r="AC40" s="359">
        <v>5.2</v>
      </c>
      <c r="AD40" s="355"/>
      <c r="AE40" s="361">
        <v>235370</v>
      </c>
      <c r="AF40" s="361">
        <v>935</v>
      </c>
      <c r="AG40" s="356">
        <v>5.0999999999999996</v>
      </c>
      <c r="AH40" s="355"/>
      <c r="AI40" s="361">
        <v>243643</v>
      </c>
      <c r="AJ40" s="361">
        <v>947</v>
      </c>
      <c r="AK40" s="356">
        <v>5</v>
      </c>
      <c r="AL40" s="362"/>
      <c r="AM40" s="363">
        <v>246920</v>
      </c>
      <c r="AN40" s="363">
        <v>1082</v>
      </c>
      <c r="AO40" s="356">
        <v>5.3</v>
      </c>
      <c r="AQ40" s="363">
        <v>252987</v>
      </c>
      <c r="AR40" s="363">
        <v>1169</v>
      </c>
      <c r="AS40" s="356">
        <v>5.5</v>
      </c>
    </row>
    <row r="41" spans="1:45">
      <c r="A41" s="351">
        <v>23350</v>
      </c>
      <c r="B41" s="357" t="s">
        <v>489</v>
      </c>
      <c r="C41" s="358">
        <v>15454</v>
      </c>
      <c r="D41" s="358">
        <v>127</v>
      </c>
      <c r="E41" s="359" t="s">
        <v>456</v>
      </c>
      <c r="F41" s="360"/>
      <c r="G41" s="358">
        <v>15605</v>
      </c>
      <c r="H41" s="358">
        <v>118</v>
      </c>
      <c r="I41" s="359">
        <v>6.1</v>
      </c>
      <c r="J41" s="360"/>
      <c r="K41" s="358">
        <v>15732</v>
      </c>
      <c r="L41" s="358">
        <v>142</v>
      </c>
      <c r="M41" s="359">
        <v>6.3</v>
      </c>
      <c r="N41" s="360"/>
      <c r="O41" s="358">
        <v>15922</v>
      </c>
      <c r="P41" s="358">
        <v>132</v>
      </c>
      <c r="Q41" s="359">
        <v>6.2</v>
      </c>
      <c r="R41" s="360"/>
      <c r="S41" s="358">
        <v>16165</v>
      </c>
      <c r="T41" s="358">
        <v>131</v>
      </c>
      <c r="U41" s="359">
        <v>6.4</v>
      </c>
      <c r="V41" s="360"/>
      <c r="W41" s="358">
        <v>16390</v>
      </c>
      <c r="X41" s="358">
        <v>117</v>
      </c>
      <c r="Y41" s="359">
        <v>5.9</v>
      </c>
      <c r="Z41" s="355"/>
      <c r="AA41" s="358">
        <v>16613</v>
      </c>
      <c r="AB41" s="358">
        <v>123</v>
      </c>
      <c r="AC41" s="359">
        <v>5.4</v>
      </c>
      <c r="AD41" s="355"/>
      <c r="AE41" s="361">
        <v>16876</v>
      </c>
      <c r="AF41" s="361">
        <v>164</v>
      </c>
      <c r="AG41" s="356">
        <v>5.5</v>
      </c>
      <c r="AH41" s="355"/>
      <c r="AI41" s="361">
        <v>17115</v>
      </c>
      <c r="AJ41" s="361">
        <v>138</v>
      </c>
      <c r="AK41" s="356">
        <v>5.6</v>
      </c>
      <c r="AL41" s="362"/>
      <c r="AM41" s="363">
        <v>17251</v>
      </c>
      <c r="AN41" s="363">
        <v>142</v>
      </c>
      <c r="AO41" s="356">
        <v>5.7</v>
      </c>
      <c r="AQ41" s="363">
        <v>17418</v>
      </c>
      <c r="AR41" s="363">
        <v>164</v>
      </c>
      <c r="AS41" s="356">
        <v>5.4</v>
      </c>
    </row>
    <row r="42" spans="1:45">
      <c r="A42" s="351">
        <v>23430</v>
      </c>
      <c r="B42" s="351" t="s">
        <v>490</v>
      </c>
      <c r="C42" s="358">
        <v>150435</v>
      </c>
      <c r="D42" s="358">
        <v>1020</v>
      </c>
      <c r="E42" s="359" t="s">
        <v>456</v>
      </c>
      <c r="F42" s="360"/>
      <c r="G42" s="358">
        <v>152336</v>
      </c>
      <c r="H42" s="358">
        <v>1065</v>
      </c>
      <c r="I42" s="359">
        <v>5.0999999999999996</v>
      </c>
      <c r="J42" s="360"/>
      <c r="K42" s="358">
        <v>154210</v>
      </c>
      <c r="L42" s="358">
        <v>1071</v>
      </c>
      <c r="M42" s="359">
        <v>4.9000000000000004</v>
      </c>
      <c r="N42" s="360"/>
      <c r="O42" s="358">
        <v>156244</v>
      </c>
      <c r="P42" s="358">
        <v>1066</v>
      </c>
      <c r="Q42" s="359">
        <v>4.9000000000000004</v>
      </c>
      <c r="R42" s="360"/>
      <c r="S42" s="358">
        <v>158941</v>
      </c>
      <c r="T42" s="358">
        <v>1033</v>
      </c>
      <c r="U42" s="359">
        <v>4.8</v>
      </c>
      <c r="V42" s="360"/>
      <c r="W42" s="358">
        <v>160140</v>
      </c>
      <c r="X42" s="358">
        <v>1125</v>
      </c>
      <c r="Y42" s="359">
        <v>4.8</v>
      </c>
      <c r="Z42" s="355"/>
      <c r="AA42" s="358">
        <v>161685</v>
      </c>
      <c r="AB42" s="358">
        <v>1086</v>
      </c>
      <c r="AC42" s="359">
        <v>4.7</v>
      </c>
      <c r="AD42" s="355"/>
      <c r="AE42" s="361">
        <v>163178</v>
      </c>
      <c r="AF42" s="361">
        <v>1131</v>
      </c>
      <c r="AG42" s="356">
        <v>4.8</v>
      </c>
      <c r="AH42" s="355"/>
      <c r="AI42" s="361">
        <v>163196</v>
      </c>
      <c r="AJ42" s="361">
        <v>1107</v>
      </c>
      <c r="AK42" s="356">
        <v>4.7</v>
      </c>
      <c r="AL42" s="362"/>
      <c r="AM42" s="363">
        <v>159554</v>
      </c>
      <c r="AN42" s="363">
        <v>1101</v>
      </c>
      <c r="AO42" s="356">
        <v>4.5999999999999996</v>
      </c>
      <c r="AQ42" s="363">
        <v>160005</v>
      </c>
      <c r="AR42" s="363">
        <v>1238</v>
      </c>
      <c r="AS42" s="356">
        <v>4.7</v>
      </c>
    </row>
    <row r="43" spans="1:45">
      <c r="A43" s="351">
        <v>23670</v>
      </c>
      <c r="B43" s="357" t="s">
        <v>491</v>
      </c>
      <c r="C43" s="358">
        <v>155406</v>
      </c>
      <c r="D43" s="358">
        <v>906</v>
      </c>
      <c r="E43" s="359" t="s">
        <v>456</v>
      </c>
      <c r="F43" s="360"/>
      <c r="G43" s="358">
        <v>156347</v>
      </c>
      <c r="H43" s="358">
        <v>942</v>
      </c>
      <c r="I43" s="359">
        <v>5.5</v>
      </c>
      <c r="J43" s="360"/>
      <c r="K43" s="358">
        <v>157434</v>
      </c>
      <c r="L43" s="358">
        <v>985</v>
      </c>
      <c r="M43" s="359">
        <v>5.4</v>
      </c>
      <c r="N43" s="360"/>
      <c r="O43" s="358">
        <v>158700</v>
      </c>
      <c r="P43" s="358">
        <v>962</v>
      </c>
      <c r="Q43" s="359">
        <v>5.4</v>
      </c>
      <c r="R43" s="360"/>
      <c r="S43" s="358">
        <v>160353</v>
      </c>
      <c r="T43" s="358">
        <v>1010</v>
      </c>
      <c r="U43" s="359">
        <v>5.3</v>
      </c>
      <c r="V43" s="360"/>
      <c r="W43" s="358">
        <v>161525</v>
      </c>
      <c r="X43" s="358">
        <v>1011</v>
      </c>
      <c r="Y43" s="359">
        <v>5.2</v>
      </c>
      <c r="Z43" s="355"/>
      <c r="AA43" s="358">
        <v>162459</v>
      </c>
      <c r="AB43" s="358">
        <v>901</v>
      </c>
      <c r="AC43" s="359">
        <v>5</v>
      </c>
      <c r="AD43" s="355"/>
      <c r="AE43" s="361">
        <v>163308</v>
      </c>
      <c r="AF43" s="361">
        <v>1095</v>
      </c>
      <c r="AG43" s="356">
        <v>5</v>
      </c>
      <c r="AH43" s="355"/>
      <c r="AI43" s="361">
        <v>163242</v>
      </c>
      <c r="AJ43" s="361">
        <v>1011</v>
      </c>
      <c r="AK43" s="356">
        <v>4.9000000000000004</v>
      </c>
      <c r="AL43" s="362"/>
      <c r="AM43" s="363">
        <v>160481</v>
      </c>
      <c r="AN43" s="363">
        <v>1064</v>
      </c>
      <c r="AO43" s="356">
        <v>5</v>
      </c>
      <c r="AQ43" s="363">
        <v>159465</v>
      </c>
      <c r="AR43" s="363">
        <v>1261</v>
      </c>
      <c r="AS43" s="356">
        <v>5</v>
      </c>
    </row>
    <row r="44" spans="1:45">
      <c r="A44" s="351">
        <v>23810</v>
      </c>
      <c r="B44" s="357" t="s">
        <v>492</v>
      </c>
      <c r="C44" s="358">
        <v>74004</v>
      </c>
      <c r="D44" s="358">
        <v>621</v>
      </c>
      <c r="E44" s="359" t="s">
        <v>456</v>
      </c>
      <c r="F44" s="360"/>
      <c r="G44" s="358">
        <v>74124</v>
      </c>
      <c r="H44" s="358">
        <v>601</v>
      </c>
      <c r="I44" s="359">
        <v>6.5</v>
      </c>
      <c r="J44" s="360"/>
      <c r="K44" s="358">
        <v>74134</v>
      </c>
      <c r="L44" s="358">
        <v>690</v>
      </c>
      <c r="M44" s="359">
        <v>6.7</v>
      </c>
      <c r="N44" s="360"/>
      <c r="O44" s="358">
        <v>74266</v>
      </c>
      <c r="P44" s="358">
        <v>685</v>
      </c>
      <c r="Q44" s="359">
        <v>6.8</v>
      </c>
      <c r="R44" s="360"/>
      <c r="S44" s="358">
        <v>74622</v>
      </c>
      <c r="T44" s="358">
        <v>726</v>
      </c>
      <c r="U44" s="359">
        <v>7.1</v>
      </c>
      <c r="V44" s="360"/>
      <c r="W44" s="358">
        <v>75088</v>
      </c>
      <c r="X44" s="358">
        <v>711</v>
      </c>
      <c r="Y44" s="359">
        <v>6.9</v>
      </c>
      <c r="Z44" s="355"/>
      <c r="AA44" s="358">
        <v>75586</v>
      </c>
      <c r="AB44" s="358">
        <v>666</v>
      </c>
      <c r="AC44" s="359">
        <v>6.7</v>
      </c>
      <c r="AD44" s="355"/>
      <c r="AE44" s="361">
        <v>76121</v>
      </c>
      <c r="AF44" s="361">
        <v>810</v>
      </c>
      <c r="AG44" s="356">
        <v>6.8</v>
      </c>
      <c r="AH44" s="355"/>
      <c r="AI44" s="361">
        <v>76714</v>
      </c>
      <c r="AJ44" s="361">
        <v>751</v>
      </c>
      <c r="AK44" s="356">
        <v>6.8</v>
      </c>
      <c r="AL44" s="362"/>
      <c r="AM44" s="363">
        <v>77117</v>
      </c>
      <c r="AN44" s="363">
        <v>752</v>
      </c>
      <c r="AO44" s="356">
        <v>6.9</v>
      </c>
      <c r="AQ44" s="363">
        <v>77668</v>
      </c>
      <c r="AR44" s="363">
        <v>908</v>
      </c>
      <c r="AS44" s="356">
        <v>7</v>
      </c>
    </row>
    <row r="45" spans="1:45">
      <c r="A45" s="351">
        <v>23940</v>
      </c>
      <c r="B45" s="357" t="s">
        <v>493</v>
      </c>
      <c r="C45" s="358">
        <v>7529</v>
      </c>
      <c r="D45" s="358">
        <v>98</v>
      </c>
      <c r="E45" s="359" t="s">
        <v>456</v>
      </c>
      <c r="F45" s="360"/>
      <c r="G45" s="358">
        <v>7518</v>
      </c>
      <c r="H45" s="358">
        <v>87</v>
      </c>
      <c r="I45" s="359">
        <v>6.5</v>
      </c>
      <c r="J45" s="360"/>
      <c r="K45" s="358">
        <v>7513</v>
      </c>
      <c r="L45" s="358">
        <v>82</v>
      </c>
      <c r="M45" s="359">
        <v>6.6</v>
      </c>
      <c r="N45" s="360"/>
      <c r="O45" s="358">
        <v>7531</v>
      </c>
      <c r="P45" s="358">
        <v>90</v>
      </c>
      <c r="Q45" s="359">
        <v>6.1</v>
      </c>
      <c r="R45" s="360"/>
      <c r="S45" s="358">
        <v>7558</v>
      </c>
      <c r="T45" s="358">
        <v>75</v>
      </c>
      <c r="U45" s="359">
        <v>5.9</v>
      </c>
      <c r="V45" s="360"/>
      <c r="W45" s="358">
        <v>7569</v>
      </c>
      <c r="X45" s="358">
        <v>83</v>
      </c>
      <c r="Y45" s="359">
        <v>5.5</v>
      </c>
      <c r="Z45" s="355"/>
      <c r="AA45" s="358">
        <v>7602</v>
      </c>
      <c r="AB45" s="358">
        <v>70</v>
      </c>
      <c r="AC45" s="359">
        <v>5.0999999999999996</v>
      </c>
      <c r="AD45" s="355"/>
      <c r="AE45" s="361">
        <v>7629</v>
      </c>
      <c r="AF45" s="361">
        <v>105</v>
      </c>
      <c r="AG45" s="356">
        <v>5.7</v>
      </c>
      <c r="AH45" s="355"/>
      <c r="AI45" s="361">
        <v>7657</v>
      </c>
      <c r="AJ45" s="361">
        <v>95</v>
      </c>
      <c r="AK45" s="356">
        <v>6</v>
      </c>
      <c r="AL45" s="362"/>
      <c r="AM45" s="363">
        <v>7703</v>
      </c>
      <c r="AN45" s="363">
        <v>86</v>
      </c>
      <c r="AO45" s="356">
        <v>6.4</v>
      </c>
      <c r="AQ45" s="363">
        <v>7748</v>
      </c>
      <c r="AR45" s="363">
        <v>98</v>
      </c>
      <c r="AS45" s="356">
        <v>6</v>
      </c>
    </row>
    <row r="46" spans="1:45">
      <c r="A46" s="351">
        <v>24130</v>
      </c>
      <c r="B46" s="357" t="s">
        <v>494</v>
      </c>
      <c r="C46" s="358">
        <v>43794</v>
      </c>
      <c r="D46" s="358">
        <v>269</v>
      </c>
      <c r="E46" s="359" t="s">
        <v>456</v>
      </c>
      <c r="F46" s="360"/>
      <c r="G46" s="358">
        <v>44595</v>
      </c>
      <c r="H46" s="358">
        <v>253</v>
      </c>
      <c r="I46" s="359">
        <v>5.7</v>
      </c>
      <c r="J46" s="360"/>
      <c r="K46" s="358">
        <v>45471</v>
      </c>
      <c r="L46" s="358">
        <v>260</v>
      </c>
      <c r="M46" s="359">
        <v>5.5</v>
      </c>
      <c r="N46" s="360"/>
      <c r="O46" s="358">
        <v>46373</v>
      </c>
      <c r="P46" s="358">
        <v>290</v>
      </c>
      <c r="Q46" s="359">
        <v>5.3</v>
      </c>
      <c r="R46" s="360"/>
      <c r="S46" s="358">
        <v>47480</v>
      </c>
      <c r="T46" s="358">
        <v>308</v>
      </c>
      <c r="U46" s="359">
        <v>5.4</v>
      </c>
      <c r="V46" s="360"/>
      <c r="W46" s="358">
        <v>48415</v>
      </c>
      <c r="X46" s="358">
        <v>316</v>
      </c>
      <c r="Y46" s="359">
        <v>5.5</v>
      </c>
      <c r="Z46" s="355"/>
      <c r="AA46" s="358">
        <v>49302</v>
      </c>
      <c r="AB46" s="358">
        <v>305</v>
      </c>
      <c r="AC46" s="359">
        <v>5.4</v>
      </c>
      <c r="AD46" s="355"/>
      <c r="AE46" s="361">
        <v>50162</v>
      </c>
      <c r="AF46" s="361">
        <v>342</v>
      </c>
      <c r="AG46" s="356">
        <v>5.5</v>
      </c>
      <c r="AH46" s="355"/>
      <c r="AI46" s="361">
        <v>50894</v>
      </c>
      <c r="AJ46" s="361">
        <v>294</v>
      </c>
      <c r="AK46" s="356">
        <v>5.2</v>
      </c>
      <c r="AL46" s="362"/>
      <c r="AM46" s="363">
        <v>51599</v>
      </c>
      <c r="AN46" s="363">
        <v>307</v>
      </c>
      <c r="AO46" s="356">
        <v>5</v>
      </c>
      <c r="AQ46" s="363">
        <v>52179</v>
      </c>
      <c r="AR46" s="363">
        <v>384</v>
      </c>
      <c r="AS46" s="356">
        <v>5</v>
      </c>
    </row>
    <row r="47" spans="1:45">
      <c r="A47" s="351">
        <v>24210</v>
      </c>
      <c r="B47" s="357" t="s">
        <v>495</v>
      </c>
      <c r="C47" s="358">
        <v>117440</v>
      </c>
      <c r="D47" s="358">
        <v>794</v>
      </c>
      <c r="E47" s="359" t="s">
        <v>456</v>
      </c>
      <c r="F47" s="360"/>
      <c r="G47" s="358">
        <v>118357</v>
      </c>
      <c r="H47" s="358">
        <v>731</v>
      </c>
      <c r="I47" s="359">
        <v>4.3</v>
      </c>
      <c r="J47" s="360"/>
      <c r="K47" s="358">
        <v>119437</v>
      </c>
      <c r="L47" s="358">
        <v>817</v>
      </c>
      <c r="M47" s="359">
        <v>4.2</v>
      </c>
      <c r="N47" s="360"/>
      <c r="O47" s="358">
        <v>120785</v>
      </c>
      <c r="P47" s="358">
        <v>906</v>
      </c>
      <c r="Q47" s="359">
        <v>4.2</v>
      </c>
      <c r="R47" s="360"/>
      <c r="S47" s="358">
        <v>122570</v>
      </c>
      <c r="T47" s="358">
        <v>890</v>
      </c>
      <c r="U47" s="359">
        <v>4.3</v>
      </c>
      <c r="V47" s="360"/>
      <c r="W47" s="358">
        <v>124126</v>
      </c>
      <c r="X47" s="358">
        <v>935</v>
      </c>
      <c r="Y47" s="359">
        <v>4.3</v>
      </c>
      <c r="Z47" s="355"/>
      <c r="AA47" s="358">
        <v>125091</v>
      </c>
      <c r="AB47" s="358">
        <v>847</v>
      </c>
      <c r="AC47" s="359">
        <v>4.0999999999999996</v>
      </c>
      <c r="AD47" s="355"/>
      <c r="AE47" s="361">
        <v>126873</v>
      </c>
      <c r="AF47" s="361">
        <v>1001</v>
      </c>
      <c r="AG47" s="356">
        <v>4.0999999999999996</v>
      </c>
      <c r="AH47" s="355"/>
      <c r="AI47" s="361">
        <v>127987</v>
      </c>
      <c r="AJ47" s="361">
        <v>948</v>
      </c>
      <c r="AK47" s="356">
        <v>4</v>
      </c>
      <c r="AL47" s="362"/>
      <c r="AM47" s="363">
        <v>125821</v>
      </c>
      <c r="AN47" s="363">
        <v>968</v>
      </c>
      <c r="AO47" s="356">
        <v>4</v>
      </c>
      <c r="AQ47" s="363">
        <v>126491</v>
      </c>
      <c r="AR47" s="363">
        <v>1151</v>
      </c>
      <c r="AS47" s="356">
        <v>4.0999999999999996</v>
      </c>
    </row>
    <row r="48" spans="1:45">
      <c r="A48" s="351">
        <v>24250</v>
      </c>
      <c r="B48" s="357" t="s">
        <v>496</v>
      </c>
      <c r="C48" s="358">
        <v>8097</v>
      </c>
      <c r="D48" s="358">
        <v>52</v>
      </c>
      <c r="E48" s="359" t="s">
        <v>456</v>
      </c>
      <c r="F48" s="360"/>
      <c r="G48" s="358">
        <v>8276</v>
      </c>
      <c r="H48" s="358">
        <v>60</v>
      </c>
      <c r="I48" s="359">
        <v>4.9000000000000004</v>
      </c>
      <c r="J48" s="360"/>
      <c r="K48" s="358">
        <v>8395</v>
      </c>
      <c r="L48" s="358">
        <v>69</v>
      </c>
      <c r="M48" s="359">
        <v>5.3</v>
      </c>
      <c r="N48" s="360"/>
      <c r="O48" s="358">
        <v>8530</v>
      </c>
      <c r="P48" s="358">
        <v>71</v>
      </c>
      <c r="Q48" s="359">
        <v>5.4</v>
      </c>
      <c r="R48" s="360"/>
      <c r="S48" s="358">
        <v>8674</v>
      </c>
      <c r="T48" s="358">
        <v>70</v>
      </c>
      <c r="U48" s="359">
        <v>5.4</v>
      </c>
      <c r="V48" s="360"/>
      <c r="W48" s="358">
        <v>8897</v>
      </c>
      <c r="X48" s="358">
        <v>76</v>
      </c>
      <c r="Y48" s="359">
        <v>5.5</v>
      </c>
      <c r="Z48" s="355"/>
      <c r="AA48" s="358">
        <v>9153</v>
      </c>
      <c r="AB48" s="358">
        <v>69</v>
      </c>
      <c r="AC48" s="359">
        <v>5.4</v>
      </c>
      <c r="AD48" s="355"/>
      <c r="AE48" s="361">
        <v>9417</v>
      </c>
      <c r="AF48" s="361">
        <v>71</v>
      </c>
      <c r="AG48" s="356">
        <v>5.3</v>
      </c>
      <c r="AH48" s="355"/>
      <c r="AI48" s="361">
        <v>9792</v>
      </c>
      <c r="AJ48" s="361">
        <v>67</v>
      </c>
      <c r="AK48" s="356">
        <v>4.8</v>
      </c>
      <c r="AL48" s="362"/>
      <c r="AM48" s="363">
        <v>10121</v>
      </c>
      <c r="AN48" s="363">
        <v>73</v>
      </c>
      <c r="AO48" s="356">
        <v>4.5999999999999996</v>
      </c>
      <c r="AQ48" s="363">
        <v>10335</v>
      </c>
      <c r="AR48" s="363">
        <v>71</v>
      </c>
      <c r="AS48" s="356">
        <v>4.3</v>
      </c>
    </row>
    <row r="49" spans="1:45">
      <c r="A49" s="351">
        <v>24330</v>
      </c>
      <c r="B49" s="357" t="s">
        <v>497</v>
      </c>
      <c r="C49" s="358">
        <v>77179</v>
      </c>
      <c r="D49" s="358">
        <v>452</v>
      </c>
      <c r="E49" s="359" t="s">
        <v>456</v>
      </c>
      <c r="F49" s="360"/>
      <c r="G49" s="358">
        <v>79782</v>
      </c>
      <c r="H49" s="358">
        <v>423</v>
      </c>
      <c r="I49" s="359">
        <v>6.2</v>
      </c>
      <c r="J49" s="360"/>
      <c r="K49" s="358">
        <v>82463</v>
      </c>
      <c r="L49" s="358">
        <v>460</v>
      </c>
      <c r="M49" s="359">
        <v>6</v>
      </c>
      <c r="N49" s="360"/>
      <c r="O49" s="358">
        <v>84783</v>
      </c>
      <c r="P49" s="358">
        <v>491</v>
      </c>
      <c r="Q49" s="359">
        <v>6.1</v>
      </c>
      <c r="R49" s="360"/>
      <c r="S49" s="358">
        <v>86942</v>
      </c>
      <c r="T49" s="358">
        <v>441</v>
      </c>
      <c r="U49" s="359">
        <v>6</v>
      </c>
      <c r="V49" s="360"/>
      <c r="W49" s="358">
        <v>88120</v>
      </c>
      <c r="X49" s="358">
        <v>483</v>
      </c>
      <c r="Y49" s="359">
        <v>6.1</v>
      </c>
      <c r="Z49" s="355"/>
      <c r="AA49" s="358">
        <v>88871</v>
      </c>
      <c r="AB49" s="358">
        <v>486</v>
      </c>
      <c r="AC49" s="359">
        <v>6</v>
      </c>
      <c r="AD49" s="355"/>
      <c r="AE49" s="361">
        <v>89460</v>
      </c>
      <c r="AF49" s="361">
        <v>512</v>
      </c>
      <c r="AG49" s="356">
        <v>6.3</v>
      </c>
      <c r="AH49" s="355"/>
      <c r="AI49" s="361">
        <v>89418</v>
      </c>
      <c r="AJ49" s="361">
        <v>495</v>
      </c>
      <c r="AK49" s="356">
        <v>6.3</v>
      </c>
      <c r="AL49" s="362"/>
      <c r="AM49" s="363">
        <v>86385</v>
      </c>
      <c r="AN49" s="363">
        <v>429</v>
      </c>
      <c r="AO49" s="356">
        <v>6</v>
      </c>
      <c r="AQ49" s="363">
        <v>87526</v>
      </c>
      <c r="AR49" s="363">
        <v>506</v>
      </c>
      <c r="AS49" s="356">
        <v>5.9</v>
      </c>
    </row>
    <row r="50" spans="1:45">
      <c r="A50" s="351">
        <v>24410</v>
      </c>
      <c r="B50" s="357" t="s">
        <v>498</v>
      </c>
      <c r="C50" s="358">
        <v>108434</v>
      </c>
      <c r="D50" s="358">
        <v>763</v>
      </c>
      <c r="E50" s="359" t="s">
        <v>456</v>
      </c>
      <c r="F50" s="360"/>
      <c r="G50" s="358">
        <v>109781</v>
      </c>
      <c r="H50" s="358">
        <v>768</v>
      </c>
      <c r="I50" s="359">
        <v>5.5</v>
      </c>
      <c r="J50" s="360"/>
      <c r="K50" s="358">
        <v>111421</v>
      </c>
      <c r="L50" s="358">
        <v>810</v>
      </c>
      <c r="M50" s="359">
        <v>5.5</v>
      </c>
      <c r="N50" s="360"/>
      <c r="O50" s="358">
        <v>113023</v>
      </c>
      <c r="P50" s="358">
        <v>859</v>
      </c>
      <c r="Q50" s="359">
        <v>5.6</v>
      </c>
      <c r="R50" s="360"/>
      <c r="S50" s="358">
        <v>114800</v>
      </c>
      <c r="T50" s="358">
        <v>808</v>
      </c>
      <c r="U50" s="359">
        <v>5.6</v>
      </c>
      <c r="V50" s="360"/>
      <c r="W50" s="358">
        <v>116223</v>
      </c>
      <c r="X50" s="358">
        <v>781</v>
      </c>
      <c r="Y50" s="359">
        <v>5.4</v>
      </c>
      <c r="Z50" s="355"/>
      <c r="AA50" s="358">
        <v>117125</v>
      </c>
      <c r="AB50" s="358">
        <v>763</v>
      </c>
      <c r="AC50" s="359">
        <v>5.0999999999999996</v>
      </c>
      <c r="AD50" s="355"/>
      <c r="AE50" s="361">
        <v>117965</v>
      </c>
      <c r="AF50" s="361">
        <v>880</v>
      </c>
      <c r="AG50" s="356">
        <v>5.0999999999999996</v>
      </c>
      <c r="AH50" s="355"/>
      <c r="AI50" s="361">
        <v>118295</v>
      </c>
      <c r="AJ50" s="361">
        <v>804</v>
      </c>
      <c r="AK50" s="356">
        <v>5.0999999999999996</v>
      </c>
      <c r="AL50" s="362"/>
      <c r="AM50" s="363">
        <v>116075</v>
      </c>
      <c r="AN50" s="363">
        <v>826</v>
      </c>
      <c r="AO50" s="356">
        <v>5.2</v>
      </c>
      <c r="AQ50" s="363">
        <v>115689</v>
      </c>
      <c r="AR50" s="363">
        <v>920</v>
      </c>
      <c r="AS50" s="356">
        <v>5.2</v>
      </c>
    </row>
    <row r="51" spans="1:45">
      <c r="A51" s="351">
        <v>24600</v>
      </c>
      <c r="B51" s="357" t="s">
        <v>499</v>
      </c>
      <c r="C51" s="358">
        <v>107578</v>
      </c>
      <c r="D51" s="358">
        <v>277</v>
      </c>
      <c r="E51" s="359" t="s">
        <v>456</v>
      </c>
      <c r="F51" s="360"/>
      <c r="G51" s="358">
        <v>118711</v>
      </c>
      <c r="H51" s="358">
        <v>327</v>
      </c>
      <c r="I51" s="359">
        <v>4.8</v>
      </c>
      <c r="J51" s="360"/>
      <c r="K51" s="358">
        <v>127975</v>
      </c>
      <c r="L51" s="358">
        <v>324</v>
      </c>
      <c r="M51" s="359">
        <v>4.5999999999999996</v>
      </c>
      <c r="N51" s="360"/>
      <c r="O51" s="358">
        <v>136872</v>
      </c>
      <c r="P51" s="358">
        <v>376</v>
      </c>
      <c r="Q51" s="359">
        <v>4.7</v>
      </c>
      <c r="R51" s="360"/>
      <c r="S51" s="358">
        <v>146096</v>
      </c>
      <c r="T51" s="358">
        <v>377</v>
      </c>
      <c r="U51" s="359">
        <v>4.5999999999999996</v>
      </c>
      <c r="V51" s="360"/>
      <c r="W51" s="358">
        <v>155956</v>
      </c>
      <c r="X51" s="358">
        <v>387</v>
      </c>
      <c r="Y51" s="359">
        <v>4.5</v>
      </c>
      <c r="Z51" s="355"/>
      <c r="AA51" s="358">
        <v>163363</v>
      </c>
      <c r="AB51" s="358">
        <v>334</v>
      </c>
      <c r="AC51" s="359">
        <v>4.2</v>
      </c>
      <c r="AD51" s="355"/>
      <c r="AE51" s="361">
        <v>168952</v>
      </c>
      <c r="AF51" s="361">
        <v>572</v>
      </c>
      <c r="AG51" s="356">
        <v>4.9000000000000004</v>
      </c>
      <c r="AH51" s="355"/>
      <c r="AI51" s="361">
        <v>170589</v>
      </c>
      <c r="AJ51" s="361">
        <v>448</v>
      </c>
      <c r="AK51" s="356">
        <v>5.0999999999999996</v>
      </c>
      <c r="AL51" s="362"/>
      <c r="AM51" s="363">
        <v>153110</v>
      </c>
      <c r="AN51" s="363">
        <v>460</v>
      </c>
      <c r="AO51" s="356">
        <v>5.5</v>
      </c>
      <c r="AQ51" s="363">
        <v>159993</v>
      </c>
      <c r="AR51" s="363">
        <v>492</v>
      </c>
      <c r="AS51" s="356">
        <v>5.2</v>
      </c>
    </row>
    <row r="52" spans="1:45">
      <c r="A52" s="351">
        <v>24650</v>
      </c>
      <c r="B52" s="357" t="s">
        <v>500</v>
      </c>
      <c r="C52" s="358">
        <v>118329</v>
      </c>
      <c r="D52" s="358">
        <v>381</v>
      </c>
      <c r="E52" s="359" t="s">
        <v>456</v>
      </c>
      <c r="F52" s="360"/>
      <c r="G52" s="358">
        <v>123936</v>
      </c>
      <c r="H52" s="358">
        <v>387</v>
      </c>
      <c r="I52" s="359">
        <v>6</v>
      </c>
      <c r="J52" s="360"/>
      <c r="K52" s="358">
        <v>129309</v>
      </c>
      <c r="L52" s="358">
        <v>415</v>
      </c>
      <c r="M52" s="359">
        <v>5.8</v>
      </c>
      <c r="N52" s="360"/>
      <c r="O52" s="358">
        <v>134915</v>
      </c>
      <c r="P52" s="358">
        <v>479</v>
      </c>
      <c r="Q52" s="359">
        <v>5.8</v>
      </c>
      <c r="R52" s="360"/>
      <c r="S52" s="358">
        <v>141420</v>
      </c>
      <c r="T52" s="358">
        <v>453</v>
      </c>
      <c r="U52" s="359">
        <v>5.7</v>
      </c>
      <c r="V52" s="360"/>
      <c r="W52" s="358">
        <v>148711</v>
      </c>
      <c r="X52" s="358">
        <v>516</v>
      </c>
      <c r="Y52" s="359">
        <v>5.7</v>
      </c>
      <c r="Z52" s="355"/>
      <c r="AA52" s="358">
        <v>157019</v>
      </c>
      <c r="AB52" s="358">
        <v>489</v>
      </c>
      <c r="AC52" s="359">
        <v>5.4</v>
      </c>
      <c r="AD52" s="355"/>
      <c r="AE52" s="361">
        <v>165535</v>
      </c>
      <c r="AF52" s="361">
        <v>549</v>
      </c>
      <c r="AG52" s="356">
        <v>5.3</v>
      </c>
      <c r="AH52" s="355"/>
      <c r="AI52" s="361">
        <v>173566</v>
      </c>
      <c r="AJ52" s="361">
        <v>562</v>
      </c>
      <c r="AK52" s="356">
        <v>5.2</v>
      </c>
      <c r="AL52" s="362"/>
      <c r="AM52" s="363">
        <v>181346</v>
      </c>
      <c r="AN52" s="363">
        <v>602</v>
      </c>
      <c r="AO52" s="356">
        <v>5.3</v>
      </c>
      <c r="AQ52" s="363">
        <v>193155</v>
      </c>
      <c r="AR52" s="363">
        <v>667</v>
      </c>
      <c r="AS52" s="356">
        <v>5.3</v>
      </c>
    </row>
    <row r="53" spans="1:45">
      <c r="A53" s="351">
        <v>24780</v>
      </c>
      <c r="B53" s="357" t="s">
        <v>501</v>
      </c>
      <c r="C53" s="358">
        <v>52475</v>
      </c>
      <c r="D53" s="358">
        <v>384</v>
      </c>
      <c r="E53" s="359" t="s">
        <v>456</v>
      </c>
      <c r="F53" s="360"/>
      <c r="G53" s="358">
        <v>53156</v>
      </c>
      <c r="H53" s="358">
        <v>452</v>
      </c>
      <c r="I53" s="359">
        <v>6.1</v>
      </c>
      <c r="J53" s="360"/>
      <c r="K53" s="358">
        <v>53737</v>
      </c>
      <c r="L53" s="358">
        <v>475</v>
      </c>
      <c r="M53" s="359">
        <v>6.1</v>
      </c>
      <c r="N53" s="360"/>
      <c r="O53" s="358">
        <v>54156</v>
      </c>
      <c r="P53" s="358">
        <v>460</v>
      </c>
      <c r="Q53" s="359">
        <v>6.3</v>
      </c>
      <c r="R53" s="360"/>
      <c r="S53" s="358">
        <v>54658</v>
      </c>
      <c r="T53" s="358">
        <v>465</v>
      </c>
      <c r="U53" s="359">
        <v>6.2</v>
      </c>
      <c r="V53" s="360"/>
      <c r="W53" s="358">
        <v>55433</v>
      </c>
      <c r="X53" s="358">
        <v>471</v>
      </c>
      <c r="Y53" s="359">
        <v>6</v>
      </c>
      <c r="Z53" s="355"/>
      <c r="AA53" s="358">
        <v>56154</v>
      </c>
      <c r="AB53" s="358">
        <v>479</v>
      </c>
      <c r="AC53" s="359">
        <v>6</v>
      </c>
      <c r="AD53" s="355"/>
      <c r="AE53" s="361">
        <v>56764</v>
      </c>
      <c r="AF53" s="361">
        <v>532</v>
      </c>
      <c r="AG53" s="356">
        <v>6.2</v>
      </c>
      <c r="AH53" s="355"/>
      <c r="AI53" s="361">
        <v>57335</v>
      </c>
      <c r="AJ53" s="361">
        <v>480</v>
      </c>
      <c r="AK53" s="356">
        <v>6.1</v>
      </c>
      <c r="AL53" s="362"/>
      <c r="AM53" s="363">
        <v>56966</v>
      </c>
      <c r="AN53" s="363">
        <v>531</v>
      </c>
      <c r="AO53" s="356">
        <v>6.2</v>
      </c>
      <c r="AQ53" s="363">
        <v>57216</v>
      </c>
      <c r="AR53" s="363">
        <v>628</v>
      </c>
      <c r="AS53" s="356">
        <v>6.4</v>
      </c>
    </row>
    <row r="54" spans="1:45">
      <c r="A54" s="351">
        <v>24850</v>
      </c>
      <c r="B54" s="357" t="s">
        <v>502</v>
      </c>
      <c r="C54" s="358">
        <v>36384</v>
      </c>
      <c r="D54" s="358">
        <v>181</v>
      </c>
      <c r="E54" s="359" t="s">
        <v>456</v>
      </c>
      <c r="F54" s="360"/>
      <c r="G54" s="358">
        <v>37788</v>
      </c>
      <c r="H54" s="358">
        <v>206</v>
      </c>
      <c r="I54" s="359">
        <v>6.2</v>
      </c>
      <c r="J54" s="360"/>
      <c r="K54" s="358">
        <v>39084</v>
      </c>
      <c r="L54" s="358">
        <v>224</v>
      </c>
      <c r="M54" s="359">
        <v>5.7</v>
      </c>
      <c r="N54" s="360"/>
      <c r="O54" s="358">
        <v>40264</v>
      </c>
      <c r="P54" s="358">
        <v>206</v>
      </c>
      <c r="Q54" s="359">
        <v>5.7</v>
      </c>
      <c r="R54" s="360"/>
      <c r="S54" s="358">
        <v>41795</v>
      </c>
      <c r="T54" s="358">
        <v>209</v>
      </c>
      <c r="U54" s="359">
        <v>5.4</v>
      </c>
      <c r="V54" s="360"/>
      <c r="W54" s="358">
        <v>43045</v>
      </c>
      <c r="X54" s="358">
        <v>244</v>
      </c>
      <c r="Y54" s="359">
        <v>5.3</v>
      </c>
      <c r="Z54" s="355"/>
      <c r="AA54" s="358">
        <v>44556</v>
      </c>
      <c r="AB54" s="358">
        <v>238</v>
      </c>
      <c r="AC54" s="359">
        <v>5.3</v>
      </c>
      <c r="AD54" s="355"/>
      <c r="AE54" s="361">
        <v>46373</v>
      </c>
      <c r="AF54" s="361">
        <v>280</v>
      </c>
      <c r="AG54" s="356">
        <v>5.5</v>
      </c>
      <c r="AH54" s="355"/>
      <c r="AI54" s="361">
        <v>48073</v>
      </c>
      <c r="AJ54" s="361">
        <v>258</v>
      </c>
      <c r="AK54" s="356">
        <v>5.4</v>
      </c>
      <c r="AL54" s="362"/>
      <c r="AM54" s="363">
        <v>49712</v>
      </c>
      <c r="AN54" s="363">
        <v>278</v>
      </c>
      <c r="AO54" s="356">
        <v>5.4</v>
      </c>
      <c r="AQ54" s="363">
        <v>51654</v>
      </c>
      <c r="AR54" s="363">
        <v>303</v>
      </c>
      <c r="AS54" s="356">
        <v>5.3</v>
      </c>
    </row>
    <row r="55" spans="1:45">
      <c r="A55" s="351">
        <v>24900</v>
      </c>
      <c r="B55" s="357" t="s">
        <v>503</v>
      </c>
      <c r="C55" s="358">
        <v>28675</v>
      </c>
      <c r="D55" s="358">
        <v>300</v>
      </c>
      <c r="E55" s="359" t="s">
        <v>456</v>
      </c>
      <c r="F55" s="360"/>
      <c r="G55" s="358">
        <v>28905</v>
      </c>
      <c r="H55" s="358">
        <v>310</v>
      </c>
      <c r="I55" s="359">
        <v>6.3</v>
      </c>
      <c r="J55" s="360"/>
      <c r="K55" s="358">
        <v>29100</v>
      </c>
      <c r="L55" s="358">
        <v>297</v>
      </c>
      <c r="M55" s="359">
        <v>6.1</v>
      </c>
      <c r="N55" s="360"/>
      <c r="O55" s="358">
        <v>29288</v>
      </c>
      <c r="P55" s="358">
        <v>352</v>
      </c>
      <c r="Q55" s="359">
        <v>6.2</v>
      </c>
      <c r="R55" s="360"/>
      <c r="S55" s="358">
        <v>29486</v>
      </c>
      <c r="T55" s="358">
        <v>351</v>
      </c>
      <c r="U55" s="359">
        <v>6.4</v>
      </c>
      <c r="V55" s="360"/>
      <c r="W55" s="358">
        <v>29717</v>
      </c>
      <c r="X55" s="358">
        <v>318</v>
      </c>
      <c r="Y55" s="359">
        <v>6.3</v>
      </c>
      <c r="Z55" s="355"/>
      <c r="AA55" s="358">
        <v>29910</v>
      </c>
      <c r="AB55" s="358">
        <v>317</v>
      </c>
      <c r="AC55" s="359">
        <v>6</v>
      </c>
      <c r="AD55" s="355"/>
      <c r="AE55" s="361">
        <v>30099</v>
      </c>
      <c r="AF55" s="361">
        <v>348</v>
      </c>
      <c r="AG55" s="356">
        <v>5.9</v>
      </c>
      <c r="AH55" s="355"/>
      <c r="AI55" s="361">
        <v>30298</v>
      </c>
      <c r="AJ55" s="361">
        <v>298</v>
      </c>
      <c r="AK55" s="356">
        <v>5.6</v>
      </c>
      <c r="AL55" s="362"/>
      <c r="AM55" s="363">
        <v>30367</v>
      </c>
      <c r="AN55" s="363">
        <v>330</v>
      </c>
      <c r="AO55" s="356">
        <v>5.6</v>
      </c>
      <c r="AQ55" s="363">
        <v>30571</v>
      </c>
      <c r="AR55" s="363">
        <v>367</v>
      </c>
      <c r="AS55" s="356">
        <v>5.6</v>
      </c>
    </row>
    <row r="56" spans="1:45">
      <c r="A56" s="351">
        <v>24970</v>
      </c>
      <c r="B56" s="357" t="s">
        <v>504</v>
      </c>
      <c r="C56" s="358">
        <v>180312</v>
      </c>
      <c r="D56" s="358">
        <v>1092</v>
      </c>
      <c r="E56" s="359" t="s">
        <v>456</v>
      </c>
      <c r="F56" s="360"/>
      <c r="G56" s="358">
        <v>183255</v>
      </c>
      <c r="H56" s="358">
        <v>1162</v>
      </c>
      <c r="I56" s="359">
        <v>4.5</v>
      </c>
      <c r="J56" s="360"/>
      <c r="K56" s="358">
        <v>186150</v>
      </c>
      <c r="L56" s="358">
        <v>1242</v>
      </c>
      <c r="M56" s="359">
        <v>4.4000000000000004</v>
      </c>
      <c r="N56" s="360"/>
      <c r="O56" s="358">
        <v>189174</v>
      </c>
      <c r="P56" s="358">
        <v>1312</v>
      </c>
      <c r="Q56" s="359">
        <v>4.5999999999999996</v>
      </c>
      <c r="R56" s="360"/>
      <c r="S56" s="358">
        <v>192625</v>
      </c>
      <c r="T56" s="358">
        <v>1273</v>
      </c>
      <c r="U56" s="359">
        <v>4.5999999999999996</v>
      </c>
      <c r="V56" s="360"/>
      <c r="W56" s="358">
        <v>195666</v>
      </c>
      <c r="X56" s="358">
        <v>1285</v>
      </c>
      <c r="Y56" s="359">
        <v>4.5</v>
      </c>
      <c r="Z56" s="355"/>
      <c r="AA56" s="358">
        <v>198010</v>
      </c>
      <c r="AB56" s="358">
        <v>1204</v>
      </c>
      <c r="AC56" s="359">
        <v>4.3</v>
      </c>
      <c r="AD56" s="355"/>
      <c r="AE56" s="361">
        <v>199762</v>
      </c>
      <c r="AF56" s="361">
        <v>1480</v>
      </c>
      <c r="AG56" s="356">
        <v>4.4000000000000004</v>
      </c>
      <c r="AH56" s="355"/>
      <c r="AI56" s="361">
        <v>200791</v>
      </c>
      <c r="AJ56" s="361">
        <v>1314</v>
      </c>
      <c r="AK56" s="356">
        <v>4.3</v>
      </c>
      <c r="AL56" s="362"/>
      <c r="AM56" s="363">
        <v>192893</v>
      </c>
      <c r="AN56" s="363">
        <v>1441</v>
      </c>
      <c r="AO56" s="356">
        <v>4.5</v>
      </c>
      <c r="AQ56" s="363">
        <v>194877</v>
      </c>
      <c r="AR56" s="363">
        <v>1570</v>
      </c>
      <c r="AS56" s="356">
        <v>4.5</v>
      </c>
    </row>
    <row r="57" spans="1:45">
      <c r="A57" s="351">
        <v>25060</v>
      </c>
      <c r="B57" s="357" t="s">
        <v>505</v>
      </c>
      <c r="C57" s="358">
        <v>113673</v>
      </c>
      <c r="D57" s="358">
        <v>782</v>
      </c>
      <c r="E57" s="359" t="s">
        <v>456</v>
      </c>
      <c r="F57" s="360"/>
      <c r="G57" s="358">
        <v>115464</v>
      </c>
      <c r="H57" s="358">
        <v>782</v>
      </c>
      <c r="I57" s="359">
        <v>5.2</v>
      </c>
      <c r="J57" s="360"/>
      <c r="K57" s="358">
        <v>117763</v>
      </c>
      <c r="L57" s="358">
        <v>784</v>
      </c>
      <c r="M57" s="359">
        <v>5.0999999999999996</v>
      </c>
      <c r="N57" s="360"/>
      <c r="O57" s="358">
        <v>120231</v>
      </c>
      <c r="P57" s="358">
        <v>807</v>
      </c>
      <c r="Q57" s="359">
        <v>5</v>
      </c>
      <c r="R57" s="360"/>
      <c r="S57" s="358">
        <v>122871</v>
      </c>
      <c r="T57" s="358">
        <v>732</v>
      </c>
      <c r="U57" s="359">
        <v>4.8</v>
      </c>
      <c r="V57" s="360"/>
      <c r="W57" s="358">
        <v>124321</v>
      </c>
      <c r="X57" s="358">
        <v>766</v>
      </c>
      <c r="Y57" s="359">
        <v>4.5999999999999996</v>
      </c>
      <c r="Z57" s="355"/>
      <c r="AA57" s="358">
        <v>125487</v>
      </c>
      <c r="AB57" s="358">
        <v>738</v>
      </c>
      <c r="AC57" s="359">
        <v>4.4000000000000004</v>
      </c>
      <c r="AD57" s="355"/>
      <c r="AE57" s="361">
        <v>126406</v>
      </c>
      <c r="AF57" s="361">
        <v>769</v>
      </c>
      <c r="AG57" s="356">
        <v>4.4000000000000004</v>
      </c>
      <c r="AH57" s="355"/>
      <c r="AI57" s="361">
        <v>126786</v>
      </c>
      <c r="AJ57" s="361">
        <v>884</v>
      </c>
      <c r="AK57" s="356">
        <v>4.5</v>
      </c>
      <c r="AL57" s="362"/>
      <c r="AM57" s="363">
        <v>122950</v>
      </c>
      <c r="AN57" s="363">
        <v>830</v>
      </c>
      <c r="AO57" s="356">
        <v>4.5999999999999996</v>
      </c>
      <c r="AQ57" s="363">
        <v>123038</v>
      </c>
      <c r="AR57" s="363">
        <v>932</v>
      </c>
      <c r="AS57" s="356">
        <v>4.9000000000000004</v>
      </c>
    </row>
    <row r="58" spans="1:45">
      <c r="A58" s="351">
        <v>25150</v>
      </c>
      <c r="B58" s="357" t="s">
        <v>506</v>
      </c>
      <c r="C58" s="358">
        <v>29363</v>
      </c>
      <c r="D58" s="358">
        <v>180</v>
      </c>
      <c r="E58" s="359" t="s">
        <v>456</v>
      </c>
      <c r="F58" s="360"/>
      <c r="G58" s="358">
        <v>30410</v>
      </c>
      <c r="H58" s="358">
        <v>174</v>
      </c>
      <c r="I58" s="359">
        <v>5.7</v>
      </c>
      <c r="J58" s="360"/>
      <c r="K58" s="358">
        <v>31066</v>
      </c>
      <c r="L58" s="358">
        <v>193</v>
      </c>
      <c r="M58" s="359">
        <v>6</v>
      </c>
      <c r="N58" s="360"/>
      <c r="O58" s="358">
        <v>31748</v>
      </c>
      <c r="P58" s="358">
        <v>185</v>
      </c>
      <c r="Q58" s="359">
        <v>5.8</v>
      </c>
      <c r="R58" s="360"/>
      <c r="S58" s="358">
        <v>32672</v>
      </c>
      <c r="T58" s="358">
        <v>196</v>
      </c>
      <c r="U58" s="359">
        <v>5.8</v>
      </c>
      <c r="V58" s="360"/>
      <c r="W58" s="358">
        <v>33689</v>
      </c>
      <c r="X58" s="358">
        <v>202</v>
      </c>
      <c r="Y58" s="359">
        <v>5.7</v>
      </c>
      <c r="Z58" s="355"/>
      <c r="AA58" s="358">
        <v>34662</v>
      </c>
      <c r="AB58" s="358">
        <v>183</v>
      </c>
      <c r="AC58" s="359">
        <v>5.4</v>
      </c>
      <c r="AD58" s="355"/>
      <c r="AE58" s="361">
        <v>35793</v>
      </c>
      <c r="AF58" s="361">
        <v>212</v>
      </c>
      <c r="AG58" s="356">
        <v>5.3</v>
      </c>
      <c r="AH58" s="355"/>
      <c r="AI58" s="361">
        <v>36944</v>
      </c>
      <c r="AJ58" s="361">
        <v>260</v>
      </c>
      <c r="AK58" s="356">
        <v>5.4</v>
      </c>
      <c r="AL58" s="362"/>
      <c r="AM58" s="363">
        <v>37910</v>
      </c>
      <c r="AN58" s="363">
        <v>220</v>
      </c>
      <c r="AO58" s="356">
        <v>5.6</v>
      </c>
      <c r="AQ58" s="363">
        <v>38506</v>
      </c>
      <c r="AR58" s="363">
        <v>270</v>
      </c>
      <c r="AS58" s="356">
        <v>5.7</v>
      </c>
    </row>
    <row r="59" spans="1:45">
      <c r="A59" s="351">
        <v>25250</v>
      </c>
      <c r="B59" s="357" t="s">
        <v>507</v>
      </c>
      <c r="C59" s="358">
        <v>156967</v>
      </c>
      <c r="D59" s="358">
        <v>1077</v>
      </c>
      <c r="E59" s="359" t="s">
        <v>456</v>
      </c>
      <c r="F59" s="360"/>
      <c r="G59" s="358">
        <v>160282</v>
      </c>
      <c r="H59" s="358">
        <v>1114</v>
      </c>
      <c r="I59" s="359">
        <v>5.4</v>
      </c>
      <c r="J59" s="360"/>
      <c r="K59" s="358">
        <v>164099</v>
      </c>
      <c r="L59" s="358">
        <v>1162</v>
      </c>
      <c r="M59" s="359">
        <v>5.3</v>
      </c>
      <c r="N59" s="360"/>
      <c r="O59" s="358">
        <v>167870</v>
      </c>
      <c r="P59" s="358">
        <v>1212</v>
      </c>
      <c r="Q59" s="359">
        <v>5.4</v>
      </c>
      <c r="R59" s="360"/>
      <c r="S59" s="358">
        <v>172294</v>
      </c>
      <c r="T59" s="358">
        <v>1187</v>
      </c>
      <c r="U59" s="359">
        <v>5.4</v>
      </c>
      <c r="V59" s="360"/>
      <c r="W59" s="358">
        <v>175110</v>
      </c>
      <c r="X59" s="358">
        <v>1203</v>
      </c>
      <c r="Y59" s="359">
        <v>5.4</v>
      </c>
      <c r="Z59" s="355"/>
      <c r="AA59" s="358">
        <v>177679</v>
      </c>
      <c r="AB59" s="358">
        <v>1132</v>
      </c>
      <c r="AC59" s="359">
        <v>5.2</v>
      </c>
      <c r="AD59" s="355"/>
      <c r="AE59" s="361">
        <v>179327</v>
      </c>
      <c r="AF59" s="361">
        <v>1203</v>
      </c>
      <c r="AG59" s="356">
        <v>5.3</v>
      </c>
      <c r="AH59" s="355"/>
      <c r="AI59" s="361">
        <v>180030</v>
      </c>
      <c r="AJ59" s="361">
        <v>1188</v>
      </c>
      <c r="AK59" s="356">
        <v>5.3</v>
      </c>
      <c r="AL59" s="362"/>
      <c r="AM59" s="363">
        <v>173500</v>
      </c>
      <c r="AN59" s="363">
        <v>1167</v>
      </c>
      <c r="AO59" s="356">
        <v>5.3</v>
      </c>
      <c r="AQ59" s="363">
        <v>174735</v>
      </c>
      <c r="AR59" s="363">
        <v>1354</v>
      </c>
      <c r="AS59" s="356">
        <v>5.5</v>
      </c>
    </row>
    <row r="60" spans="1:45">
      <c r="A60" s="351">
        <v>25340</v>
      </c>
      <c r="B60" s="357" t="s">
        <v>508</v>
      </c>
      <c r="C60" s="358">
        <v>151700</v>
      </c>
      <c r="D60" s="358">
        <v>1246</v>
      </c>
      <c r="E60" s="359" t="s">
        <v>456</v>
      </c>
      <c r="F60" s="360"/>
      <c r="G60" s="358">
        <v>154001</v>
      </c>
      <c r="H60" s="358">
        <v>1294</v>
      </c>
      <c r="I60" s="359">
        <v>5.0999999999999996</v>
      </c>
      <c r="J60" s="360"/>
      <c r="K60" s="358">
        <v>156500</v>
      </c>
      <c r="L60" s="358">
        <v>1426</v>
      </c>
      <c r="M60" s="359">
        <v>5</v>
      </c>
      <c r="N60" s="360"/>
      <c r="O60" s="358">
        <v>158831</v>
      </c>
      <c r="P60" s="358">
        <v>1478</v>
      </c>
      <c r="Q60" s="359">
        <v>5.0999999999999996</v>
      </c>
      <c r="R60" s="360"/>
      <c r="S60" s="358">
        <v>161528</v>
      </c>
      <c r="T60" s="358">
        <v>1475</v>
      </c>
      <c r="U60" s="359">
        <v>5.2</v>
      </c>
      <c r="V60" s="360"/>
      <c r="W60" s="358">
        <v>164188</v>
      </c>
      <c r="X60" s="358">
        <v>1425</v>
      </c>
      <c r="Y60" s="359">
        <v>5</v>
      </c>
      <c r="Z60" s="355"/>
      <c r="AA60" s="358">
        <v>166564</v>
      </c>
      <c r="AB60" s="358">
        <v>1417</v>
      </c>
      <c r="AC60" s="359">
        <v>4.8</v>
      </c>
      <c r="AD60" s="355"/>
      <c r="AE60" s="361">
        <v>168594</v>
      </c>
      <c r="AF60" s="361">
        <v>1550</v>
      </c>
      <c r="AG60" s="356">
        <v>4.7</v>
      </c>
      <c r="AH60" s="355"/>
      <c r="AI60" s="361">
        <v>170186</v>
      </c>
      <c r="AJ60" s="361">
        <v>1486</v>
      </c>
      <c r="AK60" s="356">
        <v>4.5999999999999996</v>
      </c>
      <c r="AL60" s="362"/>
      <c r="AM60" s="363">
        <v>170440</v>
      </c>
      <c r="AN60" s="363">
        <v>1660</v>
      </c>
      <c r="AO60" s="356">
        <v>4.7</v>
      </c>
      <c r="AQ60" s="363">
        <v>169663</v>
      </c>
      <c r="AR60" s="363">
        <v>1708</v>
      </c>
      <c r="AS60" s="356">
        <v>4.7</v>
      </c>
    </row>
    <row r="61" spans="1:45">
      <c r="A61" s="351">
        <v>25430</v>
      </c>
      <c r="B61" s="357" t="s">
        <v>509</v>
      </c>
      <c r="C61" s="358">
        <v>18053</v>
      </c>
      <c r="D61" s="358">
        <v>175</v>
      </c>
      <c r="E61" s="359" t="s">
        <v>456</v>
      </c>
      <c r="F61" s="360"/>
      <c r="G61" s="358">
        <v>18247</v>
      </c>
      <c r="H61" s="358">
        <v>175</v>
      </c>
      <c r="I61" s="359">
        <v>5.8</v>
      </c>
      <c r="J61" s="360"/>
      <c r="K61" s="358">
        <v>18501</v>
      </c>
      <c r="L61" s="358">
        <v>170</v>
      </c>
      <c r="M61" s="359">
        <v>5.5</v>
      </c>
      <c r="N61" s="360"/>
      <c r="O61" s="358">
        <v>18794</v>
      </c>
      <c r="P61" s="358">
        <v>184</v>
      </c>
      <c r="Q61" s="359">
        <v>5.4</v>
      </c>
      <c r="R61" s="360"/>
      <c r="S61" s="358">
        <v>19097</v>
      </c>
      <c r="T61" s="358">
        <v>185</v>
      </c>
      <c r="U61" s="359">
        <v>5.5</v>
      </c>
      <c r="V61" s="360"/>
      <c r="W61" s="358">
        <v>19297</v>
      </c>
      <c r="X61" s="358">
        <v>188</v>
      </c>
      <c r="Y61" s="359">
        <v>5.5</v>
      </c>
      <c r="Z61" s="355"/>
      <c r="AA61" s="358">
        <v>19500</v>
      </c>
      <c r="AB61" s="358">
        <v>166</v>
      </c>
      <c r="AC61" s="359">
        <v>5.2</v>
      </c>
      <c r="AD61" s="355"/>
      <c r="AE61" s="361">
        <v>19696</v>
      </c>
      <c r="AF61" s="361">
        <v>206</v>
      </c>
      <c r="AG61" s="356">
        <v>5.3</v>
      </c>
      <c r="AH61" s="355"/>
      <c r="AI61" s="361">
        <v>19939</v>
      </c>
      <c r="AJ61" s="361">
        <v>185</v>
      </c>
      <c r="AK61" s="356">
        <v>5.2</v>
      </c>
      <c r="AL61" s="362"/>
      <c r="AM61" s="363">
        <v>20114</v>
      </c>
      <c r="AN61" s="363">
        <v>184</v>
      </c>
      <c r="AO61" s="356">
        <v>5.3</v>
      </c>
      <c r="AQ61" s="363">
        <v>20317</v>
      </c>
      <c r="AR61" s="363">
        <v>189</v>
      </c>
      <c r="AS61" s="356">
        <v>4.8</v>
      </c>
    </row>
    <row r="62" spans="1:45">
      <c r="A62" s="351">
        <v>25490</v>
      </c>
      <c r="B62" s="357" t="s">
        <v>510</v>
      </c>
      <c r="C62" s="358">
        <v>16304</v>
      </c>
      <c r="D62" s="358">
        <v>95</v>
      </c>
      <c r="E62" s="359" t="s">
        <v>456</v>
      </c>
      <c r="F62" s="360"/>
      <c r="G62" s="358">
        <v>16431</v>
      </c>
      <c r="H62" s="358">
        <v>120</v>
      </c>
      <c r="I62" s="359">
        <v>5.4</v>
      </c>
      <c r="J62" s="360"/>
      <c r="K62" s="358">
        <v>16512</v>
      </c>
      <c r="L62" s="358">
        <v>135</v>
      </c>
      <c r="M62" s="359">
        <v>5.6</v>
      </c>
      <c r="N62" s="360"/>
      <c r="O62" s="358">
        <v>16591</v>
      </c>
      <c r="P62" s="358">
        <v>134</v>
      </c>
      <c r="Q62" s="359">
        <v>6</v>
      </c>
      <c r="R62" s="360"/>
      <c r="S62" s="358">
        <v>16737</v>
      </c>
      <c r="T62" s="358">
        <v>124</v>
      </c>
      <c r="U62" s="359">
        <v>5.9</v>
      </c>
      <c r="V62" s="360"/>
      <c r="W62" s="358">
        <v>16779</v>
      </c>
      <c r="X62" s="358">
        <v>119</v>
      </c>
      <c r="Y62" s="359">
        <v>5.5</v>
      </c>
      <c r="Z62" s="355"/>
      <c r="AA62" s="358">
        <v>16897</v>
      </c>
      <c r="AB62" s="358">
        <v>140</v>
      </c>
      <c r="AC62" s="359">
        <v>5.6</v>
      </c>
      <c r="AD62" s="355"/>
      <c r="AE62" s="361">
        <v>16997</v>
      </c>
      <c r="AF62" s="361">
        <v>123</v>
      </c>
      <c r="AG62" s="356">
        <v>5.5</v>
      </c>
      <c r="AH62" s="355"/>
      <c r="AI62" s="361">
        <v>17091</v>
      </c>
      <c r="AJ62" s="361">
        <v>125</v>
      </c>
      <c r="AK62" s="356">
        <v>5.4</v>
      </c>
      <c r="AL62" s="362"/>
      <c r="AM62" s="363">
        <v>17296</v>
      </c>
      <c r="AN62" s="363">
        <v>129</v>
      </c>
      <c r="AO62" s="356">
        <v>5.0999999999999996</v>
      </c>
      <c r="AQ62" s="363">
        <v>17470</v>
      </c>
      <c r="AR62" s="363">
        <v>153</v>
      </c>
      <c r="AS62" s="356">
        <v>5.4</v>
      </c>
    </row>
    <row r="63" spans="1:45">
      <c r="A63" s="351">
        <v>25620</v>
      </c>
      <c r="B63" s="357" t="s">
        <v>511</v>
      </c>
      <c r="C63" s="358">
        <v>13456</v>
      </c>
      <c r="D63" s="358">
        <v>108</v>
      </c>
      <c r="E63" s="359" t="s">
        <v>456</v>
      </c>
      <c r="F63" s="360"/>
      <c r="G63" s="358">
        <v>13563</v>
      </c>
      <c r="H63" s="358">
        <v>112</v>
      </c>
      <c r="I63" s="359">
        <v>6.3</v>
      </c>
      <c r="J63" s="360"/>
      <c r="K63" s="358">
        <v>13687</v>
      </c>
      <c r="L63" s="358">
        <v>126</v>
      </c>
      <c r="M63" s="359">
        <v>6</v>
      </c>
      <c r="N63" s="360"/>
      <c r="O63" s="358">
        <v>13848</v>
      </c>
      <c r="P63" s="358">
        <v>114</v>
      </c>
      <c r="Q63" s="359">
        <v>5.9</v>
      </c>
      <c r="R63" s="360"/>
      <c r="S63" s="358">
        <v>14052</v>
      </c>
      <c r="T63" s="358">
        <v>112</v>
      </c>
      <c r="U63" s="359">
        <v>5.7</v>
      </c>
      <c r="V63" s="360"/>
      <c r="W63" s="358">
        <v>14290</v>
      </c>
      <c r="X63" s="358">
        <v>127</v>
      </c>
      <c r="Y63" s="359">
        <v>5.6</v>
      </c>
      <c r="Z63" s="355"/>
      <c r="AA63" s="358">
        <v>14561</v>
      </c>
      <c r="AB63" s="358">
        <v>124</v>
      </c>
      <c r="AC63" s="359">
        <v>5.6</v>
      </c>
      <c r="AD63" s="355"/>
      <c r="AE63" s="361">
        <v>14737</v>
      </c>
      <c r="AF63" s="361">
        <v>142</v>
      </c>
      <c r="AG63" s="356">
        <v>6</v>
      </c>
      <c r="AH63" s="355"/>
      <c r="AI63" s="361">
        <v>14872</v>
      </c>
      <c r="AJ63" s="361">
        <v>117</v>
      </c>
      <c r="AK63" s="356">
        <v>5.7</v>
      </c>
      <c r="AL63" s="362"/>
      <c r="AM63" s="363">
        <v>15139</v>
      </c>
      <c r="AN63" s="363">
        <v>117</v>
      </c>
      <c r="AO63" s="356">
        <v>5.4</v>
      </c>
      <c r="AQ63" s="363">
        <v>15348</v>
      </c>
      <c r="AR63" s="363">
        <v>149</v>
      </c>
      <c r="AS63" s="356">
        <v>5.3</v>
      </c>
    </row>
    <row r="64" spans="1:45">
      <c r="A64" s="351">
        <v>25710</v>
      </c>
      <c r="B64" s="357" t="s">
        <v>512</v>
      </c>
      <c r="C64" s="358">
        <v>62935</v>
      </c>
      <c r="D64" s="358">
        <v>229</v>
      </c>
      <c r="E64" s="359" t="s">
        <v>456</v>
      </c>
      <c r="F64" s="360"/>
      <c r="G64" s="358">
        <v>63174</v>
      </c>
      <c r="H64" s="358">
        <v>229</v>
      </c>
      <c r="I64" s="359">
        <v>4.7</v>
      </c>
      <c r="J64" s="360"/>
      <c r="K64" s="358">
        <v>63433</v>
      </c>
      <c r="L64" s="358">
        <v>276</v>
      </c>
      <c r="M64" s="359">
        <v>5</v>
      </c>
      <c r="N64" s="360"/>
      <c r="O64" s="358">
        <v>63675</v>
      </c>
      <c r="P64" s="358">
        <v>245</v>
      </c>
      <c r="Q64" s="359">
        <v>4.9000000000000004</v>
      </c>
      <c r="R64" s="360"/>
      <c r="S64" s="358">
        <v>64174</v>
      </c>
      <c r="T64" s="358">
        <v>269</v>
      </c>
      <c r="U64" s="359">
        <v>5</v>
      </c>
      <c r="V64" s="360"/>
      <c r="W64" s="358">
        <v>64414</v>
      </c>
      <c r="X64" s="358">
        <v>227</v>
      </c>
      <c r="Y64" s="359">
        <v>4.5</v>
      </c>
      <c r="Z64" s="355"/>
      <c r="AA64" s="358">
        <v>64542</v>
      </c>
      <c r="AB64" s="358">
        <v>254</v>
      </c>
      <c r="AC64" s="359">
        <v>4.3</v>
      </c>
      <c r="AD64" s="355"/>
      <c r="AE64" s="361">
        <v>64464</v>
      </c>
      <c r="AF64" s="361">
        <v>291</v>
      </c>
      <c r="AG64" s="356">
        <v>4.3</v>
      </c>
      <c r="AH64" s="355"/>
      <c r="AI64" s="361">
        <v>64322</v>
      </c>
      <c r="AJ64" s="361">
        <v>281</v>
      </c>
      <c r="AK64" s="356">
        <v>4.4000000000000004</v>
      </c>
      <c r="AL64" s="362"/>
      <c r="AM64" s="363">
        <v>63450</v>
      </c>
      <c r="AN64" s="363">
        <v>299</v>
      </c>
      <c r="AO64" s="356">
        <v>4.5</v>
      </c>
      <c r="AQ64" s="363">
        <v>63041</v>
      </c>
      <c r="AR64" s="363">
        <v>350</v>
      </c>
      <c r="AS64" s="356">
        <v>4.5999999999999996</v>
      </c>
    </row>
    <row r="65" spans="1:97">
      <c r="A65" s="351">
        <v>25810</v>
      </c>
      <c r="B65" s="357" t="s">
        <v>513</v>
      </c>
      <c r="C65" s="358">
        <v>11970</v>
      </c>
      <c r="D65" s="358">
        <v>141</v>
      </c>
      <c r="E65" s="359" t="s">
        <v>456</v>
      </c>
      <c r="F65" s="360"/>
      <c r="G65" s="358">
        <v>11880</v>
      </c>
      <c r="H65" s="358">
        <v>137</v>
      </c>
      <c r="I65" s="359">
        <v>7.1</v>
      </c>
      <c r="J65" s="360"/>
      <c r="K65" s="358">
        <v>11777</v>
      </c>
      <c r="L65" s="358">
        <v>131</v>
      </c>
      <c r="M65" s="359">
        <v>6.8</v>
      </c>
      <c r="N65" s="360"/>
      <c r="O65" s="358">
        <v>11644</v>
      </c>
      <c r="P65" s="358">
        <v>125</v>
      </c>
      <c r="Q65" s="359">
        <v>6.4</v>
      </c>
      <c r="R65" s="360"/>
      <c r="S65" s="358">
        <v>11570</v>
      </c>
      <c r="T65" s="358">
        <v>147</v>
      </c>
      <c r="U65" s="359">
        <v>6.5</v>
      </c>
      <c r="V65" s="360"/>
      <c r="W65" s="358">
        <v>11591</v>
      </c>
      <c r="X65" s="358">
        <v>147</v>
      </c>
      <c r="Y65" s="359">
        <v>6.7</v>
      </c>
      <c r="Z65" s="355"/>
      <c r="AA65" s="358">
        <v>11634</v>
      </c>
      <c r="AB65" s="358">
        <v>128</v>
      </c>
      <c r="AC65" s="359">
        <v>6.7</v>
      </c>
      <c r="AD65" s="355"/>
      <c r="AE65" s="361">
        <v>11707</v>
      </c>
      <c r="AF65" s="361">
        <v>103</v>
      </c>
      <c r="AG65" s="356">
        <v>6</v>
      </c>
      <c r="AH65" s="355"/>
      <c r="AI65" s="361">
        <v>11805</v>
      </c>
      <c r="AJ65" s="361">
        <v>113</v>
      </c>
      <c r="AK65" s="356">
        <v>5.5</v>
      </c>
      <c r="AL65" s="362"/>
      <c r="AM65" s="363">
        <v>11886</v>
      </c>
      <c r="AN65" s="363">
        <v>123</v>
      </c>
      <c r="AO65" s="356">
        <v>5.2</v>
      </c>
      <c r="AQ65" s="363">
        <v>11875</v>
      </c>
      <c r="AR65" s="363">
        <v>153</v>
      </c>
      <c r="AS65" s="356">
        <v>5.8</v>
      </c>
    </row>
    <row r="66" spans="1:97">
      <c r="A66" s="351">
        <v>25900</v>
      </c>
      <c r="B66" s="357" t="s">
        <v>514</v>
      </c>
      <c r="C66" s="358">
        <v>99893</v>
      </c>
      <c r="D66" s="358">
        <v>458</v>
      </c>
      <c r="E66" s="359" t="s">
        <v>456</v>
      </c>
      <c r="F66" s="360"/>
      <c r="G66" s="358">
        <v>102156</v>
      </c>
      <c r="H66" s="358">
        <v>428</v>
      </c>
      <c r="I66" s="359">
        <v>5.2</v>
      </c>
      <c r="J66" s="360"/>
      <c r="K66" s="358">
        <v>104451</v>
      </c>
      <c r="L66" s="358">
        <v>458</v>
      </c>
      <c r="M66" s="359">
        <v>5</v>
      </c>
      <c r="N66" s="360"/>
      <c r="O66" s="358">
        <v>106381</v>
      </c>
      <c r="P66" s="358">
        <v>518</v>
      </c>
      <c r="Q66" s="359">
        <v>5</v>
      </c>
      <c r="R66" s="360"/>
      <c r="S66" s="358">
        <v>108627</v>
      </c>
      <c r="T66" s="358">
        <v>456</v>
      </c>
      <c r="U66" s="359">
        <v>4.9000000000000004</v>
      </c>
      <c r="V66" s="360"/>
      <c r="W66" s="358">
        <v>109523</v>
      </c>
      <c r="X66" s="358">
        <v>513</v>
      </c>
      <c r="Y66" s="359">
        <v>4.9000000000000004</v>
      </c>
      <c r="Z66" s="355"/>
      <c r="AA66" s="358">
        <v>110733</v>
      </c>
      <c r="AB66" s="358">
        <v>473</v>
      </c>
      <c r="AC66" s="359">
        <v>4.7</v>
      </c>
      <c r="AD66" s="355"/>
      <c r="AE66" s="361">
        <v>111782</v>
      </c>
      <c r="AF66" s="361">
        <v>535</v>
      </c>
      <c r="AG66" s="356">
        <v>4.8</v>
      </c>
      <c r="AH66" s="355"/>
      <c r="AI66" s="361">
        <v>110574</v>
      </c>
      <c r="AJ66" s="361">
        <v>477</v>
      </c>
      <c r="AK66" s="356">
        <v>4.5999999999999996</v>
      </c>
      <c r="AL66" s="362"/>
      <c r="AM66" s="363">
        <v>103438</v>
      </c>
      <c r="AN66" s="363">
        <v>519</v>
      </c>
      <c r="AO66" s="356">
        <v>4.7</v>
      </c>
      <c r="AQ66" s="363">
        <v>103990</v>
      </c>
      <c r="AR66" s="363">
        <v>549</v>
      </c>
      <c r="AS66" s="356">
        <v>4.8</v>
      </c>
    </row>
    <row r="67" spans="1:97">
      <c r="A67" s="351">
        <v>25990</v>
      </c>
      <c r="B67" s="357" t="s">
        <v>515</v>
      </c>
      <c r="C67" s="358">
        <v>6860</v>
      </c>
      <c r="D67" s="358">
        <v>56</v>
      </c>
      <c r="E67" s="359" t="s">
        <v>456</v>
      </c>
      <c r="F67" s="360"/>
      <c r="G67" s="358">
        <v>6938</v>
      </c>
      <c r="H67" s="358">
        <v>52</v>
      </c>
      <c r="I67" s="359">
        <v>5.6</v>
      </c>
      <c r="J67" s="360"/>
      <c r="K67" s="358">
        <v>7047</v>
      </c>
      <c r="L67" s="358">
        <v>68</v>
      </c>
      <c r="M67" s="359">
        <v>5.8</v>
      </c>
      <c r="N67" s="360"/>
      <c r="O67" s="358">
        <v>7179</v>
      </c>
      <c r="P67" s="358">
        <v>69</v>
      </c>
      <c r="Q67" s="359">
        <v>6</v>
      </c>
      <c r="R67" s="360"/>
      <c r="S67" s="358">
        <v>7316</v>
      </c>
      <c r="T67" s="358">
        <v>82</v>
      </c>
      <c r="U67" s="359">
        <v>6.6</v>
      </c>
      <c r="V67" s="360"/>
      <c r="W67" s="358">
        <v>7325</v>
      </c>
      <c r="X67" s="358">
        <v>57</v>
      </c>
      <c r="Y67" s="359">
        <v>6.1</v>
      </c>
      <c r="Z67" s="355"/>
      <c r="AA67" s="358">
        <v>7327</v>
      </c>
      <c r="AB67" s="358">
        <v>66</v>
      </c>
      <c r="AC67" s="359">
        <v>5.8</v>
      </c>
      <c r="AD67" s="355"/>
      <c r="AE67" s="361">
        <v>7449</v>
      </c>
      <c r="AF67" s="361">
        <v>72</v>
      </c>
      <c r="AG67" s="356">
        <v>5.3</v>
      </c>
      <c r="AH67" s="355"/>
      <c r="AI67" s="361">
        <v>7544</v>
      </c>
      <c r="AJ67" s="361">
        <v>73</v>
      </c>
      <c r="AK67" s="356">
        <v>5.4</v>
      </c>
      <c r="AL67" s="362"/>
      <c r="AM67" s="363">
        <v>7619</v>
      </c>
      <c r="AN67" s="363">
        <v>72</v>
      </c>
      <c r="AO67" s="356">
        <v>5.5</v>
      </c>
      <c r="AQ67" s="363">
        <v>7651</v>
      </c>
      <c r="AR67" s="363">
        <v>73</v>
      </c>
      <c r="AS67" s="356">
        <v>5.4</v>
      </c>
    </row>
    <row r="68" spans="1:97">
      <c r="A68" s="351">
        <v>26080</v>
      </c>
      <c r="B68" s="357" t="s">
        <v>516</v>
      </c>
      <c r="C68" s="358">
        <v>3057</v>
      </c>
      <c r="D68" s="358">
        <v>34</v>
      </c>
      <c r="E68" s="359" t="s">
        <v>456</v>
      </c>
      <c r="F68" s="360"/>
      <c r="G68" s="358">
        <v>3002</v>
      </c>
      <c r="H68" s="358">
        <v>33</v>
      </c>
      <c r="I68" s="359" t="s">
        <v>456</v>
      </c>
      <c r="J68" s="360"/>
      <c r="K68" s="358">
        <v>2970</v>
      </c>
      <c r="L68" s="358">
        <v>43</v>
      </c>
      <c r="M68" s="359" t="s">
        <v>456</v>
      </c>
      <c r="N68" s="360"/>
      <c r="O68" s="358">
        <v>2933</v>
      </c>
      <c r="P68" s="358">
        <v>28</v>
      </c>
      <c r="Q68" s="359" t="s">
        <v>456</v>
      </c>
      <c r="R68" s="360"/>
      <c r="S68" s="358">
        <v>2929</v>
      </c>
      <c r="T68" s="358">
        <v>31</v>
      </c>
      <c r="U68" s="359" t="s">
        <v>456</v>
      </c>
      <c r="V68" s="360"/>
      <c r="W68" s="358">
        <v>2923</v>
      </c>
      <c r="X68" s="358">
        <v>27</v>
      </c>
      <c r="Y68" s="359" t="s">
        <v>456</v>
      </c>
      <c r="Z68" s="355"/>
      <c r="AA68" s="358">
        <v>2954</v>
      </c>
      <c r="AB68" s="358">
        <v>39</v>
      </c>
      <c r="AC68" s="359" t="s">
        <v>456</v>
      </c>
      <c r="AD68" s="355"/>
      <c r="AE68" s="361">
        <v>2973</v>
      </c>
      <c r="AF68" s="361">
        <v>33</v>
      </c>
      <c r="AG68" s="356" t="s">
        <v>456</v>
      </c>
      <c r="AH68" s="355"/>
      <c r="AI68" s="361">
        <v>3095</v>
      </c>
      <c r="AJ68" s="361">
        <v>34</v>
      </c>
      <c r="AK68" s="356" t="s">
        <v>456</v>
      </c>
      <c r="AL68" s="362"/>
      <c r="AM68" s="363">
        <v>3236</v>
      </c>
      <c r="AN68" s="363">
        <v>32</v>
      </c>
      <c r="AO68" s="356" t="s">
        <v>456</v>
      </c>
      <c r="AQ68" s="363">
        <v>3220</v>
      </c>
      <c r="AR68" s="363">
        <v>33</v>
      </c>
      <c r="AS68" s="356" t="s">
        <v>456</v>
      </c>
    </row>
    <row r="69" spans="1:97">
      <c r="A69" s="351">
        <v>26170</v>
      </c>
      <c r="B69" s="357" t="s">
        <v>517</v>
      </c>
      <c r="C69" s="358">
        <v>27926</v>
      </c>
      <c r="D69" s="358">
        <v>218</v>
      </c>
      <c r="E69" s="359" t="s">
        <v>456</v>
      </c>
      <c r="F69" s="360"/>
      <c r="G69" s="358">
        <v>28273</v>
      </c>
      <c r="H69" s="358">
        <v>222</v>
      </c>
      <c r="I69" s="359">
        <v>5.0999999999999996</v>
      </c>
      <c r="J69" s="360"/>
      <c r="K69" s="358">
        <v>28521</v>
      </c>
      <c r="L69" s="358">
        <v>254</v>
      </c>
      <c r="M69" s="359">
        <v>5.2</v>
      </c>
      <c r="N69" s="360"/>
      <c r="O69" s="358">
        <v>28781</v>
      </c>
      <c r="P69" s="358">
        <v>246</v>
      </c>
      <c r="Q69" s="359">
        <v>5.3</v>
      </c>
      <c r="R69" s="360"/>
      <c r="S69" s="358">
        <v>29122</v>
      </c>
      <c r="T69" s="358">
        <v>255</v>
      </c>
      <c r="U69" s="359">
        <v>5.5</v>
      </c>
      <c r="V69" s="360"/>
      <c r="W69" s="358">
        <v>29361</v>
      </c>
      <c r="X69" s="358">
        <v>252</v>
      </c>
      <c r="Y69" s="359">
        <v>5.2</v>
      </c>
      <c r="Z69" s="355"/>
      <c r="AA69" s="358">
        <v>29604</v>
      </c>
      <c r="AB69" s="358">
        <v>257</v>
      </c>
      <c r="AC69" s="359">
        <v>5.2</v>
      </c>
      <c r="AD69" s="355"/>
      <c r="AE69" s="361">
        <v>29923</v>
      </c>
      <c r="AF69" s="361">
        <v>300</v>
      </c>
      <c r="AG69" s="356">
        <v>5.4</v>
      </c>
      <c r="AH69" s="355"/>
      <c r="AI69" s="361">
        <v>30272</v>
      </c>
      <c r="AJ69" s="361">
        <v>308</v>
      </c>
      <c r="AK69" s="356">
        <v>5.7</v>
      </c>
      <c r="AL69" s="362"/>
      <c r="AM69" s="363">
        <v>30388</v>
      </c>
      <c r="AN69" s="363">
        <v>277</v>
      </c>
      <c r="AO69" s="356">
        <v>5.6</v>
      </c>
      <c r="AQ69" s="363">
        <v>30697</v>
      </c>
      <c r="AR69" s="363">
        <v>336</v>
      </c>
      <c r="AS69" s="356">
        <v>5.5</v>
      </c>
    </row>
    <row r="70" spans="1:97">
      <c r="A70" s="351">
        <v>26260</v>
      </c>
      <c r="B70" s="357" t="s">
        <v>518</v>
      </c>
      <c r="C70" s="358">
        <v>16461</v>
      </c>
      <c r="D70" s="358">
        <v>194</v>
      </c>
      <c r="E70" s="359" t="s">
        <v>456</v>
      </c>
      <c r="F70" s="360"/>
      <c r="G70" s="358">
        <v>16355</v>
      </c>
      <c r="H70" s="358">
        <v>196</v>
      </c>
      <c r="I70" s="359">
        <v>6.7</v>
      </c>
      <c r="J70" s="360"/>
      <c r="K70" s="358">
        <v>16255</v>
      </c>
      <c r="L70" s="358">
        <v>164</v>
      </c>
      <c r="M70" s="359">
        <v>6.4</v>
      </c>
      <c r="N70" s="360"/>
      <c r="O70" s="358">
        <v>16162</v>
      </c>
      <c r="P70" s="358">
        <v>211</v>
      </c>
      <c r="Q70" s="359">
        <v>6.3</v>
      </c>
      <c r="R70" s="360"/>
      <c r="S70" s="358">
        <v>16123</v>
      </c>
      <c r="T70" s="358">
        <v>168</v>
      </c>
      <c r="U70" s="359">
        <v>6.1</v>
      </c>
      <c r="V70" s="360"/>
      <c r="W70" s="358">
        <v>16207</v>
      </c>
      <c r="X70" s="358">
        <v>165</v>
      </c>
      <c r="Y70" s="359">
        <v>6.1</v>
      </c>
      <c r="Z70" s="355"/>
      <c r="AA70" s="358">
        <v>16291</v>
      </c>
      <c r="AB70" s="358">
        <v>160</v>
      </c>
      <c r="AC70" s="359">
        <v>5.4</v>
      </c>
      <c r="AD70" s="355"/>
      <c r="AE70" s="361">
        <v>16378</v>
      </c>
      <c r="AF70" s="361">
        <v>202</v>
      </c>
      <c r="AG70" s="356">
        <v>5.7</v>
      </c>
      <c r="AH70" s="355"/>
      <c r="AI70" s="361">
        <v>16506</v>
      </c>
      <c r="AJ70" s="361">
        <v>160</v>
      </c>
      <c r="AK70" s="356">
        <v>5.6</v>
      </c>
      <c r="AL70" s="362"/>
      <c r="AM70" s="363">
        <v>16492</v>
      </c>
      <c r="AN70" s="363">
        <v>209</v>
      </c>
      <c r="AO70" s="356">
        <v>6</v>
      </c>
      <c r="AQ70" s="363">
        <v>16393</v>
      </c>
      <c r="AR70" s="363">
        <v>203</v>
      </c>
      <c r="AS70" s="356">
        <v>6</v>
      </c>
    </row>
    <row r="71" spans="1:97">
      <c r="A71" s="351">
        <v>26350</v>
      </c>
      <c r="B71" s="357" t="s">
        <v>519</v>
      </c>
      <c r="C71" s="358">
        <v>101410</v>
      </c>
      <c r="D71" s="358">
        <v>541</v>
      </c>
      <c r="E71" s="359" t="s">
        <v>456</v>
      </c>
      <c r="F71" s="360"/>
      <c r="G71" s="358">
        <v>103487</v>
      </c>
      <c r="H71" s="358">
        <v>609</v>
      </c>
      <c r="I71" s="359">
        <v>4.4000000000000004</v>
      </c>
      <c r="J71" s="360"/>
      <c r="K71" s="358">
        <v>105894</v>
      </c>
      <c r="L71" s="358">
        <v>604</v>
      </c>
      <c r="M71" s="359">
        <v>4.4000000000000004</v>
      </c>
      <c r="N71" s="360"/>
      <c r="O71" s="358">
        <v>108028</v>
      </c>
      <c r="P71" s="358">
        <v>600</v>
      </c>
      <c r="Q71" s="359">
        <v>4.5</v>
      </c>
      <c r="R71" s="360"/>
      <c r="S71" s="358">
        <v>111003</v>
      </c>
      <c r="T71" s="358">
        <v>633</v>
      </c>
      <c r="U71" s="359">
        <v>4.4000000000000004</v>
      </c>
      <c r="V71" s="360"/>
      <c r="W71" s="358">
        <v>112134</v>
      </c>
      <c r="X71" s="358">
        <v>647</v>
      </c>
      <c r="Y71" s="359">
        <v>4.4000000000000004</v>
      </c>
      <c r="Z71" s="355"/>
      <c r="AA71" s="358">
        <v>113340</v>
      </c>
      <c r="AB71" s="358">
        <v>575</v>
      </c>
      <c r="AC71" s="359">
        <v>4.3</v>
      </c>
      <c r="AD71" s="355"/>
      <c r="AE71" s="361">
        <v>113800</v>
      </c>
      <c r="AF71" s="361">
        <v>723</v>
      </c>
      <c r="AG71" s="356">
        <v>4.4000000000000004</v>
      </c>
      <c r="AH71" s="355"/>
      <c r="AI71" s="361">
        <v>112610</v>
      </c>
      <c r="AJ71" s="361">
        <v>614</v>
      </c>
      <c r="AK71" s="356">
        <v>4.2</v>
      </c>
      <c r="AL71" s="362"/>
      <c r="AM71" s="363">
        <v>106190</v>
      </c>
      <c r="AN71" s="363">
        <v>651</v>
      </c>
      <c r="AO71" s="356">
        <v>4.4000000000000004</v>
      </c>
      <c r="AQ71" s="363">
        <v>106418</v>
      </c>
      <c r="AR71" s="363">
        <v>750</v>
      </c>
      <c r="AS71" s="356">
        <v>4.4000000000000004</v>
      </c>
    </row>
    <row r="72" spans="1:97">
      <c r="A72" s="351">
        <v>26430</v>
      </c>
      <c r="B72" s="357" t="s">
        <v>520</v>
      </c>
      <c r="C72" s="358">
        <v>9744</v>
      </c>
      <c r="D72" s="358">
        <v>125</v>
      </c>
      <c r="E72" s="359" t="s">
        <v>456</v>
      </c>
      <c r="F72" s="360"/>
      <c r="G72" s="358">
        <v>9867</v>
      </c>
      <c r="H72" s="358">
        <v>111</v>
      </c>
      <c r="I72" s="359">
        <v>6.2</v>
      </c>
      <c r="J72" s="360"/>
      <c r="K72" s="358">
        <v>10018</v>
      </c>
      <c r="L72" s="358">
        <v>110</v>
      </c>
      <c r="M72" s="359">
        <v>5.9</v>
      </c>
      <c r="N72" s="360"/>
      <c r="O72" s="358">
        <v>10175</v>
      </c>
      <c r="P72" s="358">
        <v>138</v>
      </c>
      <c r="Q72" s="359">
        <v>6</v>
      </c>
      <c r="R72" s="360"/>
      <c r="S72" s="358">
        <v>10357</v>
      </c>
      <c r="T72" s="358">
        <v>108</v>
      </c>
      <c r="U72" s="359">
        <v>5.8</v>
      </c>
      <c r="V72" s="360"/>
      <c r="W72" s="358">
        <v>10532</v>
      </c>
      <c r="X72" s="358">
        <v>120</v>
      </c>
      <c r="Y72" s="359">
        <v>5.7</v>
      </c>
      <c r="Z72" s="355"/>
      <c r="AA72" s="358">
        <v>10734</v>
      </c>
      <c r="AB72" s="358">
        <v>125</v>
      </c>
      <c r="AC72" s="359">
        <v>5.5</v>
      </c>
      <c r="AD72" s="355"/>
      <c r="AE72" s="361">
        <v>10907</v>
      </c>
      <c r="AF72" s="361">
        <v>116</v>
      </c>
      <c r="AG72" s="356">
        <v>5.2</v>
      </c>
      <c r="AH72" s="355"/>
      <c r="AI72" s="361">
        <v>11158</v>
      </c>
      <c r="AJ72" s="361">
        <v>118</v>
      </c>
      <c r="AK72" s="356">
        <v>5.0999999999999996</v>
      </c>
      <c r="AL72" s="362"/>
      <c r="AM72" s="363">
        <v>11368</v>
      </c>
      <c r="AN72" s="363">
        <v>137</v>
      </c>
      <c r="AO72" s="356">
        <v>5.2</v>
      </c>
      <c r="AQ72" s="363">
        <v>11510</v>
      </c>
      <c r="AR72" s="363">
        <v>139</v>
      </c>
      <c r="AS72" s="356">
        <v>5.4</v>
      </c>
    </row>
    <row r="73" spans="1:97">
      <c r="A73" s="351">
        <v>26490</v>
      </c>
      <c r="B73" s="357" t="s">
        <v>521</v>
      </c>
      <c r="C73" s="358">
        <v>27530</v>
      </c>
      <c r="D73" s="358">
        <v>160</v>
      </c>
      <c r="E73" s="359" t="s">
        <v>456</v>
      </c>
      <c r="F73" s="360"/>
      <c r="G73" s="358">
        <v>28228</v>
      </c>
      <c r="H73" s="358">
        <v>167</v>
      </c>
      <c r="I73" s="359">
        <v>4.9000000000000004</v>
      </c>
      <c r="J73" s="360"/>
      <c r="K73" s="358">
        <v>28874</v>
      </c>
      <c r="L73" s="358">
        <v>155</v>
      </c>
      <c r="M73" s="359">
        <v>4.8</v>
      </c>
      <c r="N73" s="360"/>
      <c r="O73" s="358">
        <v>29625</v>
      </c>
      <c r="P73" s="358">
        <v>191</v>
      </c>
      <c r="Q73" s="359">
        <v>5</v>
      </c>
      <c r="R73" s="360"/>
      <c r="S73" s="358">
        <v>30465</v>
      </c>
      <c r="T73" s="358">
        <v>185</v>
      </c>
      <c r="U73" s="359">
        <v>5</v>
      </c>
      <c r="V73" s="360"/>
      <c r="W73" s="358">
        <v>31555</v>
      </c>
      <c r="X73" s="358">
        <v>151</v>
      </c>
      <c r="Y73" s="359">
        <v>4.7</v>
      </c>
      <c r="Z73" s="355"/>
      <c r="AA73" s="358">
        <v>32750</v>
      </c>
      <c r="AB73" s="358">
        <v>197</v>
      </c>
      <c r="AC73" s="359">
        <v>4.5999999999999996</v>
      </c>
      <c r="AD73" s="355"/>
      <c r="AE73" s="361">
        <v>34213</v>
      </c>
      <c r="AF73" s="361">
        <v>213</v>
      </c>
      <c r="AG73" s="356">
        <v>4.5999999999999996</v>
      </c>
      <c r="AH73" s="355"/>
      <c r="AI73" s="361">
        <v>35827</v>
      </c>
      <c r="AJ73" s="361">
        <v>202</v>
      </c>
      <c r="AK73" s="356">
        <v>4.8</v>
      </c>
      <c r="AL73" s="362"/>
      <c r="AM73" s="363">
        <v>37648</v>
      </c>
      <c r="AN73" s="363">
        <v>199</v>
      </c>
      <c r="AO73" s="356">
        <v>4.4000000000000004</v>
      </c>
      <c r="AQ73" s="363">
        <v>38652</v>
      </c>
      <c r="AR73" s="363">
        <v>253</v>
      </c>
      <c r="AS73" s="356">
        <v>4.4000000000000004</v>
      </c>
    </row>
    <row r="74" spans="1:97">
      <c r="A74" s="351">
        <v>26610</v>
      </c>
      <c r="B74" s="357" t="s">
        <v>522</v>
      </c>
      <c r="C74" s="358">
        <v>20971</v>
      </c>
      <c r="D74" s="358">
        <v>161</v>
      </c>
      <c r="E74" s="359" t="s">
        <v>456</v>
      </c>
      <c r="F74" s="360"/>
      <c r="G74" s="358">
        <v>21003</v>
      </c>
      <c r="H74" s="358">
        <v>160</v>
      </c>
      <c r="I74" s="359">
        <v>5.9</v>
      </c>
      <c r="J74" s="360"/>
      <c r="K74" s="358">
        <v>20940</v>
      </c>
      <c r="L74" s="358">
        <v>164</v>
      </c>
      <c r="M74" s="359">
        <v>5.6</v>
      </c>
      <c r="N74" s="360"/>
      <c r="O74" s="358">
        <v>20893</v>
      </c>
      <c r="P74" s="358">
        <v>183</v>
      </c>
      <c r="Q74" s="359">
        <v>5.8</v>
      </c>
      <c r="R74" s="360"/>
      <c r="S74" s="358">
        <v>20896</v>
      </c>
      <c r="T74" s="358">
        <v>192</v>
      </c>
      <c r="U74" s="359">
        <v>6.1</v>
      </c>
      <c r="V74" s="360"/>
      <c r="W74" s="358">
        <v>21069</v>
      </c>
      <c r="X74" s="358">
        <v>196</v>
      </c>
      <c r="Y74" s="359">
        <v>6.4</v>
      </c>
      <c r="Z74" s="355"/>
      <c r="AA74" s="358">
        <v>21240</v>
      </c>
      <c r="AB74" s="358">
        <v>180</v>
      </c>
      <c r="AC74" s="359">
        <v>6.2</v>
      </c>
      <c r="AD74" s="355"/>
      <c r="AE74" s="361">
        <v>21407</v>
      </c>
      <c r="AF74" s="361">
        <v>195</v>
      </c>
      <c r="AG74" s="356">
        <v>6.2</v>
      </c>
      <c r="AH74" s="355"/>
      <c r="AI74" s="361">
        <v>21499</v>
      </c>
      <c r="AJ74" s="361">
        <v>157</v>
      </c>
      <c r="AK74" s="356">
        <v>5.8</v>
      </c>
      <c r="AL74" s="362"/>
      <c r="AM74" s="363">
        <v>21381</v>
      </c>
      <c r="AN74" s="363">
        <v>192</v>
      </c>
      <c r="AO74" s="356">
        <v>5.8</v>
      </c>
      <c r="AQ74" s="363">
        <v>21225</v>
      </c>
      <c r="AR74" s="363">
        <v>224</v>
      </c>
      <c r="AS74" s="356">
        <v>6</v>
      </c>
    </row>
    <row r="75" spans="1:97">
      <c r="A75" s="351">
        <v>26670</v>
      </c>
      <c r="B75" s="357" t="s">
        <v>523</v>
      </c>
      <c r="C75" s="358">
        <v>5940</v>
      </c>
      <c r="D75" s="358">
        <v>55</v>
      </c>
      <c r="E75" s="359" t="s">
        <v>456</v>
      </c>
      <c r="F75" s="360"/>
      <c r="G75" s="358">
        <v>5961</v>
      </c>
      <c r="H75" s="358">
        <v>69</v>
      </c>
      <c r="I75" s="359">
        <v>6.2</v>
      </c>
      <c r="J75" s="360"/>
      <c r="K75" s="358">
        <v>5982</v>
      </c>
      <c r="L75" s="358">
        <v>64</v>
      </c>
      <c r="M75" s="359">
        <v>5.9</v>
      </c>
      <c r="N75" s="360"/>
      <c r="O75" s="358">
        <v>6005</v>
      </c>
      <c r="P75" s="358">
        <v>64</v>
      </c>
      <c r="Q75" s="359">
        <v>5.9</v>
      </c>
      <c r="R75" s="360"/>
      <c r="S75" s="358">
        <v>6046</v>
      </c>
      <c r="T75" s="358">
        <v>74</v>
      </c>
      <c r="U75" s="359">
        <v>5.8</v>
      </c>
      <c r="V75" s="360"/>
      <c r="W75" s="358">
        <v>6064</v>
      </c>
      <c r="X75" s="358">
        <v>48</v>
      </c>
      <c r="Y75" s="359">
        <v>5.2</v>
      </c>
      <c r="Z75" s="355"/>
      <c r="AA75" s="358">
        <v>6100</v>
      </c>
      <c r="AB75" s="358">
        <v>64</v>
      </c>
      <c r="AC75" s="359">
        <v>5.3</v>
      </c>
      <c r="AD75" s="355"/>
      <c r="AE75" s="361">
        <v>6142</v>
      </c>
      <c r="AF75" s="361">
        <v>79</v>
      </c>
      <c r="AG75" s="356">
        <v>5.5</v>
      </c>
      <c r="AH75" s="355"/>
      <c r="AI75" s="361">
        <v>6170</v>
      </c>
      <c r="AJ75" s="361">
        <v>56</v>
      </c>
      <c r="AK75" s="356">
        <v>5.8</v>
      </c>
      <c r="AL75" s="362"/>
      <c r="AM75" s="363">
        <v>6186</v>
      </c>
      <c r="AN75" s="363">
        <v>67</v>
      </c>
      <c r="AO75" s="356">
        <v>5.8</v>
      </c>
      <c r="AQ75" s="363">
        <v>6196</v>
      </c>
      <c r="AR75" s="363">
        <v>57</v>
      </c>
      <c r="AS75" s="356">
        <v>5</v>
      </c>
    </row>
    <row r="76" spans="1:97">
      <c r="A76" s="351">
        <v>26700</v>
      </c>
      <c r="B76" s="357" t="s">
        <v>524</v>
      </c>
      <c r="C76" s="358">
        <v>27438</v>
      </c>
      <c r="D76" s="358">
        <v>242</v>
      </c>
      <c r="E76" s="359" t="s">
        <v>456</v>
      </c>
      <c r="F76" s="360"/>
      <c r="G76" s="358">
        <v>27650</v>
      </c>
      <c r="H76" s="358">
        <v>268</v>
      </c>
      <c r="I76" s="359">
        <v>5.8</v>
      </c>
      <c r="J76" s="360"/>
      <c r="K76" s="358">
        <v>27862</v>
      </c>
      <c r="L76" s="358">
        <v>276</v>
      </c>
      <c r="M76" s="359">
        <v>5.7</v>
      </c>
      <c r="N76" s="360"/>
      <c r="O76" s="358">
        <v>28143</v>
      </c>
      <c r="P76" s="358">
        <v>265</v>
      </c>
      <c r="Q76" s="359">
        <v>5.8</v>
      </c>
      <c r="R76" s="360"/>
      <c r="S76" s="358">
        <v>28592</v>
      </c>
      <c r="T76" s="358">
        <v>280</v>
      </c>
      <c r="U76" s="359">
        <v>5.8</v>
      </c>
      <c r="V76" s="360"/>
      <c r="W76" s="358">
        <v>28951</v>
      </c>
      <c r="X76" s="358">
        <v>267</v>
      </c>
      <c r="Y76" s="359">
        <v>5.6</v>
      </c>
      <c r="Z76" s="355"/>
      <c r="AA76" s="358">
        <v>29269</v>
      </c>
      <c r="AB76" s="358">
        <v>292</v>
      </c>
      <c r="AC76" s="359">
        <v>5.6</v>
      </c>
      <c r="AD76" s="355"/>
      <c r="AE76" s="361">
        <v>29439</v>
      </c>
      <c r="AF76" s="361">
        <v>285</v>
      </c>
      <c r="AG76" s="356">
        <v>5.5</v>
      </c>
      <c r="AH76" s="355"/>
      <c r="AI76" s="361">
        <v>29517</v>
      </c>
      <c r="AJ76" s="361">
        <v>271</v>
      </c>
      <c r="AK76" s="356">
        <v>5.5</v>
      </c>
      <c r="AL76" s="362"/>
      <c r="AM76" s="363">
        <v>29751</v>
      </c>
      <c r="AN76" s="363">
        <v>260</v>
      </c>
      <c r="AO76" s="356">
        <v>5.2</v>
      </c>
      <c r="AQ76" s="363">
        <v>29903</v>
      </c>
      <c r="AR76" s="363">
        <v>329</v>
      </c>
      <c r="AS76" s="356">
        <v>5.3</v>
      </c>
    </row>
    <row r="77" spans="1:97">
      <c r="A77" s="351">
        <v>26730</v>
      </c>
      <c r="B77" s="357" t="s">
        <v>525</v>
      </c>
      <c r="C77" s="358">
        <v>33059</v>
      </c>
      <c r="D77" s="358">
        <v>240</v>
      </c>
      <c r="E77" s="359" t="s">
        <v>456</v>
      </c>
      <c r="F77" s="360"/>
      <c r="G77" s="358">
        <v>33423</v>
      </c>
      <c r="H77" s="358">
        <v>290</v>
      </c>
      <c r="I77" s="359">
        <v>5.7</v>
      </c>
      <c r="J77" s="360"/>
      <c r="K77" s="358">
        <v>33729</v>
      </c>
      <c r="L77" s="358">
        <v>288</v>
      </c>
      <c r="M77" s="359">
        <v>5.9</v>
      </c>
      <c r="N77" s="360"/>
      <c r="O77" s="358">
        <v>34005</v>
      </c>
      <c r="P77" s="358">
        <v>283</v>
      </c>
      <c r="Q77" s="359">
        <v>6</v>
      </c>
      <c r="R77" s="360"/>
      <c r="S77" s="358">
        <v>34242</v>
      </c>
      <c r="T77" s="358">
        <v>293</v>
      </c>
      <c r="U77" s="359">
        <v>5.9</v>
      </c>
      <c r="V77" s="360"/>
      <c r="W77" s="358">
        <v>34520</v>
      </c>
      <c r="X77" s="358">
        <v>301</v>
      </c>
      <c r="Y77" s="359">
        <v>5.8</v>
      </c>
      <c r="Z77" s="355"/>
      <c r="AA77" s="358">
        <v>34823</v>
      </c>
      <c r="AB77" s="358">
        <v>278</v>
      </c>
      <c r="AC77" s="359">
        <v>5.6</v>
      </c>
      <c r="AD77" s="355"/>
      <c r="AE77" s="361">
        <v>35104</v>
      </c>
      <c r="AF77" s="361">
        <v>316</v>
      </c>
      <c r="AG77" s="356">
        <v>5.7</v>
      </c>
      <c r="AH77" s="355"/>
      <c r="AI77" s="361">
        <v>35418</v>
      </c>
      <c r="AJ77" s="361">
        <v>289</v>
      </c>
      <c r="AK77" s="356">
        <v>5.5</v>
      </c>
      <c r="AL77" s="362"/>
      <c r="AM77" s="363">
        <v>35433</v>
      </c>
      <c r="AN77" s="363">
        <v>316</v>
      </c>
      <c r="AO77" s="356">
        <v>5.6</v>
      </c>
      <c r="AQ77" s="363">
        <v>35559</v>
      </c>
      <c r="AR77" s="363">
        <v>372</v>
      </c>
      <c r="AS77" s="356">
        <v>5.7</v>
      </c>
    </row>
    <row r="78" spans="1:97">
      <c r="A78" s="351">
        <v>26810</v>
      </c>
      <c r="B78" s="357" t="s">
        <v>526</v>
      </c>
      <c r="C78" s="358">
        <v>42445</v>
      </c>
      <c r="D78" s="358">
        <v>377</v>
      </c>
      <c r="E78" s="359" t="s">
        <v>456</v>
      </c>
      <c r="F78" s="360"/>
      <c r="G78" s="358">
        <v>42721</v>
      </c>
      <c r="H78" s="358">
        <v>368</v>
      </c>
      <c r="I78" s="359">
        <v>6.6</v>
      </c>
      <c r="J78" s="360"/>
      <c r="K78" s="358">
        <v>42948</v>
      </c>
      <c r="L78" s="358">
        <v>364</v>
      </c>
      <c r="M78" s="359">
        <v>6.3</v>
      </c>
      <c r="N78" s="360"/>
      <c r="O78" s="358">
        <v>43172</v>
      </c>
      <c r="P78" s="358">
        <v>424</v>
      </c>
      <c r="Q78" s="359">
        <v>6.4</v>
      </c>
      <c r="R78" s="360"/>
      <c r="S78" s="358">
        <v>43530</v>
      </c>
      <c r="T78" s="358">
        <v>384</v>
      </c>
      <c r="U78" s="359">
        <v>6.4</v>
      </c>
      <c r="V78" s="360"/>
      <c r="W78" s="358">
        <v>43872</v>
      </c>
      <c r="X78" s="358">
        <v>425</v>
      </c>
      <c r="Y78" s="359">
        <v>6.6</v>
      </c>
      <c r="Z78" s="355"/>
      <c r="AA78" s="358">
        <v>44233</v>
      </c>
      <c r="AB78" s="358">
        <v>383</v>
      </c>
      <c r="AC78" s="359">
        <v>6.3</v>
      </c>
      <c r="AD78" s="355"/>
      <c r="AE78" s="361">
        <v>44676</v>
      </c>
      <c r="AF78" s="361">
        <v>415</v>
      </c>
      <c r="AG78" s="356">
        <v>6.3</v>
      </c>
      <c r="AH78" s="355"/>
      <c r="AI78" s="361">
        <v>45105</v>
      </c>
      <c r="AJ78" s="361">
        <v>404</v>
      </c>
      <c r="AK78" s="356">
        <v>6.1</v>
      </c>
      <c r="AL78" s="362"/>
      <c r="AM78" s="363">
        <v>45469</v>
      </c>
      <c r="AN78" s="363">
        <v>432</v>
      </c>
      <c r="AO78" s="356">
        <v>6.1</v>
      </c>
      <c r="AQ78" s="363">
        <v>45799</v>
      </c>
      <c r="AR78" s="363">
        <v>487</v>
      </c>
      <c r="AS78" s="356">
        <v>6.3</v>
      </c>
    </row>
    <row r="79" spans="1:97">
      <c r="A79" s="351">
        <v>26890</v>
      </c>
      <c r="B79" s="357" t="s">
        <v>527</v>
      </c>
      <c r="C79" s="358">
        <v>4214</v>
      </c>
      <c r="D79" s="358">
        <v>35</v>
      </c>
      <c r="E79" s="359" t="s">
        <v>456</v>
      </c>
      <c r="F79" s="360"/>
      <c r="G79" s="358">
        <v>4124</v>
      </c>
      <c r="H79" s="358">
        <v>43</v>
      </c>
      <c r="I79" s="359">
        <v>6.3</v>
      </c>
      <c r="J79" s="360"/>
      <c r="K79" s="358">
        <v>4038</v>
      </c>
      <c r="L79" s="358">
        <v>48</v>
      </c>
      <c r="M79" s="359">
        <v>6.2</v>
      </c>
      <c r="N79" s="360"/>
      <c r="O79" s="358">
        <v>3974</v>
      </c>
      <c r="P79" s="358">
        <v>58</v>
      </c>
      <c r="Q79" s="359">
        <v>7.4</v>
      </c>
      <c r="R79" s="360"/>
      <c r="S79" s="358">
        <v>3937</v>
      </c>
      <c r="T79" s="358">
        <v>47</v>
      </c>
      <c r="U79" s="359">
        <v>7.7</v>
      </c>
      <c r="V79" s="360"/>
      <c r="W79" s="358">
        <v>3952</v>
      </c>
      <c r="X79" s="358">
        <v>40</v>
      </c>
      <c r="Y79" s="359">
        <v>7.4</v>
      </c>
      <c r="Z79" s="364"/>
      <c r="AA79" s="358">
        <v>3964</v>
      </c>
      <c r="AB79" s="358">
        <v>46</v>
      </c>
      <c r="AC79" s="359">
        <v>6.3</v>
      </c>
      <c r="AD79" s="364"/>
      <c r="AE79" s="361">
        <v>3979</v>
      </c>
      <c r="AF79" s="361">
        <v>37</v>
      </c>
      <c r="AG79" s="356">
        <v>5.5</v>
      </c>
      <c r="AH79" s="364"/>
      <c r="AI79" s="361">
        <v>3994</v>
      </c>
      <c r="AJ79" s="361">
        <v>41</v>
      </c>
      <c r="AK79" s="356">
        <v>5.2</v>
      </c>
      <c r="AL79" s="365"/>
      <c r="AM79" s="366">
        <v>3978</v>
      </c>
      <c r="AN79" s="366">
        <v>36</v>
      </c>
      <c r="AO79" s="367">
        <v>4.8</v>
      </c>
      <c r="AP79" s="368"/>
      <c r="AQ79" s="366">
        <v>3942</v>
      </c>
      <c r="AR79" s="366">
        <v>51</v>
      </c>
      <c r="AS79" s="367">
        <v>5.5</v>
      </c>
      <c r="AT79" s="368"/>
      <c r="AU79" s="368"/>
      <c r="AV79" s="368"/>
      <c r="AW79" s="368"/>
      <c r="AX79" s="368"/>
      <c r="AY79" s="368"/>
      <c r="AZ79" s="368"/>
      <c r="BA79" s="368"/>
      <c r="BB79" s="368"/>
      <c r="BC79" s="368"/>
      <c r="BD79" s="368"/>
      <c r="BE79" s="368"/>
      <c r="BF79" s="368"/>
      <c r="BG79" s="368"/>
      <c r="BH79" s="368"/>
      <c r="BI79" s="368"/>
      <c r="BJ79" s="368"/>
      <c r="BK79" s="368"/>
      <c r="BL79" s="368"/>
      <c r="BM79" s="368"/>
      <c r="BN79" s="368"/>
      <c r="BO79" s="368"/>
      <c r="BP79" s="368"/>
      <c r="BQ79" s="368"/>
      <c r="BR79" s="368"/>
      <c r="BS79" s="368"/>
      <c r="BT79" s="368"/>
      <c r="BU79" s="368"/>
      <c r="BV79" s="368"/>
      <c r="BW79" s="368"/>
      <c r="BX79" s="368"/>
      <c r="BY79" s="368"/>
      <c r="BZ79" s="368"/>
      <c r="CA79" s="368"/>
      <c r="CB79" s="368"/>
      <c r="CC79" s="368"/>
      <c r="CD79" s="368"/>
      <c r="CE79" s="368"/>
      <c r="CF79" s="368"/>
      <c r="CG79" s="368"/>
      <c r="CH79" s="368"/>
      <c r="CI79" s="368"/>
      <c r="CJ79" s="368"/>
      <c r="CK79" s="368"/>
      <c r="CL79" s="368"/>
      <c r="CM79" s="368"/>
      <c r="CN79" s="368"/>
      <c r="CO79" s="368"/>
      <c r="CP79" s="368"/>
      <c r="CQ79" s="368"/>
      <c r="CR79" s="368"/>
      <c r="CS79" s="368"/>
    </row>
    <row r="80" spans="1:97">
      <c r="A80" s="351">
        <v>26980</v>
      </c>
      <c r="B80" s="357" t="s">
        <v>528</v>
      </c>
      <c r="C80" s="358">
        <v>159661</v>
      </c>
      <c r="D80" s="358">
        <v>1156</v>
      </c>
      <c r="E80" s="359" t="s">
        <v>456</v>
      </c>
      <c r="F80" s="360"/>
      <c r="G80" s="358">
        <v>162081</v>
      </c>
      <c r="H80" s="358">
        <v>1116</v>
      </c>
      <c r="I80" s="359">
        <v>4.7</v>
      </c>
      <c r="J80" s="360"/>
      <c r="K80" s="358">
        <v>164320</v>
      </c>
      <c r="L80" s="358">
        <v>1179</v>
      </c>
      <c r="M80" s="359">
        <v>4.7</v>
      </c>
      <c r="N80" s="360"/>
      <c r="O80" s="358">
        <v>166679</v>
      </c>
      <c r="P80" s="358">
        <v>1119</v>
      </c>
      <c r="Q80" s="359">
        <v>4.5999999999999996</v>
      </c>
      <c r="R80" s="360"/>
      <c r="S80" s="358">
        <v>169641</v>
      </c>
      <c r="T80" s="358">
        <v>1171</v>
      </c>
      <c r="U80" s="359">
        <v>4.5</v>
      </c>
      <c r="V80" s="360"/>
      <c r="W80" s="358">
        <v>172376</v>
      </c>
      <c r="X80" s="358">
        <v>1066</v>
      </c>
      <c r="Y80" s="359">
        <v>4.3</v>
      </c>
      <c r="Z80" s="355"/>
      <c r="AA80" s="358">
        <v>174431</v>
      </c>
      <c r="AB80" s="358">
        <v>1007</v>
      </c>
      <c r="AC80" s="359">
        <v>4.0999999999999996</v>
      </c>
      <c r="AD80" s="355"/>
      <c r="AE80" s="361">
        <v>175862</v>
      </c>
      <c r="AF80" s="361">
        <v>1247</v>
      </c>
      <c r="AG80" s="356">
        <v>4.0999999999999996</v>
      </c>
      <c r="AH80" s="355"/>
      <c r="AI80" s="361">
        <v>176794</v>
      </c>
      <c r="AJ80" s="361">
        <v>1108</v>
      </c>
      <c r="AK80" s="356">
        <v>4.0999999999999996</v>
      </c>
      <c r="AL80" s="362"/>
      <c r="AM80" s="363">
        <v>171077</v>
      </c>
      <c r="AN80" s="363">
        <v>1202</v>
      </c>
      <c r="AO80" s="356">
        <v>4.3</v>
      </c>
      <c r="AQ80" s="363">
        <v>172466</v>
      </c>
      <c r="AR80" s="363">
        <v>1300</v>
      </c>
      <c r="AS80" s="356">
        <v>4.2</v>
      </c>
    </row>
    <row r="81" spans="1:45">
      <c r="A81" s="351">
        <v>27070</v>
      </c>
      <c r="B81" s="357" t="s">
        <v>529</v>
      </c>
      <c r="C81" s="358">
        <v>169993</v>
      </c>
      <c r="D81" s="358">
        <v>765</v>
      </c>
      <c r="E81" s="359" t="s">
        <v>456</v>
      </c>
      <c r="F81" s="360"/>
      <c r="G81" s="358">
        <v>179272</v>
      </c>
      <c r="H81" s="358">
        <v>829</v>
      </c>
      <c r="I81" s="359">
        <v>5.8</v>
      </c>
      <c r="J81" s="360"/>
      <c r="K81" s="358">
        <v>187899</v>
      </c>
      <c r="L81" s="358">
        <v>856</v>
      </c>
      <c r="M81" s="359">
        <v>5.5</v>
      </c>
      <c r="N81" s="360"/>
      <c r="O81" s="358">
        <v>196847</v>
      </c>
      <c r="P81" s="358">
        <v>915</v>
      </c>
      <c r="Q81" s="359">
        <v>5.5</v>
      </c>
      <c r="R81" s="360"/>
      <c r="S81" s="358">
        <v>207058</v>
      </c>
      <c r="T81" s="358">
        <v>919</v>
      </c>
      <c r="U81" s="359">
        <v>5.3</v>
      </c>
      <c r="V81" s="360"/>
      <c r="W81" s="358">
        <v>214426</v>
      </c>
      <c r="X81" s="358">
        <v>992</v>
      </c>
      <c r="Y81" s="359">
        <v>5.3</v>
      </c>
      <c r="Z81" s="355"/>
      <c r="AA81" s="358">
        <v>220601</v>
      </c>
      <c r="AB81" s="358">
        <v>960</v>
      </c>
      <c r="AC81" s="359">
        <v>5.0999999999999996</v>
      </c>
      <c r="AD81" s="355"/>
      <c r="AE81" s="361">
        <v>226072</v>
      </c>
      <c r="AF81" s="361">
        <v>1178</v>
      </c>
      <c r="AG81" s="356">
        <v>5.3</v>
      </c>
      <c r="AH81" s="355"/>
      <c r="AI81" s="361">
        <v>231040</v>
      </c>
      <c r="AJ81" s="361">
        <v>1139</v>
      </c>
      <c r="AK81" s="356">
        <v>5.3</v>
      </c>
      <c r="AL81" s="362"/>
      <c r="AM81" s="363">
        <v>231831</v>
      </c>
      <c r="AN81" s="363">
        <v>1115</v>
      </c>
      <c r="AO81" s="356">
        <v>5.3</v>
      </c>
      <c r="AQ81" s="363">
        <v>236966</v>
      </c>
      <c r="AR81" s="363">
        <v>1258</v>
      </c>
      <c r="AS81" s="356">
        <v>5.2</v>
      </c>
    </row>
    <row r="82" spans="1:45">
      <c r="A82" s="351">
        <v>27170</v>
      </c>
      <c r="B82" s="357" t="s">
        <v>530</v>
      </c>
      <c r="C82" s="358">
        <v>36758</v>
      </c>
      <c r="D82" s="358">
        <v>202</v>
      </c>
      <c r="E82" s="359" t="s">
        <v>456</v>
      </c>
      <c r="F82" s="360"/>
      <c r="G82" s="358">
        <v>37575</v>
      </c>
      <c r="H82" s="358">
        <v>229</v>
      </c>
      <c r="I82" s="359">
        <v>5.9</v>
      </c>
      <c r="J82" s="360"/>
      <c r="K82" s="358">
        <v>38369</v>
      </c>
      <c r="L82" s="358">
        <v>244</v>
      </c>
      <c r="M82" s="359">
        <v>5.7</v>
      </c>
      <c r="N82" s="360"/>
      <c r="O82" s="358">
        <v>39223</v>
      </c>
      <c r="P82" s="358">
        <v>257</v>
      </c>
      <c r="Q82" s="359">
        <v>5.8</v>
      </c>
      <c r="R82" s="360"/>
      <c r="S82" s="358">
        <v>40100</v>
      </c>
      <c r="T82" s="358">
        <v>243</v>
      </c>
      <c r="U82" s="359">
        <v>5.7</v>
      </c>
      <c r="V82" s="360"/>
      <c r="W82" s="358">
        <v>40837</v>
      </c>
      <c r="X82" s="358">
        <v>243</v>
      </c>
      <c r="Y82" s="359">
        <v>5.5</v>
      </c>
      <c r="Z82" s="355"/>
      <c r="AA82" s="358">
        <v>41541</v>
      </c>
      <c r="AB82" s="358">
        <v>293</v>
      </c>
      <c r="AC82" s="359">
        <v>5.6</v>
      </c>
      <c r="AD82" s="355"/>
      <c r="AE82" s="361">
        <v>42084</v>
      </c>
      <c r="AF82" s="361">
        <v>321</v>
      </c>
      <c r="AG82" s="356">
        <v>5.9</v>
      </c>
      <c r="AH82" s="355"/>
      <c r="AI82" s="361">
        <v>42666</v>
      </c>
      <c r="AJ82" s="361">
        <v>293</v>
      </c>
      <c r="AK82" s="356">
        <v>6.1</v>
      </c>
      <c r="AL82" s="362"/>
      <c r="AM82" s="363">
        <v>43207</v>
      </c>
      <c r="AN82" s="363">
        <v>316</v>
      </c>
      <c r="AO82" s="356">
        <v>6</v>
      </c>
      <c r="AQ82" s="363">
        <v>43694</v>
      </c>
      <c r="AR82" s="363">
        <v>338</v>
      </c>
      <c r="AS82" s="356">
        <v>5.8</v>
      </c>
    </row>
    <row r="83" spans="1:45">
      <c r="A83" s="351">
        <v>27260</v>
      </c>
      <c r="B83" s="357" t="s">
        <v>531</v>
      </c>
      <c r="C83" s="358">
        <v>179131</v>
      </c>
      <c r="D83" s="358">
        <v>562</v>
      </c>
      <c r="E83" s="359" t="s">
        <v>456</v>
      </c>
      <c r="F83" s="360"/>
      <c r="G83" s="358">
        <v>190211</v>
      </c>
      <c r="H83" s="358">
        <v>611</v>
      </c>
      <c r="I83" s="359">
        <v>5.6</v>
      </c>
      <c r="J83" s="360"/>
      <c r="K83" s="358">
        <v>201512</v>
      </c>
      <c r="L83" s="358">
        <v>616</v>
      </c>
      <c r="M83" s="359">
        <v>5.6</v>
      </c>
      <c r="N83" s="360"/>
      <c r="O83" s="358">
        <v>213815</v>
      </c>
      <c r="P83" s="358">
        <v>666</v>
      </c>
      <c r="Q83" s="359">
        <v>5.5</v>
      </c>
      <c r="R83" s="360"/>
      <c r="S83" s="358">
        <v>227008</v>
      </c>
      <c r="T83" s="358">
        <v>764</v>
      </c>
      <c r="U83" s="359">
        <v>5.6</v>
      </c>
      <c r="V83" s="360"/>
      <c r="W83" s="358">
        <v>241573</v>
      </c>
      <c r="X83" s="358">
        <v>786</v>
      </c>
      <c r="Y83" s="359">
        <v>5.8</v>
      </c>
      <c r="Z83" s="355"/>
      <c r="AA83" s="358">
        <v>257010</v>
      </c>
      <c r="AB83" s="358">
        <v>752</v>
      </c>
      <c r="AC83" s="359">
        <v>5.8</v>
      </c>
      <c r="AD83" s="355"/>
      <c r="AE83" s="361">
        <v>273201</v>
      </c>
      <c r="AF83" s="361">
        <v>863</v>
      </c>
      <c r="AG83" s="356">
        <v>5.6</v>
      </c>
      <c r="AH83" s="355"/>
      <c r="AI83" s="361">
        <v>287292</v>
      </c>
      <c r="AJ83" s="361">
        <v>857</v>
      </c>
      <c r="AK83" s="356">
        <v>5.5</v>
      </c>
      <c r="AL83" s="362"/>
      <c r="AM83" s="363">
        <v>296322</v>
      </c>
      <c r="AN83" s="363">
        <v>911</v>
      </c>
      <c r="AO83" s="356">
        <v>5.6</v>
      </c>
      <c r="AQ83" s="363">
        <v>309125</v>
      </c>
      <c r="AR83" s="363">
        <v>1034</v>
      </c>
      <c r="AS83" s="356">
        <v>5.7</v>
      </c>
    </row>
    <row r="84" spans="1:45">
      <c r="A84" s="351">
        <v>27350</v>
      </c>
      <c r="B84" s="357" t="s">
        <v>532</v>
      </c>
      <c r="C84" s="358">
        <v>81268</v>
      </c>
      <c r="D84" s="358">
        <v>335</v>
      </c>
      <c r="E84" s="359" t="s">
        <v>456</v>
      </c>
      <c r="F84" s="360"/>
      <c r="G84" s="358">
        <v>83962</v>
      </c>
      <c r="H84" s="358">
        <v>303</v>
      </c>
      <c r="I84" s="359">
        <v>4.8</v>
      </c>
      <c r="J84" s="360"/>
      <c r="K84" s="358">
        <v>87228</v>
      </c>
      <c r="L84" s="358">
        <v>355</v>
      </c>
      <c r="M84" s="359">
        <v>4.9000000000000004</v>
      </c>
      <c r="N84" s="360"/>
      <c r="O84" s="358">
        <v>89923</v>
      </c>
      <c r="P84" s="358">
        <v>380</v>
      </c>
      <c r="Q84" s="359">
        <v>4.9000000000000004</v>
      </c>
      <c r="R84" s="360"/>
      <c r="S84" s="358">
        <v>92894</v>
      </c>
      <c r="T84" s="358">
        <v>395</v>
      </c>
      <c r="U84" s="359">
        <v>5.2</v>
      </c>
      <c r="V84" s="360"/>
      <c r="W84" s="358">
        <v>94503</v>
      </c>
      <c r="X84" s="358">
        <v>356</v>
      </c>
      <c r="Y84" s="359">
        <v>5</v>
      </c>
      <c r="Z84" s="355"/>
      <c r="AA84" s="358">
        <v>95504</v>
      </c>
      <c r="AB84" s="358">
        <v>322</v>
      </c>
      <c r="AC84" s="359">
        <v>4.5999999999999996</v>
      </c>
      <c r="AD84" s="355"/>
      <c r="AE84" s="361">
        <v>96544</v>
      </c>
      <c r="AF84" s="361">
        <v>475</v>
      </c>
      <c r="AG84" s="356">
        <v>4.8</v>
      </c>
      <c r="AH84" s="355"/>
      <c r="AI84" s="361">
        <v>96662</v>
      </c>
      <c r="AJ84" s="361">
        <v>397</v>
      </c>
      <c r="AK84" s="356">
        <v>4.8</v>
      </c>
      <c r="AL84" s="362"/>
      <c r="AM84" s="363">
        <v>91521</v>
      </c>
      <c r="AN84" s="363">
        <v>384</v>
      </c>
      <c r="AO84" s="356">
        <v>5</v>
      </c>
      <c r="AQ84" s="363">
        <v>92301</v>
      </c>
      <c r="AR84" s="363">
        <v>428</v>
      </c>
      <c r="AS84" s="356">
        <v>4.7</v>
      </c>
    </row>
    <row r="85" spans="1:45">
      <c r="A85" s="351">
        <v>27450</v>
      </c>
      <c r="B85" s="357" t="s">
        <v>533</v>
      </c>
      <c r="C85" s="358">
        <v>149864</v>
      </c>
      <c r="D85" s="358">
        <v>761</v>
      </c>
      <c r="E85" s="359" t="s">
        <v>456</v>
      </c>
      <c r="F85" s="360"/>
      <c r="G85" s="358">
        <v>150902</v>
      </c>
      <c r="H85" s="358">
        <v>768</v>
      </c>
      <c r="I85" s="359">
        <v>5.0999999999999996</v>
      </c>
      <c r="J85" s="360"/>
      <c r="K85" s="358">
        <v>151968</v>
      </c>
      <c r="L85" s="358">
        <v>836</v>
      </c>
      <c r="M85" s="359">
        <v>5.0999999999999996</v>
      </c>
      <c r="N85" s="360"/>
      <c r="O85" s="358">
        <v>153391</v>
      </c>
      <c r="P85" s="358">
        <v>876</v>
      </c>
      <c r="Q85" s="359">
        <v>5.2</v>
      </c>
      <c r="R85" s="360"/>
      <c r="S85" s="358">
        <v>155226</v>
      </c>
      <c r="T85" s="358">
        <v>897</v>
      </c>
      <c r="U85" s="359">
        <v>5.3</v>
      </c>
      <c r="V85" s="360"/>
      <c r="W85" s="358">
        <v>156696</v>
      </c>
      <c r="X85" s="358">
        <v>805</v>
      </c>
      <c r="Y85" s="359">
        <v>5.0999999999999996</v>
      </c>
      <c r="Z85" s="355"/>
      <c r="AA85" s="358">
        <v>157819</v>
      </c>
      <c r="AB85" s="358">
        <v>832</v>
      </c>
      <c r="AC85" s="359">
        <v>4.9000000000000004</v>
      </c>
      <c r="AD85" s="355"/>
      <c r="AE85" s="361">
        <v>158745</v>
      </c>
      <c r="AF85" s="361">
        <v>931</v>
      </c>
      <c r="AG85" s="356">
        <v>4.8</v>
      </c>
      <c r="AH85" s="355"/>
      <c r="AI85" s="361">
        <v>158876</v>
      </c>
      <c r="AJ85" s="361">
        <v>886</v>
      </c>
      <c r="AK85" s="356">
        <v>4.8</v>
      </c>
      <c r="AL85" s="362"/>
      <c r="AM85" s="363">
        <v>157421</v>
      </c>
      <c r="AN85" s="363">
        <v>931</v>
      </c>
      <c r="AO85" s="356">
        <v>4.9000000000000004</v>
      </c>
      <c r="AQ85" s="363">
        <v>157388</v>
      </c>
      <c r="AR85" s="363">
        <v>1111</v>
      </c>
      <c r="AS85" s="356">
        <v>5</v>
      </c>
    </row>
    <row r="86" spans="1:45">
      <c r="A86" s="351">
        <v>27630</v>
      </c>
      <c r="B86" s="357" t="s">
        <v>534</v>
      </c>
      <c r="C86" s="358">
        <v>7095</v>
      </c>
      <c r="D86" s="358">
        <v>89</v>
      </c>
      <c r="E86" s="359" t="s">
        <v>456</v>
      </c>
      <c r="F86" s="360"/>
      <c r="G86" s="358">
        <v>7032</v>
      </c>
      <c r="H86" s="358">
        <v>89</v>
      </c>
      <c r="I86" s="359">
        <v>6.2</v>
      </c>
      <c r="J86" s="360"/>
      <c r="K86" s="358">
        <v>6924</v>
      </c>
      <c r="L86" s="358">
        <v>90</v>
      </c>
      <c r="M86" s="359">
        <v>5.9</v>
      </c>
      <c r="N86" s="360"/>
      <c r="O86" s="358">
        <v>6826</v>
      </c>
      <c r="P86" s="358">
        <v>82</v>
      </c>
      <c r="Q86" s="359">
        <v>5.6</v>
      </c>
      <c r="R86" s="360"/>
      <c r="S86" s="358">
        <v>6743</v>
      </c>
      <c r="T86" s="358">
        <v>92</v>
      </c>
      <c r="U86" s="359">
        <v>5.7</v>
      </c>
      <c r="V86" s="360"/>
      <c r="W86" s="358">
        <v>6708</v>
      </c>
      <c r="X86" s="358">
        <v>89</v>
      </c>
      <c r="Y86" s="359">
        <v>5.6</v>
      </c>
      <c r="Z86" s="355"/>
      <c r="AA86" s="358">
        <v>6698</v>
      </c>
      <c r="AB86" s="358">
        <v>116</v>
      </c>
      <c r="AC86" s="359">
        <v>6.4</v>
      </c>
      <c r="AD86" s="355"/>
      <c r="AE86" s="361">
        <v>6675</v>
      </c>
      <c r="AF86" s="361">
        <v>110</v>
      </c>
      <c r="AG86" s="356">
        <v>6.9</v>
      </c>
      <c r="AH86" s="355"/>
      <c r="AI86" s="361">
        <v>6641</v>
      </c>
      <c r="AJ86" s="361">
        <v>86</v>
      </c>
      <c r="AK86" s="356">
        <v>7</v>
      </c>
      <c r="AL86" s="362"/>
      <c r="AM86" s="363">
        <v>6510</v>
      </c>
      <c r="AN86" s="363">
        <v>83</v>
      </c>
      <c r="AO86" s="356">
        <v>6.6</v>
      </c>
      <c r="AQ86" s="363">
        <v>6435</v>
      </c>
      <c r="AR86" s="363">
        <v>112</v>
      </c>
      <c r="AS86" s="356">
        <v>6.7</v>
      </c>
    </row>
    <row r="87" spans="1:45">
      <c r="A87" s="351">
        <v>29399</v>
      </c>
      <c r="B87" s="357" t="s">
        <v>535</v>
      </c>
      <c r="C87" s="358">
        <v>797</v>
      </c>
      <c r="D87" s="358">
        <v>3</v>
      </c>
      <c r="E87" s="359" t="s">
        <v>456</v>
      </c>
      <c r="F87" s="360"/>
      <c r="G87" s="358">
        <v>808</v>
      </c>
      <c r="H87" s="358">
        <v>0</v>
      </c>
      <c r="I87" s="359" t="s">
        <v>456</v>
      </c>
      <c r="J87" s="360"/>
      <c r="K87" s="358">
        <v>835</v>
      </c>
      <c r="L87" s="358">
        <v>0</v>
      </c>
      <c r="M87" s="359" t="s">
        <v>456</v>
      </c>
      <c r="N87" s="360"/>
      <c r="O87" s="358">
        <v>862</v>
      </c>
      <c r="P87" s="358">
        <v>0</v>
      </c>
      <c r="Q87" s="359" t="s">
        <v>456</v>
      </c>
      <c r="R87" s="360"/>
      <c r="S87" s="358">
        <v>892</v>
      </c>
      <c r="T87" s="358">
        <v>0</v>
      </c>
      <c r="U87" s="359" t="s">
        <v>456</v>
      </c>
      <c r="V87" s="360"/>
      <c r="W87" s="358">
        <v>901</v>
      </c>
      <c r="X87" s="358">
        <v>5</v>
      </c>
      <c r="Y87" s="359" t="s">
        <v>456</v>
      </c>
      <c r="Z87" s="355"/>
      <c r="AA87" s="358">
        <v>911</v>
      </c>
      <c r="AB87" s="358">
        <v>0</v>
      </c>
      <c r="AC87" s="359" t="s">
        <v>456</v>
      </c>
      <c r="AD87" s="355"/>
      <c r="AE87" s="361">
        <v>918</v>
      </c>
      <c r="AF87" s="361">
        <v>0</v>
      </c>
      <c r="AG87" s="356" t="s">
        <v>456</v>
      </c>
      <c r="AH87" s="355"/>
      <c r="AI87" s="361">
        <v>934</v>
      </c>
      <c r="AJ87" s="361">
        <v>0</v>
      </c>
      <c r="AK87" s="356" t="s">
        <v>456</v>
      </c>
      <c r="AL87" s="362"/>
      <c r="AM87" s="363">
        <v>946</v>
      </c>
      <c r="AN87" s="363">
        <v>0</v>
      </c>
      <c r="AO87" s="356" t="s">
        <v>456</v>
      </c>
      <c r="AQ87" s="363">
        <v>961</v>
      </c>
      <c r="AR87" s="363">
        <v>0</v>
      </c>
      <c r="AS87" s="356" t="s">
        <v>456</v>
      </c>
    </row>
    <row r="88" spans="1:45" s="368" customFormat="1">
      <c r="A88" s="369"/>
      <c r="B88" s="369" t="s">
        <v>536</v>
      </c>
      <c r="C88" s="370">
        <v>5651091</v>
      </c>
      <c r="D88" s="370">
        <v>35760</v>
      </c>
      <c r="E88" s="371" t="s">
        <v>456</v>
      </c>
      <c r="F88" s="372"/>
      <c r="G88" s="370">
        <v>5772669</v>
      </c>
      <c r="H88" s="370">
        <v>35916</v>
      </c>
      <c r="I88" s="371">
        <v>5.4</v>
      </c>
      <c r="J88" s="372"/>
      <c r="K88" s="370">
        <v>5894917</v>
      </c>
      <c r="L88" s="370">
        <v>38042</v>
      </c>
      <c r="M88" s="371">
        <v>5.3</v>
      </c>
      <c r="N88" s="372"/>
      <c r="O88" s="370">
        <v>6022322</v>
      </c>
      <c r="P88" s="370">
        <v>39904</v>
      </c>
      <c r="Q88" s="371">
        <v>5.3</v>
      </c>
      <c r="R88" s="372"/>
      <c r="S88" s="370">
        <v>6173172</v>
      </c>
      <c r="T88" s="370">
        <v>39450</v>
      </c>
      <c r="U88" s="371">
        <v>5.3</v>
      </c>
      <c r="V88" s="372"/>
      <c r="W88" s="370">
        <v>6302608</v>
      </c>
      <c r="X88" s="370">
        <v>39791</v>
      </c>
      <c r="Y88" s="371">
        <v>5.3</v>
      </c>
      <c r="Z88" s="364"/>
      <c r="AA88" s="370">
        <v>6423038</v>
      </c>
      <c r="AB88" s="370">
        <v>38231</v>
      </c>
      <c r="AC88" s="371">
        <v>5</v>
      </c>
      <c r="AD88" s="364"/>
      <c r="AE88" s="373">
        <v>6537305</v>
      </c>
      <c r="AF88" s="373">
        <v>43944</v>
      </c>
      <c r="AG88" s="367">
        <v>5.0999999999999996</v>
      </c>
      <c r="AH88" s="364"/>
      <c r="AI88" s="373">
        <v>6615046</v>
      </c>
      <c r="AJ88" s="373">
        <v>41093</v>
      </c>
      <c r="AK88" s="367">
        <v>5</v>
      </c>
      <c r="AL88" s="365"/>
      <c r="AM88" s="366">
        <v>6547822</v>
      </c>
      <c r="AN88" s="366">
        <v>42486</v>
      </c>
      <c r="AO88" s="367">
        <v>5.0999999999999996</v>
      </c>
      <c r="AQ88" s="366">
        <v>6625964</v>
      </c>
      <c r="AR88" s="366">
        <v>47978</v>
      </c>
      <c r="AS88" s="367">
        <v>5.0999999999999996</v>
      </c>
    </row>
    <row r="89" spans="1:45" s="368" customFormat="1" ht="11.5" customHeight="1">
      <c r="A89" s="369"/>
      <c r="B89" s="369"/>
      <c r="E89" s="374"/>
      <c r="I89" s="374"/>
      <c r="M89" s="374"/>
      <c r="Q89" s="374"/>
      <c r="U89" s="374"/>
      <c r="Y89" s="374"/>
    </row>
    <row r="90" spans="1:45" s="368" customFormat="1" ht="11.5" customHeight="1">
      <c r="A90" s="357" t="s">
        <v>537</v>
      </c>
      <c r="B90" s="369"/>
      <c r="E90" s="374"/>
      <c r="I90" s="374"/>
      <c r="M90" s="374"/>
      <c r="Q90" s="374"/>
      <c r="U90" s="374"/>
      <c r="Y90" s="374"/>
    </row>
    <row r="91" spans="1:45">
      <c r="A91" s="362" t="s">
        <v>538</v>
      </c>
    </row>
    <row r="92" spans="1:45">
      <c r="A92" s="362"/>
    </row>
    <row r="93" spans="1:45">
      <c r="A93" s="362"/>
    </row>
    <row r="94" spans="1:45">
      <c r="A94" s="375" t="s">
        <v>539</v>
      </c>
    </row>
    <row r="97" spans="1:1">
      <c r="A97" s="362"/>
    </row>
  </sheetData>
  <sheetProtection sheet="1" objects="1" scenarios="1"/>
  <mergeCells count="11">
    <mergeCell ref="W5:Y5"/>
    <mergeCell ref="C5:E5"/>
    <mergeCell ref="G5:I5"/>
    <mergeCell ref="K5:M5"/>
    <mergeCell ref="O5:Q5"/>
    <mergeCell ref="S5:U5"/>
    <mergeCell ref="AA5:AC5"/>
    <mergeCell ref="AE5:AG5"/>
    <mergeCell ref="AI5:AK5"/>
    <mergeCell ref="AM5:AO5"/>
    <mergeCell ref="AQ5:AS5"/>
  </mergeCells>
  <hyperlinks>
    <hyperlink ref="A94" r:id="rId1" display="© Commonwealth of Australia 2008" xr:uid="{F023AD45-0EC7-BB4E-9F98-F1C0FDC691AE}"/>
  </hyperlinks>
  <pageMargins left="0.23622047244094491" right="0.23622047244094491" top="0.74803149606299213" bottom="0.74803149606299213" header="0.31496062992125984" footer="0.31496062992125984"/>
  <pageSetup paperSize="8" scale="10" fitToHeight="0" orientation="landscape" useFirstPageNumber="1" horizontalDpi="300" verticalDpi="300" r:id="rId2"/>
  <headerFooter alignWithMargins="0">
    <oddHeader>&amp;C&amp;"Calibri"&amp;10&amp;KFF0000OFFICIAL: Census and Statistics Act&amp;1#_x000D_&amp;"Calibri"&amp;11&amp;K000000&amp;A</oddHeader>
    <oddFooter>&amp;C&amp;"Calibri"&amp;11&amp;K000000Page &amp;P_x000D_&amp;1#&amp;"Calibri"&amp;10&amp;KFF0000OFFICIAL: Census and Statistics Act</oddFooter>
  </headerFooter>
  <drawing r:id="rId3"/>
  <legacy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262353-5114-0F4B-BB99-B7F138C3F4E4}">
  <sheetPr codeName="Sheet1">
    <tabColor theme="9"/>
  </sheetPr>
  <dimension ref="B1:J67"/>
  <sheetViews>
    <sheetView topLeftCell="A33" zoomScale="90" zoomScaleNormal="90" workbookViewId="0">
      <selection activeCell="B38" sqref="B38:C56"/>
    </sheetView>
  </sheetViews>
  <sheetFormatPr baseColWidth="10" defaultRowHeight="16"/>
  <cols>
    <col min="1" max="1" width="10.83203125" style="240"/>
    <col min="2" max="2" width="18.33203125" style="240" bestFit="1" customWidth="1"/>
    <col min="3" max="3" width="21.6640625" style="239" bestFit="1" customWidth="1"/>
    <col min="4" max="4" width="34.1640625" style="240" bestFit="1" customWidth="1"/>
    <col min="5" max="5" width="17.6640625" style="240" customWidth="1"/>
    <col min="6" max="7" width="14.33203125" style="240" bestFit="1" customWidth="1"/>
    <col min="8" max="9" width="14.33203125" style="240" customWidth="1"/>
    <col min="10" max="10" width="12.5" style="240" bestFit="1" customWidth="1"/>
    <col min="11" max="16384" width="10.83203125" style="240"/>
  </cols>
  <sheetData>
    <row r="1" spans="2:10">
      <c r="B1" s="238" t="s">
        <v>251</v>
      </c>
      <c r="F1" s="238" t="s">
        <v>252</v>
      </c>
      <c r="H1" s="240" t="s">
        <v>253</v>
      </c>
    </row>
    <row r="3" spans="2:10">
      <c r="B3" s="241">
        <v>43916</v>
      </c>
      <c r="C3" s="242" t="s">
        <v>254</v>
      </c>
    </row>
    <row r="4" spans="2:10" ht="17" thickBot="1"/>
    <row r="5" spans="2:10">
      <c r="B5" s="243">
        <v>43921</v>
      </c>
      <c r="C5" s="244"/>
      <c r="D5" s="505" t="s">
        <v>255</v>
      </c>
    </row>
    <row r="6" spans="2:10" ht="17" thickBot="1">
      <c r="B6" s="245">
        <v>43963</v>
      </c>
      <c r="C6" s="246"/>
      <c r="D6" s="507"/>
    </row>
    <row r="7" spans="2:10" ht="17" thickBot="1">
      <c r="B7" s="247"/>
    </row>
    <row r="8" spans="2:10" ht="17" customHeight="1">
      <c r="B8" s="243">
        <v>44021</v>
      </c>
      <c r="C8" s="244"/>
      <c r="D8" s="508" t="s">
        <v>256</v>
      </c>
      <c r="E8" s="247"/>
      <c r="F8" s="248">
        <v>44021</v>
      </c>
      <c r="G8" s="247"/>
      <c r="H8" s="247"/>
      <c r="I8" s="247"/>
      <c r="J8" s="247"/>
    </row>
    <row r="9" spans="2:10" ht="17" customHeight="1">
      <c r="B9" s="249"/>
      <c r="D9" s="509"/>
      <c r="E9" s="247"/>
      <c r="F9" s="248"/>
      <c r="G9" s="247"/>
      <c r="H9" s="247"/>
      <c r="I9" s="247"/>
      <c r="J9" s="247"/>
    </row>
    <row r="10" spans="2:10" ht="17" customHeight="1">
      <c r="B10" s="249"/>
      <c r="D10" s="509"/>
      <c r="E10" s="247"/>
      <c r="F10" s="248"/>
      <c r="G10" s="247"/>
      <c r="H10" s="247"/>
      <c r="I10" s="247"/>
      <c r="J10" s="247"/>
    </row>
    <row r="11" spans="2:10" ht="17" customHeight="1">
      <c r="B11" s="249"/>
      <c r="D11" s="509"/>
      <c r="E11" s="247"/>
      <c r="F11" s="248">
        <f>F8+28</f>
        <v>44049</v>
      </c>
      <c r="G11" s="247" t="s">
        <v>257</v>
      </c>
      <c r="H11" s="247"/>
      <c r="I11" s="247"/>
      <c r="J11" s="247"/>
    </row>
    <row r="12" spans="2:10" ht="17" customHeight="1">
      <c r="B12" s="249"/>
      <c r="D12" s="509"/>
      <c r="E12" s="247"/>
      <c r="F12" s="248">
        <f>F8+56</f>
        <v>44077</v>
      </c>
      <c r="G12" s="240" t="s">
        <v>258</v>
      </c>
      <c r="H12" s="247"/>
      <c r="I12" s="247"/>
      <c r="J12" s="247"/>
    </row>
    <row r="13" spans="2:10" ht="17" customHeight="1">
      <c r="B13" s="249"/>
      <c r="D13" s="509"/>
      <c r="E13" s="247"/>
      <c r="F13" s="247"/>
      <c r="H13" s="247"/>
      <c r="I13" s="247"/>
    </row>
    <row r="14" spans="2:10" ht="17" thickBot="1">
      <c r="B14" s="245">
        <v>44131</v>
      </c>
      <c r="C14" s="246"/>
      <c r="D14" s="510"/>
      <c r="E14" s="247"/>
    </row>
    <row r="15" spans="2:10">
      <c r="B15" s="247"/>
      <c r="E15" s="247"/>
    </row>
    <row r="16" spans="2:10">
      <c r="B16" s="247"/>
      <c r="E16" s="247"/>
      <c r="F16" s="247"/>
    </row>
    <row r="17" spans="2:10">
      <c r="B17" s="247"/>
      <c r="E17" s="247"/>
      <c r="F17" s="247"/>
    </row>
    <row r="18" spans="2:10">
      <c r="B18" s="250">
        <v>44250</v>
      </c>
      <c r="C18" s="251" t="s">
        <v>259</v>
      </c>
      <c r="H18" s="250">
        <v>44250</v>
      </c>
    </row>
    <row r="19" spans="2:10" ht="17" thickBot="1">
      <c r="B19" s="247"/>
      <c r="H19" s="252"/>
    </row>
    <row r="20" spans="2:10">
      <c r="B20" s="243">
        <v>44240</v>
      </c>
      <c r="C20" s="244" t="s">
        <v>260</v>
      </c>
      <c r="D20" s="505" t="s">
        <v>261</v>
      </c>
      <c r="E20" s="239"/>
      <c r="F20" s="239"/>
      <c r="H20" s="252"/>
    </row>
    <row r="21" spans="2:10" ht="17" thickBot="1">
      <c r="B21" s="245">
        <v>44244</v>
      </c>
      <c r="C21" s="246"/>
      <c r="D21" s="507"/>
      <c r="E21" s="239"/>
      <c r="F21" s="239"/>
      <c r="H21" s="252"/>
    </row>
    <row r="22" spans="2:10">
      <c r="B22" s="247"/>
      <c r="H22" s="252"/>
    </row>
    <row r="23" spans="2:10">
      <c r="B23" s="253">
        <v>44344</v>
      </c>
      <c r="C23" s="254" t="s">
        <v>262</v>
      </c>
      <c r="H23" s="252"/>
    </row>
    <row r="24" spans="2:10" ht="17" thickBot="1">
      <c r="B24" s="247"/>
      <c r="H24" s="252"/>
    </row>
    <row r="25" spans="2:10">
      <c r="B25" s="243">
        <v>44344</v>
      </c>
      <c r="C25" s="244"/>
      <c r="D25" s="505" t="s">
        <v>263</v>
      </c>
      <c r="E25" s="239"/>
      <c r="F25" s="239"/>
      <c r="H25" s="252"/>
    </row>
    <row r="26" spans="2:10" ht="17" thickBot="1">
      <c r="B26" s="245">
        <v>44357</v>
      </c>
      <c r="C26" s="246"/>
      <c r="D26" s="507"/>
      <c r="E26" s="239"/>
      <c r="F26" s="239"/>
      <c r="H26" s="252"/>
    </row>
    <row r="27" spans="2:10" ht="17" thickBot="1">
      <c r="B27" s="247"/>
      <c r="H27" s="252"/>
    </row>
    <row r="28" spans="2:10">
      <c r="B28" s="243">
        <v>44393</v>
      </c>
      <c r="C28" s="244"/>
      <c r="D28" s="505" t="s">
        <v>264</v>
      </c>
      <c r="H28" s="252"/>
    </row>
    <row r="29" spans="2:10" ht="17" thickBot="1">
      <c r="B29" s="245">
        <v>44404</v>
      </c>
      <c r="C29" s="246"/>
      <c r="D29" s="507"/>
      <c r="H29" s="252"/>
    </row>
    <row r="30" spans="2:10" ht="17" thickBot="1">
      <c r="B30" s="247"/>
      <c r="H30" s="252"/>
      <c r="J30" s="255"/>
    </row>
    <row r="31" spans="2:10">
      <c r="B31" s="243">
        <v>44413</v>
      </c>
      <c r="C31" s="244"/>
      <c r="D31" s="505" t="s">
        <v>265</v>
      </c>
      <c r="E31" s="239"/>
      <c r="F31" s="239"/>
      <c r="H31" s="252"/>
    </row>
    <row r="32" spans="2:10">
      <c r="B32" s="256">
        <v>44429</v>
      </c>
      <c r="C32" s="242" t="s">
        <v>266</v>
      </c>
      <c r="D32" s="506"/>
      <c r="E32" s="239"/>
      <c r="F32" s="239"/>
      <c r="G32" s="247"/>
      <c r="H32" s="250"/>
      <c r="I32" s="247"/>
      <c r="J32" s="247"/>
    </row>
    <row r="33" spans="2:10">
      <c r="B33" s="249"/>
      <c r="D33" s="506"/>
      <c r="E33" s="239"/>
      <c r="F33" s="239"/>
      <c r="G33" s="247"/>
      <c r="H33" s="250">
        <v>44437</v>
      </c>
      <c r="I33" s="257">
        <v>44437</v>
      </c>
      <c r="J33" s="255"/>
    </row>
    <row r="34" spans="2:10">
      <c r="B34" s="258">
        <v>44456</v>
      </c>
      <c r="C34" s="251" t="s">
        <v>267</v>
      </c>
      <c r="D34" s="506"/>
      <c r="E34" s="239"/>
      <c r="F34" s="248">
        <v>44456</v>
      </c>
      <c r="G34" s="247"/>
      <c r="H34" s="247"/>
      <c r="I34" s="257"/>
      <c r="J34" s="247"/>
    </row>
    <row r="35" spans="2:10">
      <c r="B35" s="249"/>
      <c r="D35" s="506"/>
      <c r="E35" s="239"/>
      <c r="F35" s="248"/>
      <c r="G35" s="247"/>
      <c r="H35" s="247"/>
      <c r="I35" s="257"/>
      <c r="J35" s="247"/>
    </row>
    <row r="36" spans="2:10">
      <c r="B36" s="259">
        <v>44468</v>
      </c>
      <c r="C36" s="260" t="s">
        <v>268</v>
      </c>
      <c r="D36" s="506"/>
      <c r="E36" s="239"/>
      <c r="F36" s="248"/>
      <c r="G36" s="247"/>
      <c r="H36" s="247"/>
      <c r="I36" s="257"/>
      <c r="J36" s="247"/>
    </row>
    <row r="37" spans="2:10">
      <c r="B37" s="249"/>
      <c r="D37" s="506"/>
      <c r="E37" s="239"/>
      <c r="F37" s="248"/>
      <c r="G37" s="247"/>
      <c r="H37" s="247"/>
      <c r="I37" s="257"/>
      <c r="J37" s="247"/>
    </row>
    <row r="38" spans="2:10">
      <c r="B38" s="258">
        <v>44471</v>
      </c>
      <c r="C38" s="251" t="s">
        <v>269</v>
      </c>
      <c r="D38" s="506"/>
      <c r="E38" s="239"/>
      <c r="F38" s="261"/>
      <c r="G38" s="247"/>
      <c r="H38" s="247"/>
      <c r="I38" s="262"/>
      <c r="J38" s="247"/>
    </row>
    <row r="39" spans="2:10">
      <c r="B39" s="249"/>
      <c r="D39" s="506"/>
      <c r="E39" s="239"/>
      <c r="F39" s="261"/>
      <c r="G39" s="247"/>
      <c r="H39" s="247"/>
      <c r="I39" s="257">
        <v>44473</v>
      </c>
      <c r="J39" s="255"/>
    </row>
    <row r="40" spans="2:10">
      <c r="B40" s="263">
        <v>44477</v>
      </c>
      <c r="C40" s="254" t="s">
        <v>270</v>
      </c>
      <c r="D40" s="506"/>
      <c r="E40" s="239"/>
      <c r="F40" s="261"/>
      <c r="H40" s="247"/>
      <c r="J40" s="247"/>
    </row>
    <row r="41" spans="2:10">
      <c r="B41" s="264">
        <v>44480</v>
      </c>
      <c r="C41" s="265" t="s">
        <v>271</v>
      </c>
      <c r="D41" s="506"/>
      <c r="E41" s="239"/>
      <c r="F41" s="261"/>
      <c r="H41" s="247"/>
      <c r="I41" s="247"/>
    </row>
    <row r="42" spans="2:10">
      <c r="B42" s="266"/>
      <c r="D42" s="506"/>
      <c r="E42" s="239"/>
      <c r="F42" s="261"/>
      <c r="H42" s="267">
        <v>44480</v>
      </c>
      <c r="I42" s="247">
        <v>44480</v>
      </c>
    </row>
    <row r="43" spans="2:10">
      <c r="B43" s="266"/>
      <c r="D43" s="506"/>
      <c r="E43" s="239"/>
      <c r="F43" s="248">
        <f>F34+28</f>
        <v>44484</v>
      </c>
      <c r="G43" s="247" t="s">
        <v>257</v>
      </c>
      <c r="H43" s="267"/>
      <c r="I43" s="247"/>
    </row>
    <row r="44" spans="2:10">
      <c r="B44" s="266"/>
      <c r="D44" s="506"/>
      <c r="E44" s="239"/>
      <c r="F44" s="268"/>
      <c r="G44" s="247"/>
      <c r="H44" s="267"/>
      <c r="I44" s="247"/>
    </row>
    <row r="45" spans="2:10">
      <c r="B45" s="266"/>
      <c r="D45" s="506"/>
      <c r="E45" s="239"/>
      <c r="F45" s="268"/>
      <c r="G45" s="247"/>
      <c r="H45" s="269"/>
    </row>
    <row r="46" spans="2:10" ht="17" thickBot="1">
      <c r="B46" s="245">
        <v>44490</v>
      </c>
      <c r="C46" s="246"/>
      <c r="D46" s="507"/>
      <c r="E46" s="239"/>
      <c r="F46" s="268"/>
      <c r="G46" s="247"/>
      <c r="H46" s="269"/>
    </row>
    <row r="47" spans="2:10">
      <c r="B47" s="247"/>
      <c r="F47" s="261"/>
      <c r="G47" s="247"/>
      <c r="H47" s="269"/>
    </row>
    <row r="48" spans="2:10">
      <c r="B48" s="247"/>
      <c r="F48" s="261"/>
      <c r="H48" s="267"/>
      <c r="I48" s="247"/>
    </row>
    <row r="49" spans="2:10">
      <c r="B49" s="247"/>
      <c r="F49" s="261"/>
      <c r="H49" s="267"/>
    </row>
    <row r="50" spans="2:10">
      <c r="B50" s="270">
        <v>44498</v>
      </c>
      <c r="C50" s="271" t="s">
        <v>272</v>
      </c>
      <c r="F50" s="261"/>
      <c r="H50" s="267"/>
      <c r="I50" s="247"/>
    </row>
    <row r="51" spans="2:10">
      <c r="B51" s="247"/>
      <c r="F51" s="261"/>
      <c r="G51" s="247"/>
      <c r="H51" s="267"/>
      <c r="I51" s="247"/>
    </row>
    <row r="52" spans="2:10">
      <c r="B52" s="272">
        <v>44501</v>
      </c>
      <c r="C52" s="260" t="s">
        <v>273</v>
      </c>
      <c r="D52" s="240" t="s">
        <v>274</v>
      </c>
      <c r="F52" s="248">
        <f>F43+28</f>
        <v>44512</v>
      </c>
      <c r="G52" s="247" t="s">
        <v>258</v>
      </c>
      <c r="H52" s="267"/>
      <c r="I52" s="247">
        <v>44501</v>
      </c>
    </row>
    <row r="53" spans="2:10">
      <c r="B53" s="247"/>
      <c r="F53" s="247"/>
      <c r="G53" s="247"/>
      <c r="H53" s="267"/>
      <c r="I53" s="247"/>
    </row>
    <row r="54" spans="2:10">
      <c r="B54" s="272">
        <v>44519</v>
      </c>
      <c r="C54" s="260" t="s">
        <v>275</v>
      </c>
      <c r="G54" s="247"/>
      <c r="H54" s="269"/>
    </row>
    <row r="55" spans="2:10">
      <c r="B55" s="247"/>
      <c r="G55" s="247"/>
      <c r="H55" s="269"/>
    </row>
    <row r="56" spans="2:10">
      <c r="B56" s="253">
        <v>44537</v>
      </c>
      <c r="C56" s="254" t="s">
        <v>276</v>
      </c>
      <c r="F56" s="248">
        <v>44537</v>
      </c>
      <c r="G56" s="247"/>
      <c r="H56" s="269"/>
      <c r="J56" s="247"/>
    </row>
    <row r="57" spans="2:10">
      <c r="B57" s="247"/>
      <c r="F57" s="248"/>
      <c r="H57" s="269"/>
    </row>
    <row r="58" spans="2:10">
      <c r="B58" s="273">
        <v>44545</v>
      </c>
      <c r="C58" s="274" t="s">
        <v>277</v>
      </c>
      <c r="F58" s="261"/>
      <c r="H58" s="269"/>
    </row>
    <row r="59" spans="2:10">
      <c r="B59" s="273"/>
      <c r="C59" s="274"/>
      <c r="F59" s="248"/>
      <c r="H59" s="269"/>
    </row>
    <row r="60" spans="2:10">
      <c r="B60" s="247"/>
      <c r="F60" s="248">
        <f>F56+28</f>
        <v>44565</v>
      </c>
      <c r="G60" s="240" t="s">
        <v>257</v>
      </c>
      <c r="H60" s="269"/>
    </row>
    <row r="61" spans="2:10">
      <c r="B61" s="247">
        <v>44574</v>
      </c>
      <c r="C61" s="239" t="s">
        <v>278</v>
      </c>
      <c r="F61" s="261"/>
      <c r="H61" s="269"/>
    </row>
    <row r="62" spans="2:10">
      <c r="B62" s="247"/>
      <c r="F62" s="261"/>
      <c r="H62" s="269"/>
    </row>
    <row r="63" spans="2:10">
      <c r="B63" s="241">
        <v>44579</v>
      </c>
      <c r="C63" s="242" t="s">
        <v>279</v>
      </c>
      <c r="D63" s="240" t="s">
        <v>280</v>
      </c>
      <c r="F63" s="261"/>
      <c r="H63" s="269"/>
    </row>
    <row r="64" spans="2:10">
      <c r="F64" s="261"/>
      <c r="H64" s="269"/>
    </row>
    <row r="65" spans="2:8">
      <c r="B65" s="241">
        <v>44585</v>
      </c>
      <c r="C65" s="242" t="s">
        <v>281</v>
      </c>
      <c r="D65" s="240" t="s">
        <v>282</v>
      </c>
      <c r="F65" s="261"/>
      <c r="H65" s="269"/>
    </row>
    <row r="66" spans="2:8">
      <c r="F66" s="275">
        <v>44593</v>
      </c>
      <c r="G66" s="276" t="s">
        <v>283</v>
      </c>
      <c r="H66" s="269"/>
    </row>
    <row r="67" spans="2:8">
      <c r="B67" s="267">
        <v>44606</v>
      </c>
      <c r="C67" s="265" t="s">
        <v>284</v>
      </c>
      <c r="H67" s="267">
        <v>44606</v>
      </c>
    </row>
  </sheetData>
  <mergeCells count="6">
    <mergeCell ref="D31:D46"/>
    <mergeCell ref="D5:D6"/>
    <mergeCell ref="D8:D14"/>
    <mergeCell ref="D20:D21"/>
    <mergeCell ref="D25:D26"/>
    <mergeCell ref="D28:D2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77FCE-E5DA-1645-BF2A-AA59C80BC0AC}">
  <sheetPr>
    <tabColor theme="5"/>
  </sheetPr>
  <dimension ref="A1"/>
  <sheetViews>
    <sheetView view="pageBreakPreview" zoomScale="60" zoomScaleNormal="100" workbookViewId="0"/>
  </sheetViews>
  <sheetFormatPr baseColWidth="10" defaultRowHeight="16"/>
  <sheetData/>
  <pageMargins left="0.7" right="0.7" top="0.75" bottom="0.75" header="0.3" footer="0.3"/>
  <pageSetup paperSize="9"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10AD7-E0AE-9546-A2E1-C0157F749638}">
  <dimension ref="A1:BK155"/>
  <sheetViews>
    <sheetView topLeftCell="C1" zoomScale="110" zoomScaleNormal="110" workbookViewId="0">
      <selection activeCell="E3" sqref="E3"/>
    </sheetView>
  </sheetViews>
  <sheetFormatPr baseColWidth="10" defaultRowHeight="16"/>
  <cols>
    <col min="1" max="1" width="20.33203125" bestFit="1" customWidth="1"/>
    <col min="2" max="2" width="20.1640625" bestFit="1" customWidth="1"/>
    <col min="5" max="5" width="11" customWidth="1"/>
    <col min="6" max="6" width="10.83203125" style="451"/>
    <col min="9" max="9" width="15.1640625" bestFit="1" customWidth="1"/>
    <col min="11" max="12" width="15.83203125" style="465" bestFit="1" customWidth="1"/>
    <col min="13" max="13" width="10.83203125" style="465"/>
    <col min="14" max="14" width="15.83203125" style="465" bestFit="1" customWidth="1"/>
    <col min="15" max="15" width="11.5" style="465" bestFit="1" customWidth="1"/>
    <col min="17" max="17" width="2.6640625" style="333" customWidth="1"/>
    <col min="19" max="19" width="20.1640625" style="60" bestFit="1" customWidth="1"/>
    <col min="20" max="20" width="12.5" style="60" bestFit="1" customWidth="1"/>
    <col min="21" max="21" width="15.5" style="60" bestFit="1" customWidth="1"/>
    <col min="22" max="27" width="10.83203125" style="60"/>
    <col min="28" max="28" width="15" style="60" customWidth="1"/>
    <col min="29" max="29" width="2.83203125" style="471" customWidth="1"/>
    <col min="41" max="41" width="2.6640625" style="333" customWidth="1"/>
    <col min="53" max="53" width="3.6640625" style="333" customWidth="1"/>
  </cols>
  <sheetData>
    <row r="1" spans="3:35">
      <c r="K1" s="465" t="s">
        <v>627</v>
      </c>
      <c r="L1" s="450" t="s">
        <v>626</v>
      </c>
    </row>
    <row r="2" spans="3:35">
      <c r="C2" s="450" t="s">
        <v>627</v>
      </c>
      <c r="K2" s="449" t="s">
        <v>621</v>
      </c>
      <c r="L2" s="449" t="s">
        <v>624</v>
      </c>
      <c r="N2" s="465" t="s">
        <v>638</v>
      </c>
      <c r="O2" s="465" t="s">
        <v>640</v>
      </c>
      <c r="S2" s="60" t="s">
        <v>73</v>
      </c>
      <c r="T2" s="60" t="s">
        <v>74</v>
      </c>
      <c r="U2" s="511" t="s">
        <v>72</v>
      </c>
      <c r="V2" s="511"/>
      <c r="W2" s="511"/>
      <c r="X2" s="511"/>
      <c r="Y2" s="511"/>
    </row>
    <row r="3" spans="3:35">
      <c r="C3" s="449" t="s">
        <v>621</v>
      </c>
      <c r="F3" s="451" t="s">
        <v>623</v>
      </c>
      <c r="I3" s="450" t="s">
        <v>626</v>
      </c>
      <c r="K3" s="449" t="s">
        <v>622</v>
      </c>
      <c r="L3" s="449" t="s">
        <v>625</v>
      </c>
      <c r="M3" s="465" t="s">
        <v>628</v>
      </c>
      <c r="N3" s="465" t="s">
        <v>637</v>
      </c>
      <c r="O3" s="465" t="s">
        <v>639</v>
      </c>
      <c r="S3" s="60" t="s">
        <v>67</v>
      </c>
      <c r="T3" s="60" t="s">
        <v>68</v>
      </c>
      <c r="U3" s="60" t="s">
        <v>66</v>
      </c>
      <c r="V3" s="60" t="s">
        <v>65</v>
      </c>
      <c r="W3" s="60" t="s">
        <v>64</v>
      </c>
      <c r="X3" s="60" t="s">
        <v>63</v>
      </c>
      <c r="Y3" s="60" t="s">
        <v>62</v>
      </c>
      <c r="AB3" s="60" t="s">
        <v>61</v>
      </c>
    </row>
    <row r="4" spans="3:35">
      <c r="C4" s="449" t="s">
        <v>622</v>
      </c>
      <c r="F4" s="451">
        <v>2.779241E-2</v>
      </c>
      <c r="I4" s="449" t="s">
        <v>624</v>
      </c>
      <c r="J4" s="449">
        <v>1</v>
      </c>
      <c r="K4" s="465">
        <f>F4</f>
        <v>2.779241E-2</v>
      </c>
      <c r="L4" s="465">
        <v>2.7792359999999999E-2</v>
      </c>
      <c r="M4" s="465">
        <f>AB4</f>
        <v>2.4477239999999997E-2</v>
      </c>
      <c r="N4" s="467">
        <v>2.779235E-2</v>
      </c>
      <c r="O4" s="467">
        <v>2.779241E-2</v>
      </c>
      <c r="S4" s="60" t="str">
        <f t="shared" ref="S4:S63" si="0">$F$3</f>
        <v>vaccination_rate</v>
      </c>
      <c r="T4" s="60">
        <f>Reg_30days!AJ32</f>
        <v>0</v>
      </c>
      <c r="U4" s="64">
        <v>2.45031E-2</v>
      </c>
      <c r="V4" s="64">
        <v>2.44278E-2</v>
      </c>
      <c r="W4" s="64">
        <v>2.4483499999999998E-2</v>
      </c>
      <c r="X4" s="64">
        <v>2.4488599999999999E-2</v>
      </c>
      <c r="Y4" s="64">
        <v>2.44832E-2</v>
      </c>
      <c r="Z4" s="64"/>
      <c r="AA4" s="64"/>
      <c r="AB4" s="62">
        <f t="shared" ref="AB4:AB63" si="1">AVERAGE(U4:Y4)</f>
        <v>2.4477239999999997E-2</v>
      </c>
      <c r="AC4" s="472"/>
    </row>
    <row r="5" spans="3:35">
      <c r="F5" s="451">
        <v>2.779357E-2</v>
      </c>
      <c r="I5" s="449" t="s">
        <v>625</v>
      </c>
      <c r="J5" s="449">
        <v>2</v>
      </c>
      <c r="K5" s="465">
        <f t="shared" ref="K5:K63" si="2">F5</f>
        <v>2.779357E-2</v>
      </c>
      <c r="L5" s="465">
        <v>2.7793709999999999E-2</v>
      </c>
      <c r="M5" s="465">
        <f t="shared" ref="M5:M63" si="3">AB5</f>
        <v>2.438572E-2</v>
      </c>
      <c r="N5" s="468">
        <v>2.779351E-2</v>
      </c>
      <c r="O5" s="468">
        <v>2.7793760000000001E-2</v>
      </c>
      <c r="S5" s="60" t="str">
        <f t="shared" si="0"/>
        <v>vaccination_rate</v>
      </c>
      <c r="T5" s="60">
        <f>Reg_30days!AJ33</f>
        <v>0</v>
      </c>
      <c r="U5" s="64">
        <v>2.44224E-2</v>
      </c>
      <c r="V5" s="64">
        <v>2.4376499999999999E-2</v>
      </c>
      <c r="W5" s="64">
        <v>2.43693E-2</v>
      </c>
      <c r="X5" s="64">
        <v>2.4377699999999999E-2</v>
      </c>
      <c r="Y5" s="64">
        <v>2.43827E-2</v>
      </c>
      <c r="Z5" s="64"/>
      <c r="AA5" s="64"/>
      <c r="AB5" s="62">
        <f t="shared" si="1"/>
        <v>2.438572E-2</v>
      </c>
      <c r="AC5" s="472"/>
    </row>
    <row r="6" spans="3:35" ht="18">
      <c r="F6" s="451">
        <v>2.7778919999999999E-2</v>
      </c>
      <c r="J6" s="449">
        <v>3</v>
      </c>
      <c r="K6" s="465">
        <f t="shared" si="2"/>
        <v>2.7778919999999999E-2</v>
      </c>
      <c r="L6" s="465">
        <v>2.7779249999999998E-2</v>
      </c>
      <c r="M6" s="465">
        <f t="shared" si="3"/>
        <v>2.4267799999999999E-2</v>
      </c>
      <c r="N6" s="468">
        <v>2.7778859999999999E-2</v>
      </c>
      <c r="O6" s="468">
        <v>2.77793E-2</v>
      </c>
      <c r="S6" s="60" t="str">
        <f t="shared" si="0"/>
        <v>vaccination_rate</v>
      </c>
      <c r="T6" s="60">
        <f>Reg_30days!AJ34</f>
        <v>0</v>
      </c>
      <c r="U6" s="64">
        <v>2.43032E-2</v>
      </c>
      <c r="V6" s="64">
        <v>2.4231300000000001E-2</v>
      </c>
      <c r="W6" s="64">
        <v>2.4268399999999999E-2</v>
      </c>
      <c r="X6" s="64">
        <v>2.4270699999999999E-2</v>
      </c>
      <c r="Y6" s="64">
        <v>2.4265399999999999E-2</v>
      </c>
      <c r="Z6" s="64"/>
      <c r="AA6" s="64"/>
      <c r="AB6" s="62">
        <f t="shared" si="1"/>
        <v>2.4267799999999999E-2</v>
      </c>
      <c r="AC6" s="472"/>
      <c r="AH6" s="460"/>
      <c r="AI6" s="459"/>
    </row>
    <row r="7" spans="3:35" ht="18">
      <c r="F7" s="451">
        <v>2.7764939999999998E-2</v>
      </c>
      <c r="J7" s="449">
        <v>4</v>
      </c>
      <c r="K7" s="465">
        <f t="shared" si="2"/>
        <v>2.7764939999999998E-2</v>
      </c>
      <c r="L7" s="465">
        <v>2.776547E-2</v>
      </c>
      <c r="M7" s="465">
        <f t="shared" si="3"/>
        <v>2.4109560000000002E-2</v>
      </c>
      <c r="N7" s="468">
        <v>2.7764870000000001E-2</v>
      </c>
      <c r="O7" s="468">
        <v>2.776553E-2</v>
      </c>
      <c r="S7" s="60" t="str">
        <f t="shared" si="0"/>
        <v>vaccination_rate</v>
      </c>
      <c r="T7" s="60">
        <f>Reg_30days!AJ35</f>
        <v>0</v>
      </c>
      <c r="U7" s="64">
        <v>2.4128500000000001E-2</v>
      </c>
      <c r="V7" s="64">
        <v>2.41053E-2</v>
      </c>
      <c r="W7" s="64">
        <v>2.4069199999999999E-2</v>
      </c>
      <c r="X7" s="64">
        <v>2.4107E-2</v>
      </c>
      <c r="Y7" s="64">
        <v>2.4137800000000001E-2</v>
      </c>
      <c r="Z7" s="64"/>
      <c r="AA7" s="64"/>
      <c r="AB7" s="62">
        <f>AVERAGE(U7:Y7)</f>
        <v>2.4109560000000002E-2</v>
      </c>
      <c r="AC7" s="472"/>
      <c r="AH7" s="460"/>
      <c r="AI7" s="461"/>
    </row>
    <row r="8" spans="3:35" ht="18">
      <c r="F8" s="451">
        <v>2.7744439999999999E-2</v>
      </c>
      <c r="J8" s="449">
        <v>5</v>
      </c>
      <c r="K8" s="466">
        <f t="shared" si="2"/>
        <v>2.7744439999999999E-2</v>
      </c>
      <c r="L8" s="466">
        <v>2.7745240000000001E-2</v>
      </c>
      <c r="M8" s="465">
        <f t="shared" si="3"/>
        <v>2.3871360000000001E-2</v>
      </c>
      <c r="N8" s="468">
        <v>2.7744359999999999E-2</v>
      </c>
      <c r="O8" s="468">
        <v>2.7745300000000001E-2</v>
      </c>
      <c r="S8" s="60" t="str">
        <f t="shared" si="0"/>
        <v>vaccination_rate</v>
      </c>
      <c r="T8" s="60">
        <f>Reg_30days!AJ36</f>
        <v>0</v>
      </c>
      <c r="U8" s="64">
        <v>2.3990000000000001E-2</v>
      </c>
      <c r="V8" s="64">
        <v>2.3761500000000001E-2</v>
      </c>
      <c r="W8" s="64">
        <v>2.39481E-2</v>
      </c>
      <c r="X8" s="64">
        <v>2.3971599999999999E-2</v>
      </c>
      <c r="Y8" s="64">
        <v>2.3685600000000001E-2</v>
      </c>
      <c r="Z8" s="64"/>
      <c r="AA8" s="64"/>
      <c r="AB8" s="62">
        <f t="shared" si="1"/>
        <v>2.3871360000000001E-2</v>
      </c>
      <c r="AC8" s="472"/>
      <c r="AH8" s="460"/>
      <c r="AI8" s="461"/>
    </row>
    <row r="9" spans="3:35" ht="18">
      <c r="F9" s="451">
        <v>2.7717789999999999E-2</v>
      </c>
      <c r="J9" s="449">
        <v>6</v>
      </c>
      <c r="K9" s="466">
        <f t="shared" si="2"/>
        <v>2.7717789999999999E-2</v>
      </c>
      <c r="L9" s="466">
        <v>2.7719049999999999E-2</v>
      </c>
      <c r="M9" s="465">
        <f t="shared" si="3"/>
        <v>2.3552739999999999E-2</v>
      </c>
      <c r="N9" s="468">
        <v>2.771771E-2</v>
      </c>
      <c r="O9" s="468">
        <v>2.771912E-2</v>
      </c>
      <c r="S9" s="60" t="str">
        <f t="shared" si="0"/>
        <v>vaccination_rate</v>
      </c>
      <c r="T9" s="60">
        <f>Reg_30days!AJ37</f>
        <v>0</v>
      </c>
      <c r="U9" s="64">
        <v>2.39124E-2</v>
      </c>
      <c r="V9" s="64">
        <v>2.3483E-2</v>
      </c>
      <c r="W9" s="64">
        <v>2.3427900000000002E-2</v>
      </c>
      <c r="X9" s="64">
        <v>2.3380100000000001E-2</v>
      </c>
      <c r="Y9" s="64">
        <v>2.3560299999999999E-2</v>
      </c>
      <c r="Z9" s="64"/>
      <c r="AA9" s="64"/>
      <c r="AB9" s="62">
        <f t="shared" si="1"/>
        <v>2.3552739999999999E-2</v>
      </c>
      <c r="AC9" s="472"/>
      <c r="AH9" s="460"/>
      <c r="AI9" s="461"/>
    </row>
    <row r="10" spans="3:35" ht="18">
      <c r="F10" s="451">
        <v>2.769106E-2</v>
      </c>
      <c r="J10" s="449">
        <v>7</v>
      </c>
      <c r="K10" s="465">
        <f t="shared" si="2"/>
        <v>2.769106E-2</v>
      </c>
      <c r="L10" s="465">
        <v>2.769274E-2</v>
      </c>
      <c r="M10" s="465">
        <f t="shared" si="3"/>
        <v>2.338316E-2</v>
      </c>
      <c r="N10" s="468">
        <v>2.7690969999999999E-2</v>
      </c>
      <c r="O10" s="468">
        <v>2.76928E-2</v>
      </c>
      <c r="S10" s="60" t="str">
        <f t="shared" si="0"/>
        <v>vaccination_rate</v>
      </c>
      <c r="T10" s="60">
        <f>Reg_30days!AJ38</f>
        <v>0</v>
      </c>
      <c r="U10" s="64">
        <v>2.3561599999999999E-2</v>
      </c>
      <c r="V10" s="64">
        <v>2.3455799999999999E-2</v>
      </c>
      <c r="W10" s="64">
        <v>2.3410899999999998E-2</v>
      </c>
      <c r="X10" s="64">
        <v>2.3186700000000001E-2</v>
      </c>
      <c r="Y10" s="64">
        <v>2.33008E-2</v>
      </c>
      <c r="Z10" s="64"/>
      <c r="AA10" s="64"/>
      <c r="AB10" s="62">
        <f t="shared" si="1"/>
        <v>2.338316E-2</v>
      </c>
      <c r="AC10" s="472"/>
      <c r="AH10" s="460"/>
      <c r="AI10" s="461"/>
    </row>
    <row r="11" spans="3:35" ht="18">
      <c r="F11" s="451">
        <v>2.765664E-2</v>
      </c>
      <c r="J11" s="449">
        <v>8</v>
      </c>
      <c r="K11" s="465">
        <f t="shared" si="2"/>
        <v>2.765664E-2</v>
      </c>
      <c r="L11" s="465">
        <v>2.7659010000000001E-2</v>
      </c>
      <c r="M11" s="465">
        <f t="shared" si="3"/>
        <v>2.316708E-2</v>
      </c>
      <c r="N11" s="468">
        <v>2.765656E-2</v>
      </c>
      <c r="O11" s="468">
        <v>2.7659070000000001E-2</v>
      </c>
      <c r="S11" s="60" t="str">
        <f t="shared" si="0"/>
        <v>vaccination_rate</v>
      </c>
      <c r="T11" s="60">
        <f>Reg_30days!AJ39</f>
        <v>0</v>
      </c>
      <c r="U11" s="64">
        <v>2.3195299999999999E-2</v>
      </c>
      <c r="V11" s="64">
        <v>2.3148100000000001E-2</v>
      </c>
      <c r="W11" s="64">
        <v>2.3310000000000001E-2</v>
      </c>
      <c r="X11" s="64">
        <v>2.3103200000000001E-2</v>
      </c>
      <c r="Y11" s="64">
        <v>2.30788E-2</v>
      </c>
      <c r="Z11" s="64"/>
      <c r="AA11" s="64"/>
      <c r="AB11" s="62">
        <f t="shared" si="1"/>
        <v>2.316708E-2</v>
      </c>
      <c r="AC11" s="472"/>
      <c r="AH11" s="460"/>
      <c r="AI11" s="461"/>
    </row>
    <row r="12" spans="3:35" ht="18">
      <c r="F12" s="451">
        <v>2.7617969999999999E-2</v>
      </c>
      <c r="J12" s="449">
        <v>9</v>
      </c>
      <c r="K12" s="465">
        <f t="shared" si="2"/>
        <v>2.7617969999999999E-2</v>
      </c>
      <c r="L12" s="465">
        <v>2.7621010000000001E-2</v>
      </c>
      <c r="M12" s="465">
        <f t="shared" si="3"/>
        <v>2.305654E-2</v>
      </c>
      <c r="N12" s="468">
        <v>2.7617840000000001E-2</v>
      </c>
      <c r="O12" s="468">
        <v>2.7621099999999999E-2</v>
      </c>
      <c r="S12" s="60" t="str">
        <f t="shared" si="0"/>
        <v>vaccination_rate</v>
      </c>
      <c r="T12" s="60">
        <f>Reg_30days!AJ40</f>
        <v>0</v>
      </c>
      <c r="U12" s="64">
        <v>2.3080400000000001E-2</v>
      </c>
      <c r="V12" s="64">
        <v>2.2986099999999999E-2</v>
      </c>
      <c r="W12" s="64">
        <v>2.3385099999999999E-2</v>
      </c>
      <c r="X12" s="64">
        <v>2.29123E-2</v>
      </c>
      <c r="Y12" s="64">
        <v>2.29188E-2</v>
      </c>
      <c r="Z12" s="64"/>
      <c r="AA12" s="64"/>
      <c r="AB12" s="62">
        <f t="shared" si="1"/>
        <v>2.305654E-2</v>
      </c>
      <c r="AC12" s="472"/>
      <c r="AH12" s="460"/>
      <c r="AI12" s="461"/>
    </row>
    <row r="13" spans="3:35" ht="18">
      <c r="F13" s="451">
        <v>2.759025E-2</v>
      </c>
      <c r="J13" s="449">
        <v>10</v>
      </c>
      <c r="K13" s="465">
        <f t="shared" si="2"/>
        <v>2.759025E-2</v>
      </c>
      <c r="L13" s="465">
        <v>2.7593980000000001E-2</v>
      </c>
      <c r="M13" s="465">
        <f t="shared" si="3"/>
        <v>2.2856919999999999E-2</v>
      </c>
      <c r="N13" s="468">
        <v>2.7590150000000001E-2</v>
      </c>
      <c r="O13" s="468">
        <v>2.7594029999999999E-2</v>
      </c>
      <c r="S13" s="60" t="str">
        <f t="shared" si="0"/>
        <v>vaccination_rate</v>
      </c>
      <c r="T13" s="60">
        <f>Reg_30days!AJ41</f>
        <v>0</v>
      </c>
      <c r="U13" s="64">
        <v>2.2797000000000001E-2</v>
      </c>
      <c r="V13" s="64">
        <v>2.26103E-2</v>
      </c>
      <c r="W13" s="64">
        <v>2.32388E-2</v>
      </c>
      <c r="X13" s="64">
        <v>2.2947499999999999E-2</v>
      </c>
      <c r="Y13" s="64">
        <v>2.2690999999999999E-2</v>
      </c>
      <c r="Z13" s="64"/>
      <c r="AA13" s="64"/>
      <c r="AB13" s="62">
        <f t="shared" si="1"/>
        <v>2.2856919999999999E-2</v>
      </c>
      <c r="AC13" s="472"/>
      <c r="AH13" s="460"/>
      <c r="AI13" s="461"/>
    </row>
    <row r="14" spans="3:35" ht="18">
      <c r="F14" s="451">
        <v>2.7584129999999998E-2</v>
      </c>
      <c r="J14" s="449">
        <v>11</v>
      </c>
      <c r="K14" s="465">
        <f t="shared" si="2"/>
        <v>2.7584129999999998E-2</v>
      </c>
      <c r="L14" s="465">
        <v>2.7589889999999999E-2</v>
      </c>
      <c r="M14" s="465">
        <f t="shared" si="3"/>
        <v>2.2671359999999998E-2</v>
      </c>
      <c r="N14" s="468">
        <v>2.7586159999999998E-2</v>
      </c>
      <c r="O14" s="468">
        <v>2.7589309999999999E-2</v>
      </c>
      <c r="S14" s="60" t="str">
        <f t="shared" si="0"/>
        <v>vaccination_rate</v>
      </c>
      <c r="T14" s="60">
        <f>Reg_30days!AJ42</f>
        <v>0</v>
      </c>
      <c r="U14" s="64">
        <v>2.2539799999999999E-2</v>
      </c>
      <c r="V14" s="64">
        <v>2.2577799999999999E-2</v>
      </c>
      <c r="W14" s="64">
        <v>2.29953E-2</v>
      </c>
      <c r="X14" s="64">
        <v>2.2618599999999999E-2</v>
      </c>
      <c r="Y14" s="64">
        <v>2.2625300000000001E-2</v>
      </c>
      <c r="Z14" s="64"/>
      <c r="AA14" s="64"/>
      <c r="AB14" s="62">
        <f t="shared" si="1"/>
        <v>2.2671359999999998E-2</v>
      </c>
      <c r="AC14" s="472"/>
      <c r="AH14" s="460"/>
      <c r="AI14" s="461"/>
    </row>
    <row r="15" spans="3:35" ht="18">
      <c r="F15" s="451">
        <v>2.7475880000000001E-2</v>
      </c>
      <c r="J15" s="449">
        <v>12</v>
      </c>
      <c r="K15" s="465">
        <f t="shared" si="2"/>
        <v>2.7475880000000001E-2</v>
      </c>
      <c r="L15" s="465">
        <v>2.7481729999999999E-2</v>
      </c>
      <c r="M15" s="465">
        <f t="shared" si="3"/>
        <v>2.2474340000000002E-2</v>
      </c>
      <c r="N15" s="468">
        <v>2.7475820000000001E-2</v>
      </c>
      <c r="O15" s="468">
        <v>2.7481760000000001E-2</v>
      </c>
      <c r="S15" s="60" t="str">
        <f t="shared" si="0"/>
        <v>vaccination_rate</v>
      </c>
      <c r="T15" s="60">
        <f>Reg_30days!AJ43</f>
        <v>0</v>
      </c>
      <c r="U15" s="64">
        <v>2.2336100000000001E-2</v>
      </c>
      <c r="V15" s="64">
        <v>2.2573800000000002E-2</v>
      </c>
      <c r="W15" s="64">
        <v>2.2726E-2</v>
      </c>
      <c r="X15" s="64">
        <v>2.24946E-2</v>
      </c>
      <c r="Y15" s="64">
        <v>2.2241199999999999E-2</v>
      </c>
      <c r="Z15" s="64"/>
      <c r="AA15" s="64"/>
      <c r="AB15" s="62">
        <f t="shared" si="1"/>
        <v>2.2474340000000002E-2</v>
      </c>
      <c r="AC15" s="472"/>
      <c r="AH15" s="460"/>
      <c r="AI15" s="461"/>
    </row>
    <row r="16" spans="3:35" ht="18">
      <c r="F16" s="451">
        <v>2.7346840000000001E-2</v>
      </c>
      <c r="J16" s="449">
        <v>13</v>
      </c>
      <c r="K16" s="465">
        <f t="shared" si="2"/>
        <v>2.7346840000000001E-2</v>
      </c>
      <c r="L16" s="465">
        <v>2.7356330000000002E-2</v>
      </c>
      <c r="M16" s="465">
        <f t="shared" si="3"/>
        <v>2.2394239999999999E-2</v>
      </c>
      <c r="N16" s="468">
        <v>2.734733E-2</v>
      </c>
      <c r="O16" s="468">
        <v>2.7355999999999998E-2</v>
      </c>
      <c r="S16" s="60" t="str">
        <f t="shared" si="0"/>
        <v>vaccination_rate</v>
      </c>
      <c r="T16" s="60">
        <f>Reg_30days!AJ44</f>
        <v>0</v>
      </c>
      <c r="U16" s="64">
        <v>2.2157300000000001E-2</v>
      </c>
      <c r="V16" s="64">
        <v>2.2285800000000001E-2</v>
      </c>
      <c r="W16" s="64">
        <v>2.2578899999999999E-2</v>
      </c>
      <c r="X16" s="64">
        <v>2.2673599999999999E-2</v>
      </c>
      <c r="Y16" s="64">
        <v>2.22756E-2</v>
      </c>
      <c r="Z16" s="64"/>
      <c r="AA16" s="64"/>
      <c r="AB16" s="62">
        <f t="shared" si="1"/>
        <v>2.2394239999999999E-2</v>
      </c>
      <c r="AC16" s="472"/>
      <c r="AH16" s="460"/>
      <c r="AI16" s="461"/>
    </row>
    <row r="17" spans="6:35" ht="18">
      <c r="F17" s="451">
        <v>2.7242829999999999E-2</v>
      </c>
      <c r="J17" s="449">
        <v>14</v>
      </c>
      <c r="K17" s="465">
        <f t="shared" si="2"/>
        <v>2.7242829999999999E-2</v>
      </c>
      <c r="L17" s="465">
        <v>2.7253300000000001E-2</v>
      </c>
      <c r="M17" s="465">
        <f t="shared" si="3"/>
        <v>2.230826E-2</v>
      </c>
      <c r="N17" s="468">
        <v>2.7242929999999999E-2</v>
      </c>
      <c r="O17" s="468">
        <v>2.7253429999999999E-2</v>
      </c>
      <c r="S17" s="60" t="str">
        <f t="shared" si="0"/>
        <v>vaccination_rate</v>
      </c>
      <c r="T17" s="60">
        <f>Reg_30days!AJ45</f>
        <v>0</v>
      </c>
      <c r="U17" s="64">
        <v>2.2614100000000002E-2</v>
      </c>
      <c r="V17" s="64">
        <v>2.2292900000000001E-2</v>
      </c>
      <c r="W17" s="64">
        <v>2.2557899999999999E-2</v>
      </c>
      <c r="X17" s="64">
        <v>2.2348199999999999E-2</v>
      </c>
      <c r="Y17" s="64">
        <v>2.17282E-2</v>
      </c>
      <c r="Z17" s="64"/>
      <c r="AA17" s="64"/>
      <c r="AB17" s="62">
        <f t="shared" si="1"/>
        <v>2.230826E-2</v>
      </c>
      <c r="AC17" s="472"/>
      <c r="AH17" s="460"/>
      <c r="AI17" s="461"/>
    </row>
    <row r="18" spans="6:35" ht="18">
      <c r="F18" s="451">
        <v>2.6991299999999999E-2</v>
      </c>
      <c r="J18" s="449">
        <v>15</v>
      </c>
      <c r="K18" s="465">
        <f t="shared" si="2"/>
        <v>2.6991299999999999E-2</v>
      </c>
      <c r="L18" s="465">
        <v>2.7008339999999999E-2</v>
      </c>
      <c r="M18" s="465">
        <f t="shared" si="3"/>
        <v>2.2014600000000002E-2</v>
      </c>
      <c r="N18" s="468">
        <v>2.6992209999999999E-2</v>
      </c>
      <c r="O18" s="468">
        <v>2.7008020000000001E-2</v>
      </c>
      <c r="S18" s="60" t="str">
        <f t="shared" si="0"/>
        <v>vaccination_rate</v>
      </c>
      <c r="T18" s="60">
        <f>Reg_30days!AJ46</f>
        <v>0</v>
      </c>
      <c r="U18" s="64">
        <v>2.2101800000000001E-2</v>
      </c>
      <c r="V18" s="64">
        <v>2.1930700000000001E-2</v>
      </c>
      <c r="W18" s="64">
        <v>2.2144500000000001E-2</v>
      </c>
      <c r="X18" s="64">
        <v>2.20238E-2</v>
      </c>
      <c r="Y18" s="64">
        <v>2.1872200000000001E-2</v>
      </c>
      <c r="Z18" s="64"/>
      <c r="AA18" s="64"/>
      <c r="AB18" s="62">
        <f t="shared" si="1"/>
        <v>2.2014600000000002E-2</v>
      </c>
      <c r="AC18" s="472"/>
      <c r="AH18" s="460"/>
      <c r="AI18" s="461"/>
    </row>
    <row r="19" spans="6:35" ht="18">
      <c r="F19" s="451">
        <v>2.6813030000000002E-2</v>
      </c>
      <c r="J19" s="449">
        <v>16</v>
      </c>
      <c r="K19" s="465">
        <f t="shared" si="2"/>
        <v>2.6813030000000002E-2</v>
      </c>
      <c r="L19" s="465">
        <v>2.6829189999999999E-2</v>
      </c>
      <c r="M19" s="465">
        <f t="shared" si="3"/>
        <v>2.2048480000000002E-2</v>
      </c>
      <c r="N19" s="468">
        <v>2.6812510000000001E-2</v>
      </c>
      <c r="O19" s="468">
        <v>2.6829490000000001E-2</v>
      </c>
      <c r="S19" s="60" t="str">
        <f t="shared" si="0"/>
        <v>vaccination_rate</v>
      </c>
      <c r="T19" s="60">
        <f>Reg_30days!AJ47</f>
        <v>0</v>
      </c>
      <c r="U19" s="64">
        <v>2.23381E-2</v>
      </c>
      <c r="V19" s="64">
        <v>2.20728E-2</v>
      </c>
      <c r="W19" s="64">
        <v>2.2429899999999999E-2</v>
      </c>
      <c r="X19" s="64">
        <v>2.1830499999999999E-2</v>
      </c>
      <c r="Y19" s="64">
        <v>2.1571099999999999E-2</v>
      </c>
      <c r="Z19" s="64"/>
      <c r="AA19" s="64"/>
      <c r="AB19" s="62">
        <f t="shared" si="1"/>
        <v>2.2048480000000002E-2</v>
      </c>
      <c r="AC19" s="472"/>
      <c r="AH19" s="460"/>
      <c r="AI19" s="461"/>
    </row>
    <row r="20" spans="6:35" ht="18">
      <c r="F20" s="451">
        <v>2.6678960000000002E-2</v>
      </c>
      <c r="J20" s="449">
        <v>17</v>
      </c>
      <c r="K20" s="465">
        <f t="shared" si="2"/>
        <v>2.6678960000000002E-2</v>
      </c>
      <c r="L20" s="465">
        <v>2.6698050000000001E-2</v>
      </c>
      <c r="M20" s="465">
        <f t="shared" si="3"/>
        <v>2.1923679999999994E-2</v>
      </c>
      <c r="N20" s="468">
        <v>2.667976E-2</v>
      </c>
      <c r="O20" s="468">
        <v>2.6697289999999999E-2</v>
      </c>
      <c r="S20" s="60" t="str">
        <f t="shared" si="0"/>
        <v>vaccination_rate</v>
      </c>
      <c r="T20" s="60">
        <f>Reg_30days!AJ48</f>
        <v>0</v>
      </c>
      <c r="U20" s="64">
        <v>2.2091400000000001E-2</v>
      </c>
      <c r="V20" s="64">
        <v>2.1715499999999999E-2</v>
      </c>
      <c r="W20" s="64">
        <v>2.2202199999999998E-2</v>
      </c>
      <c r="X20" s="64">
        <v>2.2058899999999999E-2</v>
      </c>
      <c r="Y20" s="64">
        <v>2.1550400000000001E-2</v>
      </c>
      <c r="Z20" s="64"/>
      <c r="AA20" s="64"/>
      <c r="AB20" s="62">
        <f t="shared" si="1"/>
        <v>2.1923679999999994E-2</v>
      </c>
      <c r="AC20" s="472"/>
      <c r="AH20" s="460"/>
      <c r="AI20" s="461"/>
    </row>
    <row r="21" spans="6:35" ht="18">
      <c r="F21" s="451">
        <v>2.5999250000000002E-2</v>
      </c>
      <c r="J21" s="449">
        <v>18</v>
      </c>
      <c r="K21" s="465">
        <f t="shared" si="2"/>
        <v>2.5999250000000002E-2</v>
      </c>
      <c r="L21" s="465">
        <v>2.6027700000000001E-2</v>
      </c>
      <c r="M21" s="465">
        <f t="shared" si="3"/>
        <v>2.1694499999999999E-2</v>
      </c>
      <c r="N21" s="468">
        <v>2.60009E-2</v>
      </c>
      <c r="O21" s="468">
        <v>2.6026270000000001E-2</v>
      </c>
      <c r="S21" s="60" t="str">
        <f t="shared" si="0"/>
        <v>vaccination_rate</v>
      </c>
      <c r="T21" s="60">
        <f>Reg_30days!AJ49</f>
        <v>0</v>
      </c>
      <c r="U21" s="64">
        <v>2.1889100000000002E-2</v>
      </c>
      <c r="V21" s="64">
        <v>2.1658500000000001E-2</v>
      </c>
      <c r="W21" s="64">
        <v>2.21353E-2</v>
      </c>
      <c r="X21" s="64">
        <v>2.1409600000000001E-2</v>
      </c>
      <c r="Y21" s="64">
        <v>2.138E-2</v>
      </c>
      <c r="Z21" s="64"/>
      <c r="AA21" s="64"/>
      <c r="AB21" s="62">
        <f t="shared" si="1"/>
        <v>2.1694499999999999E-2</v>
      </c>
      <c r="AC21" s="472"/>
      <c r="AH21" s="460"/>
      <c r="AI21" s="461"/>
    </row>
    <row r="22" spans="6:35" ht="18">
      <c r="F22" s="451">
        <v>2.5885180000000001E-2</v>
      </c>
      <c r="J22" s="449">
        <v>19</v>
      </c>
      <c r="K22" s="465">
        <f t="shared" si="2"/>
        <v>2.5885180000000001E-2</v>
      </c>
      <c r="L22" s="465">
        <v>2.5912109999999999E-2</v>
      </c>
      <c r="M22" s="465">
        <f t="shared" si="3"/>
        <v>2.1512119999999999E-2</v>
      </c>
      <c r="N22" s="468">
        <v>2.58859E-2</v>
      </c>
      <c r="O22" s="468">
        <v>2.5910929999999999E-2</v>
      </c>
      <c r="S22" s="60" t="str">
        <f t="shared" si="0"/>
        <v>vaccination_rate</v>
      </c>
      <c r="T22" s="60">
        <f>Reg_30days!AJ50</f>
        <v>0</v>
      </c>
      <c r="U22" s="64">
        <v>2.15341E-2</v>
      </c>
      <c r="V22" s="64">
        <v>2.1704899999999999E-2</v>
      </c>
      <c r="W22" s="64">
        <v>2.1711399999999999E-2</v>
      </c>
      <c r="X22" s="64">
        <v>2.13454E-2</v>
      </c>
      <c r="Y22" s="64">
        <v>2.12648E-2</v>
      </c>
      <c r="Z22" s="64"/>
      <c r="AA22" s="64"/>
      <c r="AB22" s="62">
        <f t="shared" si="1"/>
        <v>2.1512119999999999E-2</v>
      </c>
      <c r="AC22" s="472"/>
      <c r="AH22" s="460"/>
      <c r="AI22" s="461"/>
    </row>
    <row r="23" spans="6:35" ht="18">
      <c r="F23" s="451">
        <v>2.536855E-2</v>
      </c>
      <c r="J23" s="449">
        <v>20</v>
      </c>
      <c r="K23" s="465">
        <f t="shared" si="2"/>
        <v>2.536855E-2</v>
      </c>
      <c r="L23" s="465">
        <v>2.5388009999999999E-2</v>
      </c>
      <c r="M23" s="465">
        <f t="shared" si="3"/>
        <v>2.1376700000000002E-2</v>
      </c>
      <c r="N23" s="468">
        <v>2.5368760000000001E-2</v>
      </c>
      <c r="O23" s="468">
        <v>2.5387679999999999E-2</v>
      </c>
      <c r="S23" s="60" t="str">
        <f t="shared" si="0"/>
        <v>vaccination_rate</v>
      </c>
      <c r="T23" s="60">
        <f>Reg_30days!AJ51</f>
        <v>0</v>
      </c>
      <c r="U23" s="64">
        <v>2.1412799999999999E-2</v>
      </c>
      <c r="V23" s="64">
        <v>2.1724400000000001E-2</v>
      </c>
      <c r="W23" s="64">
        <v>2.1425699999999999E-2</v>
      </c>
      <c r="X23" s="64">
        <v>2.1098200000000001E-2</v>
      </c>
      <c r="Y23" s="64">
        <v>2.1222399999999999E-2</v>
      </c>
      <c r="Z23" s="64"/>
      <c r="AA23" s="64"/>
      <c r="AB23" s="62">
        <f t="shared" si="1"/>
        <v>2.1376700000000002E-2</v>
      </c>
      <c r="AC23" s="472"/>
      <c r="AH23" s="460"/>
      <c r="AI23" s="461"/>
    </row>
    <row r="24" spans="6:35" ht="18">
      <c r="F24" s="451">
        <v>2.5407889999999999E-2</v>
      </c>
      <c r="J24" s="449">
        <v>21</v>
      </c>
      <c r="K24" s="465">
        <f t="shared" si="2"/>
        <v>2.5407889999999999E-2</v>
      </c>
      <c r="L24" s="465">
        <v>2.5434910000000002E-2</v>
      </c>
      <c r="M24" s="465">
        <f t="shared" si="3"/>
        <v>2.1220200000000002E-2</v>
      </c>
      <c r="N24" s="468">
        <v>2.5409029999999999E-2</v>
      </c>
      <c r="O24" s="468">
        <v>2.5432920000000001E-2</v>
      </c>
      <c r="S24" s="60" t="str">
        <f t="shared" si="0"/>
        <v>vaccination_rate</v>
      </c>
      <c r="T24" s="60">
        <f>Reg_30days!AJ52</f>
        <v>0</v>
      </c>
      <c r="U24" s="64">
        <v>2.1269400000000001E-2</v>
      </c>
      <c r="V24" s="64">
        <v>2.15108E-2</v>
      </c>
      <c r="W24" s="64">
        <v>2.1794399999999998E-2</v>
      </c>
      <c r="X24" s="64">
        <v>2.0603699999999999E-2</v>
      </c>
      <c r="Y24" s="64">
        <v>2.0922699999999999E-2</v>
      </c>
      <c r="Z24" s="64"/>
      <c r="AA24" s="64"/>
      <c r="AB24" s="62">
        <f t="shared" si="1"/>
        <v>2.1220200000000002E-2</v>
      </c>
      <c r="AC24" s="472"/>
      <c r="AH24" s="460"/>
      <c r="AI24" s="461"/>
    </row>
    <row r="25" spans="6:35" ht="18">
      <c r="F25" s="451">
        <v>2.5196440000000001E-2</v>
      </c>
      <c r="J25" s="449">
        <v>22</v>
      </c>
      <c r="K25" s="465">
        <f t="shared" si="2"/>
        <v>2.5196440000000001E-2</v>
      </c>
      <c r="L25" s="465">
        <v>2.521816E-2</v>
      </c>
      <c r="M25" s="465">
        <f t="shared" si="3"/>
        <v>2.125022E-2</v>
      </c>
      <c r="N25" s="468">
        <v>2.519714E-2</v>
      </c>
      <c r="O25" s="468">
        <v>2.5217980000000001E-2</v>
      </c>
      <c r="S25" s="60" t="str">
        <f t="shared" si="0"/>
        <v>vaccination_rate</v>
      </c>
      <c r="T25" s="60">
        <f>Reg_30days!AJ53</f>
        <v>0</v>
      </c>
      <c r="U25" s="64">
        <v>2.1582400000000002E-2</v>
      </c>
      <c r="V25" s="64">
        <v>2.0925300000000001E-2</v>
      </c>
      <c r="W25" s="64">
        <v>2.14688E-2</v>
      </c>
      <c r="X25" s="64">
        <v>2.0754499999999999E-2</v>
      </c>
      <c r="Y25" s="64">
        <v>2.15201E-2</v>
      </c>
      <c r="Z25" s="64"/>
      <c r="AA25" s="64"/>
      <c r="AB25" s="62">
        <f t="shared" si="1"/>
        <v>2.125022E-2</v>
      </c>
      <c r="AC25" s="472"/>
      <c r="AH25" s="460"/>
      <c r="AI25" s="461"/>
    </row>
    <row r="26" spans="6:35" ht="18">
      <c r="F26" s="451">
        <v>2.4810349999999998E-2</v>
      </c>
      <c r="J26" s="449">
        <v>23</v>
      </c>
      <c r="K26" s="465">
        <f t="shared" si="2"/>
        <v>2.4810349999999998E-2</v>
      </c>
      <c r="L26" s="465">
        <v>2.4834559999999999E-2</v>
      </c>
      <c r="M26" s="465">
        <f t="shared" si="3"/>
        <v>2.1163939999999999E-2</v>
      </c>
      <c r="N26" s="468">
        <v>2.481237E-2</v>
      </c>
      <c r="O26" s="468">
        <v>2.483283E-2</v>
      </c>
      <c r="S26" s="60" t="str">
        <f t="shared" si="0"/>
        <v>vaccination_rate</v>
      </c>
      <c r="T26" s="60">
        <f>Reg_30days!AJ54</f>
        <v>0</v>
      </c>
      <c r="U26" s="64">
        <v>2.1435699999999999E-2</v>
      </c>
      <c r="V26" s="64">
        <v>2.0968000000000001E-2</v>
      </c>
      <c r="W26" s="64">
        <v>2.11434E-2</v>
      </c>
      <c r="X26" s="64">
        <v>2.0882700000000001E-2</v>
      </c>
      <c r="Y26" s="64">
        <v>2.13899E-2</v>
      </c>
      <c r="Z26" s="64"/>
      <c r="AA26" s="64"/>
      <c r="AB26" s="62">
        <f t="shared" si="1"/>
        <v>2.1163939999999999E-2</v>
      </c>
      <c r="AC26" s="472"/>
      <c r="AH26" s="460"/>
      <c r="AI26" s="461"/>
    </row>
    <row r="27" spans="6:35" ht="18">
      <c r="F27" s="451">
        <v>2.439854E-2</v>
      </c>
      <c r="J27" s="449">
        <v>24</v>
      </c>
      <c r="K27" s="465">
        <f t="shared" si="2"/>
        <v>2.439854E-2</v>
      </c>
      <c r="L27" s="465">
        <v>2.442329E-2</v>
      </c>
      <c r="M27" s="465">
        <f t="shared" si="3"/>
        <v>2.0736220000000003E-2</v>
      </c>
      <c r="N27" s="468">
        <v>2.439819E-2</v>
      </c>
      <c r="O27" s="468">
        <v>2.442331E-2</v>
      </c>
      <c r="S27" s="60" t="str">
        <f t="shared" si="0"/>
        <v>vaccination_rate</v>
      </c>
      <c r="T27" s="60">
        <f>Reg_30days!AJ55</f>
        <v>0</v>
      </c>
      <c r="U27" s="64">
        <v>2.0958500000000001E-2</v>
      </c>
      <c r="V27" s="64">
        <v>2.06999E-2</v>
      </c>
      <c r="W27" s="64">
        <v>2.0411100000000001E-2</v>
      </c>
      <c r="X27" s="64">
        <v>2.07612E-2</v>
      </c>
      <c r="Y27" s="64">
        <v>2.0850400000000002E-2</v>
      </c>
      <c r="Z27" s="64"/>
      <c r="AA27" s="64"/>
      <c r="AB27" s="62">
        <f t="shared" si="1"/>
        <v>2.0736220000000003E-2</v>
      </c>
      <c r="AC27" s="472"/>
      <c r="AH27" s="460"/>
      <c r="AI27" s="461"/>
    </row>
    <row r="28" spans="6:35" ht="18">
      <c r="F28" s="451">
        <v>2.4091729999999999E-2</v>
      </c>
      <c r="J28" s="449">
        <v>25</v>
      </c>
      <c r="K28" s="465">
        <f t="shared" si="2"/>
        <v>2.4091729999999999E-2</v>
      </c>
      <c r="L28" s="465">
        <v>2.4119169999999999E-2</v>
      </c>
      <c r="M28" s="465">
        <f t="shared" si="3"/>
        <v>2.058952E-2</v>
      </c>
      <c r="N28" s="468">
        <v>2.4092160000000001E-2</v>
      </c>
      <c r="O28" s="468">
        <v>2.4116789999999999E-2</v>
      </c>
      <c r="S28" s="60" t="str">
        <f t="shared" si="0"/>
        <v>vaccination_rate</v>
      </c>
      <c r="T28" s="60">
        <f>Reg_30days!AJ56</f>
        <v>0</v>
      </c>
      <c r="U28" s="64">
        <v>2.0586699999999999E-2</v>
      </c>
      <c r="V28" s="64">
        <v>2.0594000000000001E-2</v>
      </c>
      <c r="W28" s="64">
        <v>2.0423299999999998E-2</v>
      </c>
      <c r="X28" s="64">
        <v>2.05586E-2</v>
      </c>
      <c r="Y28" s="64">
        <v>2.0785000000000001E-2</v>
      </c>
      <c r="Z28" s="64"/>
      <c r="AA28" s="64"/>
      <c r="AB28" s="62">
        <f t="shared" si="1"/>
        <v>2.058952E-2</v>
      </c>
      <c r="AC28" s="472"/>
      <c r="AH28" s="460"/>
      <c r="AI28" s="461"/>
    </row>
    <row r="29" spans="6:35" ht="18">
      <c r="F29" s="451">
        <v>2.3557439999999999E-2</v>
      </c>
      <c r="J29" s="449">
        <v>26</v>
      </c>
      <c r="K29" s="465">
        <f t="shared" si="2"/>
        <v>2.3557439999999999E-2</v>
      </c>
      <c r="L29" s="465">
        <v>2.3594670000000002E-2</v>
      </c>
      <c r="M29" s="465">
        <f t="shared" si="3"/>
        <v>2.0429380000000004E-2</v>
      </c>
      <c r="N29" s="468">
        <v>2.3571780000000001E-2</v>
      </c>
      <c r="O29" s="468">
        <v>2.359027E-2</v>
      </c>
      <c r="S29" s="60" t="str">
        <f t="shared" si="0"/>
        <v>vaccination_rate</v>
      </c>
      <c r="T29" s="60">
        <f>Reg_30days!AJ57</f>
        <v>0</v>
      </c>
      <c r="U29" s="64">
        <v>2.05679E-2</v>
      </c>
      <c r="V29" s="64">
        <v>2.0197300000000001E-2</v>
      </c>
      <c r="W29" s="64">
        <v>2.0458500000000001E-2</v>
      </c>
      <c r="X29" s="64">
        <v>2.0454699999999999E-2</v>
      </c>
      <c r="Y29" s="64">
        <v>2.0468500000000001E-2</v>
      </c>
      <c r="Z29" s="64"/>
      <c r="AA29" s="64"/>
      <c r="AB29" s="62">
        <f t="shared" si="1"/>
        <v>2.0429380000000004E-2</v>
      </c>
      <c r="AC29" s="472"/>
      <c r="AH29" s="460"/>
      <c r="AI29" s="461"/>
    </row>
    <row r="30" spans="6:35" ht="18">
      <c r="F30" s="451">
        <v>2.2592310000000001E-2</v>
      </c>
      <c r="J30" s="449">
        <v>27</v>
      </c>
      <c r="K30" s="465">
        <f t="shared" si="2"/>
        <v>2.2592310000000001E-2</v>
      </c>
      <c r="L30" s="465">
        <v>2.262074E-2</v>
      </c>
      <c r="M30" s="465">
        <f t="shared" si="3"/>
        <v>2.0281319999999999E-2</v>
      </c>
      <c r="N30" s="468">
        <v>2.2592879999999999E-2</v>
      </c>
      <c r="O30" s="468">
        <v>2.261898E-2</v>
      </c>
      <c r="S30" s="60" t="str">
        <f t="shared" si="0"/>
        <v>vaccination_rate</v>
      </c>
      <c r="T30" s="60">
        <f>Reg_30days!AJ58</f>
        <v>0</v>
      </c>
      <c r="U30" s="64">
        <v>2.03968E-2</v>
      </c>
      <c r="V30" s="64">
        <v>2.0055400000000001E-2</v>
      </c>
      <c r="W30" s="64">
        <v>2.0375000000000001E-2</v>
      </c>
      <c r="X30" s="64">
        <v>2.02642E-2</v>
      </c>
      <c r="Y30" s="64">
        <v>2.0315199999999999E-2</v>
      </c>
      <c r="Z30" s="64"/>
      <c r="AA30" s="64"/>
      <c r="AB30" s="62">
        <f t="shared" si="1"/>
        <v>2.0281319999999999E-2</v>
      </c>
      <c r="AC30" s="472"/>
      <c r="AH30" s="460"/>
      <c r="AI30" s="461"/>
    </row>
    <row r="31" spans="6:35" ht="18">
      <c r="F31" s="451">
        <v>2.2365619999999999E-2</v>
      </c>
      <c r="J31" s="449">
        <v>28</v>
      </c>
      <c r="K31" s="465">
        <f t="shared" si="2"/>
        <v>2.2365619999999999E-2</v>
      </c>
      <c r="L31" s="465">
        <v>2.2392169999999999E-2</v>
      </c>
      <c r="M31" s="465">
        <f t="shared" si="3"/>
        <v>2.0141780000000001E-2</v>
      </c>
      <c r="N31" s="468">
        <v>2.2366150000000001E-2</v>
      </c>
      <c r="O31" s="468">
        <v>2.2393449999999999E-2</v>
      </c>
      <c r="S31" s="60" t="str">
        <f t="shared" si="0"/>
        <v>vaccination_rate</v>
      </c>
      <c r="T31" s="60">
        <f>Reg_30days!AJ59</f>
        <v>0</v>
      </c>
      <c r="U31" s="64">
        <v>2.03167E-2</v>
      </c>
      <c r="V31" s="64">
        <v>2.00672E-2</v>
      </c>
      <c r="W31" s="64">
        <v>1.97669E-2</v>
      </c>
      <c r="X31" s="64">
        <v>2.0429300000000001E-2</v>
      </c>
      <c r="Y31" s="64">
        <v>2.0128799999999999E-2</v>
      </c>
      <c r="Z31" s="64"/>
      <c r="AA31" s="64"/>
      <c r="AB31" s="62">
        <f t="shared" si="1"/>
        <v>2.0141780000000001E-2</v>
      </c>
      <c r="AC31" s="472"/>
      <c r="AH31" s="460"/>
      <c r="AI31" s="461"/>
    </row>
    <row r="32" spans="6:35" ht="18">
      <c r="F32" s="451">
        <v>2.138164E-2</v>
      </c>
      <c r="J32" s="449">
        <v>29</v>
      </c>
      <c r="K32" s="465">
        <f t="shared" si="2"/>
        <v>2.138164E-2</v>
      </c>
      <c r="L32" s="465">
        <v>2.1433589999999999E-2</v>
      </c>
      <c r="M32" s="465">
        <f t="shared" si="3"/>
        <v>1.987798E-2</v>
      </c>
      <c r="N32" s="468">
        <v>2.139317E-2</v>
      </c>
      <c r="O32" s="468">
        <v>2.1427410000000001E-2</v>
      </c>
      <c r="S32" s="60" t="str">
        <f t="shared" si="0"/>
        <v>vaccination_rate</v>
      </c>
      <c r="T32" s="60">
        <f>Reg_30days!AJ60</f>
        <v>0</v>
      </c>
      <c r="U32" s="64">
        <v>1.97092E-2</v>
      </c>
      <c r="V32" s="64">
        <v>2.0057499999999999E-2</v>
      </c>
      <c r="W32" s="64">
        <v>1.9266399999999999E-2</v>
      </c>
      <c r="X32" s="64">
        <v>2.0698100000000001E-2</v>
      </c>
      <c r="Y32" s="64">
        <v>1.9658700000000001E-2</v>
      </c>
      <c r="Z32" s="64"/>
      <c r="AA32" s="64"/>
      <c r="AB32" s="62">
        <f t="shared" si="1"/>
        <v>1.987798E-2</v>
      </c>
      <c r="AC32" s="472"/>
      <c r="AH32" s="460"/>
      <c r="AI32" s="461"/>
    </row>
    <row r="33" spans="6:35" ht="18">
      <c r="F33" s="451">
        <v>2.110855E-2</v>
      </c>
      <c r="J33" s="449">
        <v>30</v>
      </c>
      <c r="K33" s="465">
        <f t="shared" si="2"/>
        <v>2.110855E-2</v>
      </c>
      <c r="L33" s="465">
        <v>2.1129510000000001E-2</v>
      </c>
      <c r="M33" s="465">
        <f t="shared" si="3"/>
        <v>1.9561019999999998E-2</v>
      </c>
      <c r="N33" s="468">
        <v>2.111012E-2</v>
      </c>
      <c r="O33" s="468">
        <v>2.113015E-2</v>
      </c>
      <c r="S33" s="60" t="str">
        <f t="shared" si="0"/>
        <v>vaccination_rate</v>
      </c>
      <c r="T33" s="60">
        <f>Reg_30days!AJ61</f>
        <v>0</v>
      </c>
      <c r="U33" s="64">
        <v>1.9217000000000001E-2</v>
      </c>
      <c r="V33" s="64">
        <v>1.9500400000000001E-2</v>
      </c>
      <c r="W33" s="64">
        <v>1.9348600000000001E-2</v>
      </c>
      <c r="X33" s="64">
        <v>2.0265399999999999E-2</v>
      </c>
      <c r="Y33" s="64">
        <v>1.94737E-2</v>
      </c>
      <c r="Z33" s="64"/>
      <c r="AA33" s="64"/>
      <c r="AB33" s="62">
        <f t="shared" si="1"/>
        <v>1.9561019999999998E-2</v>
      </c>
      <c r="AC33" s="472"/>
      <c r="AH33" s="460"/>
      <c r="AI33" s="461"/>
    </row>
    <row r="34" spans="6:35" ht="18">
      <c r="F34" s="451">
        <v>2.047614E-2</v>
      </c>
      <c r="J34" s="449">
        <v>31</v>
      </c>
      <c r="K34" s="465">
        <f t="shared" si="2"/>
        <v>2.047614E-2</v>
      </c>
      <c r="L34" s="465">
        <v>2.05083E-2</v>
      </c>
      <c r="M34" s="465">
        <f t="shared" si="3"/>
        <v>1.9402999999999997E-2</v>
      </c>
      <c r="N34" s="468">
        <v>2.0475420000000001E-2</v>
      </c>
      <c r="O34" s="468">
        <v>2.0510839999999999E-2</v>
      </c>
      <c r="S34" s="60" t="str">
        <f t="shared" si="0"/>
        <v>vaccination_rate</v>
      </c>
      <c r="T34" s="60">
        <f>Reg_30days!AJ62</f>
        <v>0</v>
      </c>
      <c r="U34" s="64">
        <v>1.9248500000000002E-2</v>
      </c>
      <c r="V34" s="64">
        <v>1.9119899999999999E-2</v>
      </c>
      <c r="W34" s="64">
        <v>1.8825600000000001E-2</v>
      </c>
      <c r="X34" s="64">
        <v>1.9683300000000001E-2</v>
      </c>
      <c r="Y34" s="64">
        <v>2.0137700000000001E-2</v>
      </c>
      <c r="Z34" s="64"/>
      <c r="AA34" s="64"/>
      <c r="AB34" s="62">
        <f t="shared" si="1"/>
        <v>1.9402999999999997E-2</v>
      </c>
      <c r="AC34" s="472"/>
      <c r="AH34" s="460"/>
      <c r="AI34" s="461"/>
    </row>
    <row r="35" spans="6:35" ht="18">
      <c r="F35" s="451">
        <v>1.9724950000000002E-2</v>
      </c>
      <c r="J35" s="449">
        <v>32</v>
      </c>
      <c r="K35" s="465">
        <f t="shared" si="2"/>
        <v>1.9724950000000002E-2</v>
      </c>
      <c r="L35" s="465">
        <v>1.9758060000000001E-2</v>
      </c>
      <c r="M35" s="465">
        <f t="shared" si="3"/>
        <v>1.9130379999999999E-2</v>
      </c>
      <c r="N35" s="468">
        <v>1.9725639999999999E-2</v>
      </c>
      <c r="O35" s="468">
        <v>1.9760119999999999E-2</v>
      </c>
      <c r="S35" s="60" t="str">
        <f t="shared" si="0"/>
        <v>vaccination_rate</v>
      </c>
      <c r="T35" s="60">
        <f>Reg_30days!AJ63</f>
        <v>0</v>
      </c>
      <c r="U35" s="64">
        <v>1.90799E-2</v>
      </c>
      <c r="V35" s="64">
        <v>1.8930099999999998E-2</v>
      </c>
      <c r="W35" s="64">
        <v>1.8615099999999999E-2</v>
      </c>
      <c r="X35" s="64">
        <v>1.92272E-2</v>
      </c>
      <c r="Y35" s="64">
        <v>1.9799600000000001E-2</v>
      </c>
      <c r="Z35" s="64"/>
      <c r="AA35" s="64"/>
      <c r="AB35" s="62">
        <f t="shared" si="1"/>
        <v>1.9130379999999999E-2</v>
      </c>
      <c r="AC35" s="472"/>
      <c r="AH35" s="460"/>
      <c r="AI35" s="461"/>
    </row>
    <row r="36" spans="6:35" ht="18">
      <c r="F36" s="451">
        <v>1.8875039999999999E-2</v>
      </c>
      <c r="J36" s="449">
        <v>33</v>
      </c>
      <c r="K36" s="465">
        <f t="shared" si="2"/>
        <v>1.8875039999999999E-2</v>
      </c>
      <c r="L36" s="465">
        <v>1.890472E-2</v>
      </c>
      <c r="M36" s="465">
        <f t="shared" si="3"/>
        <v>1.8783500000000002E-2</v>
      </c>
      <c r="N36" s="468">
        <v>1.8875900000000001E-2</v>
      </c>
      <c r="O36" s="468">
        <v>1.890783E-2</v>
      </c>
      <c r="S36" s="60" t="str">
        <f t="shared" si="0"/>
        <v>vaccination_rate</v>
      </c>
      <c r="T36" s="60">
        <f>Reg_30days!AJ64</f>
        <v>0</v>
      </c>
      <c r="U36" s="64">
        <v>1.86243E-2</v>
      </c>
      <c r="V36" s="64">
        <v>1.8374100000000001E-2</v>
      </c>
      <c r="W36" s="64">
        <v>1.8182500000000001E-2</v>
      </c>
      <c r="X36" s="64">
        <v>1.9091299999999999E-2</v>
      </c>
      <c r="Y36" s="64">
        <v>1.9645300000000001E-2</v>
      </c>
      <c r="Z36" s="64"/>
      <c r="AA36" s="64"/>
      <c r="AB36" s="62">
        <f t="shared" si="1"/>
        <v>1.8783500000000002E-2</v>
      </c>
      <c r="AC36" s="472"/>
      <c r="AH36" s="460"/>
      <c r="AI36" s="461"/>
    </row>
    <row r="37" spans="6:35" ht="18">
      <c r="F37" s="451">
        <v>1.8228270000000001E-2</v>
      </c>
      <c r="J37" s="449">
        <v>34</v>
      </c>
      <c r="K37" s="465">
        <f t="shared" si="2"/>
        <v>1.8228270000000001E-2</v>
      </c>
      <c r="L37" s="465">
        <v>1.8266279999999999E-2</v>
      </c>
      <c r="M37" s="465">
        <f t="shared" si="3"/>
        <v>1.878968E-2</v>
      </c>
      <c r="N37" s="468">
        <v>1.823166E-2</v>
      </c>
      <c r="O37" s="468">
        <v>1.8264590000000001E-2</v>
      </c>
      <c r="S37" s="60" t="str">
        <f t="shared" si="0"/>
        <v>vaccination_rate</v>
      </c>
      <c r="T37" s="60">
        <f>Reg_30days!AJ65</f>
        <v>0</v>
      </c>
      <c r="U37" s="64">
        <v>1.8404400000000001E-2</v>
      </c>
      <c r="V37" s="64">
        <v>1.88503E-2</v>
      </c>
      <c r="W37" s="64">
        <v>1.8325000000000001E-2</v>
      </c>
      <c r="X37" s="64">
        <v>1.8705099999999999E-2</v>
      </c>
      <c r="Y37" s="64">
        <v>1.96636E-2</v>
      </c>
      <c r="Z37" s="64"/>
      <c r="AA37" s="64"/>
      <c r="AB37" s="62">
        <f t="shared" si="1"/>
        <v>1.878968E-2</v>
      </c>
      <c r="AC37" s="472"/>
      <c r="AH37" s="460"/>
      <c r="AI37" s="461"/>
    </row>
    <row r="38" spans="6:35" ht="18">
      <c r="F38" s="451">
        <v>1.755089E-2</v>
      </c>
      <c r="J38" s="449">
        <v>35</v>
      </c>
      <c r="K38" s="465">
        <f t="shared" si="2"/>
        <v>1.755089E-2</v>
      </c>
      <c r="L38" s="465">
        <v>1.7570490000000001E-2</v>
      </c>
      <c r="M38" s="465">
        <f t="shared" si="3"/>
        <v>1.849116E-2</v>
      </c>
      <c r="N38" s="468">
        <v>1.7554150000000001E-2</v>
      </c>
      <c r="O38" s="468">
        <v>1.757061E-2</v>
      </c>
      <c r="S38" s="60" t="str">
        <f t="shared" si="0"/>
        <v>vaccination_rate</v>
      </c>
      <c r="T38" s="60">
        <f>Reg_30days!AJ66</f>
        <v>0</v>
      </c>
      <c r="U38" s="64">
        <v>1.8058500000000002E-2</v>
      </c>
      <c r="V38" s="64">
        <v>1.8510800000000001E-2</v>
      </c>
      <c r="W38" s="64">
        <v>1.8279E-2</v>
      </c>
      <c r="X38" s="64">
        <v>1.85712E-2</v>
      </c>
      <c r="Y38" s="64">
        <v>1.9036299999999999E-2</v>
      </c>
      <c r="Z38" s="64"/>
      <c r="AA38" s="64"/>
      <c r="AB38" s="62">
        <f t="shared" si="1"/>
        <v>1.849116E-2</v>
      </c>
      <c r="AC38" s="472"/>
      <c r="AH38" s="460"/>
      <c r="AI38" s="461"/>
    </row>
    <row r="39" spans="6:35" ht="18">
      <c r="F39" s="451">
        <v>1.683668E-2</v>
      </c>
      <c r="J39" s="449">
        <v>36</v>
      </c>
      <c r="K39" s="465">
        <f t="shared" si="2"/>
        <v>1.683668E-2</v>
      </c>
      <c r="L39" s="465">
        <v>1.6864649999999998E-2</v>
      </c>
      <c r="M39" s="465">
        <f t="shared" si="3"/>
        <v>1.8333499999999999E-2</v>
      </c>
      <c r="N39" s="468">
        <v>1.6842269999999999E-2</v>
      </c>
      <c r="O39" s="468">
        <v>1.6858769999999999E-2</v>
      </c>
      <c r="S39" s="60" t="str">
        <f t="shared" si="0"/>
        <v>vaccination_rate</v>
      </c>
      <c r="T39" s="60">
        <f>Reg_30days!AJ67</f>
        <v>0</v>
      </c>
      <c r="U39" s="64">
        <v>1.8217899999999999E-2</v>
      </c>
      <c r="V39" s="64">
        <v>1.8053E-2</v>
      </c>
      <c r="W39" s="64">
        <v>1.7823100000000001E-2</v>
      </c>
      <c r="X39" s="64">
        <v>1.8501699999999999E-2</v>
      </c>
      <c r="Y39" s="64">
        <v>1.90718E-2</v>
      </c>
      <c r="Z39" s="64"/>
      <c r="AA39" s="64"/>
      <c r="AB39" s="62">
        <f t="shared" si="1"/>
        <v>1.8333499999999999E-2</v>
      </c>
      <c r="AC39" s="472"/>
      <c r="AH39" s="460"/>
      <c r="AI39" s="461"/>
    </row>
    <row r="40" spans="6:35" ht="18">
      <c r="F40" s="451">
        <v>1.5779379999999999E-2</v>
      </c>
      <c r="J40" s="449">
        <v>37</v>
      </c>
      <c r="K40" s="465">
        <f t="shared" si="2"/>
        <v>1.5779379999999999E-2</v>
      </c>
      <c r="L40" s="465">
        <v>1.5827069999999999E-2</v>
      </c>
      <c r="M40" s="465">
        <f t="shared" si="3"/>
        <v>1.8043479999999997E-2</v>
      </c>
      <c r="N40" s="468">
        <v>1.579059E-2</v>
      </c>
      <c r="O40" s="468">
        <v>1.5819509999999998E-2</v>
      </c>
      <c r="S40" s="60" t="str">
        <f t="shared" si="0"/>
        <v>vaccination_rate</v>
      </c>
      <c r="T40" s="60">
        <f>Reg_30days!AJ68</f>
        <v>0</v>
      </c>
      <c r="U40" s="64">
        <v>1.7819100000000001E-2</v>
      </c>
      <c r="V40" s="64">
        <v>1.7738899999999998E-2</v>
      </c>
      <c r="W40" s="64">
        <v>1.7921900000000001E-2</v>
      </c>
      <c r="X40" s="64">
        <v>1.80407E-2</v>
      </c>
      <c r="Y40" s="64">
        <v>1.86968E-2</v>
      </c>
      <c r="Z40" s="64"/>
      <c r="AA40" s="64"/>
      <c r="AB40" s="62">
        <f t="shared" si="1"/>
        <v>1.8043479999999997E-2</v>
      </c>
      <c r="AC40" s="472"/>
      <c r="AH40" s="460"/>
      <c r="AI40" s="461"/>
    </row>
    <row r="41" spans="6:35" ht="18">
      <c r="F41" s="451">
        <v>1.4502879999999999E-2</v>
      </c>
      <c r="J41" s="449">
        <v>38</v>
      </c>
      <c r="K41" s="465">
        <f t="shared" si="2"/>
        <v>1.4502879999999999E-2</v>
      </c>
      <c r="L41" s="465">
        <v>1.4540839999999999E-2</v>
      </c>
      <c r="M41" s="465">
        <f t="shared" si="3"/>
        <v>1.7896139999999998E-2</v>
      </c>
      <c r="N41" s="468">
        <v>1.450591E-2</v>
      </c>
      <c r="O41" s="468">
        <v>1.4536820000000001E-2</v>
      </c>
      <c r="S41" s="60" t="str">
        <f t="shared" si="0"/>
        <v>vaccination_rate</v>
      </c>
      <c r="T41" s="60">
        <f>Reg_30days!AJ69</f>
        <v>0</v>
      </c>
      <c r="U41" s="64">
        <v>1.7590999999999999E-2</v>
      </c>
      <c r="V41" s="64">
        <v>1.7754200000000001E-2</v>
      </c>
      <c r="W41" s="64">
        <v>1.76159E-2</v>
      </c>
      <c r="X41" s="64">
        <v>1.7988500000000001E-2</v>
      </c>
      <c r="Y41" s="64">
        <v>1.8531099999999998E-2</v>
      </c>
      <c r="Z41" s="64"/>
      <c r="AA41" s="64"/>
      <c r="AB41" s="62">
        <f t="shared" si="1"/>
        <v>1.7896139999999998E-2</v>
      </c>
      <c r="AC41" s="472"/>
      <c r="AH41" s="460"/>
      <c r="AI41" s="461"/>
    </row>
    <row r="42" spans="6:35" ht="18">
      <c r="F42" s="451">
        <v>1.4089569999999999E-2</v>
      </c>
      <c r="J42" s="449">
        <v>39</v>
      </c>
      <c r="K42" s="465">
        <f t="shared" si="2"/>
        <v>1.4089569999999999E-2</v>
      </c>
      <c r="L42" s="465">
        <v>1.410717E-2</v>
      </c>
      <c r="M42" s="465">
        <f t="shared" si="3"/>
        <v>1.7299120000000001E-2</v>
      </c>
      <c r="N42" s="468">
        <v>1.408977E-2</v>
      </c>
      <c r="O42" s="468">
        <v>1.411042E-2</v>
      </c>
      <c r="S42" s="60" t="str">
        <f t="shared" si="0"/>
        <v>vaccination_rate</v>
      </c>
      <c r="T42" s="60">
        <f>Reg_30days!AJ70</f>
        <v>0</v>
      </c>
      <c r="U42" s="64">
        <v>1.6867400000000001E-2</v>
      </c>
      <c r="V42" s="64">
        <v>1.7625499999999999E-2</v>
      </c>
      <c r="W42" s="64">
        <v>1.7209800000000001E-2</v>
      </c>
      <c r="X42" s="64">
        <v>1.7497200000000001E-2</v>
      </c>
      <c r="Y42" s="64">
        <v>1.7295700000000001E-2</v>
      </c>
      <c r="Z42" s="64"/>
      <c r="AA42" s="64"/>
      <c r="AB42" s="62">
        <f t="shared" si="1"/>
        <v>1.7299120000000001E-2</v>
      </c>
      <c r="AC42" s="472"/>
      <c r="AH42" s="460"/>
      <c r="AI42" s="461"/>
    </row>
    <row r="43" spans="6:35" ht="18">
      <c r="F43" s="451">
        <v>1.371257E-2</v>
      </c>
      <c r="J43" s="449">
        <v>40</v>
      </c>
      <c r="K43" s="465">
        <f t="shared" si="2"/>
        <v>1.371257E-2</v>
      </c>
      <c r="L43" s="465">
        <v>1.37237E-2</v>
      </c>
      <c r="M43" s="465">
        <f t="shared" si="3"/>
        <v>1.6843879999999999E-2</v>
      </c>
      <c r="N43" s="468">
        <v>1.371208E-2</v>
      </c>
      <c r="O43" s="468">
        <v>1.3725619999999999E-2</v>
      </c>
      <c r="S43" s="60" t="str">
        <f t="shared" si="0"/>
        <v>vaccination_rate</v>
      </c>
      <c r="T43" s="60">
        <f>Reg_30days!AJ71</f>
        <v>0</v>
      </c>
      <c r="U43" s="64">
        <v>1.60397E-2</v>
      </c>
      <c r="V43" s="64">
        <v>1.7159000000000001E-2</v>
      </c>
      <c r="W43" s="64">
        <v>1.6845300000000001E-2</v>
      </c>
      <c r="X43" s="64">
        <v>1.6872000000000002E-2</v>
      </c>
      <c r="Y43" s="64">
        <v>1.73034E-2</v>
      </c>
      <c r="Z43" s="64"/>
      <c r="AA43" s="64"/>
      <c r="AB43" s="62">
        <f t="shared" si="1"/>
        <v>1.6843879999999999E-2</v>
      </c>
      <c r="AC43" s="472"/>
      <c r="AH43" s="460"/>
      <c r="AI43" s="461"/>
    </row>
    <row r="44" spans="6:35" ht="18">
      <c r="F44" s="451">
        <v>1.285064E-2</v>
      </c>
      <c r="J44" s="449">
        <v>41</v>
      </c>
      <c r="K44" s="465">
        <f t="shared" si="2"/>
        <v>1.285064E-2</v>
      </c>
      <c r="L44" s="465">
        <v>1.287079E-2</v>
      </c>
      <c r="M44" s="465">
        <f t="shared" si="3"/>
        <v>1.6298380000000001E-2</v>
      </c>
      <c r="N44" s="468">
        <v>1.285011E-2</v>
      </c>
      <c r="O44" s="468">
        <v>1.2870100000000001E-2</v>
      </c>
      <c r="S44" s="60" t="str">
        <f t="shared" si="0"/>
        <v>vaccination_rate</v>
      </c>
      <c r="T44" s="60">
        <f>Reg_30days!AJ72</f>
        <v>0</v>
      </c>
      <c r="U44" s="64">
        <v>1.57687E-2</v>
      </c>
      <c r="V44" s="64">
        <v>1.6319E-2</v>
      </c>
      <c r="W44" s="64">
        <v>1.63616E-2</v>
      </c>
      <c r="X44" s="64">
        <v>1.6514999999999998E-2</v>
      </c>
      <c r="Y44" s="64">
        <v>1.65276E-2</v>
      </c>
      <c r="Z44" s="64"/>
      <c r="AA44" s="64"/>
      <c r="AB44" s="62">
        <f t="shared" si="1"/>
        <v>1.6298380000000001E-2</v>
      </c>
      <c r="AC44" s="472"/>
      <c r="AH44" s="460"/>
      <c r="AI44" s="461"/>
    </row>
    <row r="45" spans="6:35" ht="18">
      <c r="F45" s="451">
        <v>1.199399E-2</v>
      </c>
      <c r="J45" s="449">
        <v>42</v>
      </c>
      <c r="K45" s="465">
        <f t="shared" si="2"/>
        <v>1.199399E-2</v>
      </c>
      <c r="L45" s="465">
        <v>1.200207E-2</v>
      </c>
      <c r="M45" s="465">
        <f t="shared" si="3"/>
        <v>1.613682E-2</v>
      </c>
      <c r="N45" s="468">
        <v>1.1994929999999999E-2</v>
      </c>
      <c r="O45" s="468">
        <v>1.2000729999999999E-2</v>
      </c>
      <c r="S45" s="60" t="str">
        <f t="shared" si="0"/>
        <v>vaccination_rate</v>
      </c>
      <c r="T45" s="60">
        <f>Reg_30days!AJ73</f>
        <v>0</v>
      </c>
      <c r="U45" s="64">
        <v>1.5537799999999999E-2</v>
      </c>
      <c r="V45" s="64">
        <v>1.6330899999999999E-2</v>
      </c>
      <c r="W45" s="64">
        <v>1.6736500000000001E-2</v>
      </c>
      <c r="X45" s="64">
        <v>1.6246900000000002E-2</v>
      </c>
      <c r="Y45" s="64">
        <v>1.5831999999999999E-2</v>
      </c>
      <c r="Z45" s="64"/>
      <c r="AA45" s="64"/>
      <c r="AB45" s="62">
        <f t="shared" si="1"/>
        <v>1.613682E-2</v>
      </c>
      <c r="AC45" s="472"/>
      <c r="AH45" s="460"/>
      <c r="AI45" s="461"/>
    </row>
    <row r="46" spans="6:35" ht="18">
      <c r="F46" s="451">
        <v>1.169367E-2</v>
      </c>
      <c r="J46" s="449">
        <v>43</v>
      </c>
      <c r="K46" s="465">
        <f t="shared" si="2"/>
        <v>1.169367E-2</v>
      </c>
      <c r="L46" s="465">
        <v>1.1708369999999999E-2</v>
      </c>
      <c r="M46" s="465">
        <f t="shared" si="3"/>
        <v>1.5449800000000003E-2</v>
      </c>
      <c r="N46" s="468">
        <v>1.169413E-2</v>
      </c>
      <c r="O46" s="468">
        <v>1.170764E-2</v>
      </c>
      <c r="S46" s="60" t="str">
        <f t="shared" si="0"/>
        <v>vaccination_rate</v>
      </c>
      <c r="T46" s="60">
        <f>Reg_30days!AJ74</f>
        <v>0</v>
      </c>
      <c r="U46" s="64">
        <v>1.4999999999999999E-2</v>
      </c>
      <c r="V46" s="64">
        <v>1.5300100000000001E-2</v>
      </c>
      <c r="W46" s="64">
        <v>1.53854E-2</v>
      </c>
      <c r="X46" s="64">
        <v>1.61526E-2</v>
      </c>
      <c r="Y46" s="64">
        <v>1.54109E-2</v>
      </c>
      <c r="Z46" s="64"/>
      <c r="AA46" s="64"/>
      <c r="AB46" s="62">
        <f t="shared" si="1"/>
        <v>1.5449800000000003E-2</v>
      </c>
      <c r="AC46" s="472"/>
      <c r="AH46" s="460"/>
      <c r="AI46" s="461"/>
    </row>
    <row r="47" spans="6:35" ht="18">
      <c r="F47" s="451">
        <v>1.1215320000000001E-2</v>
      </c>
      <c r="J47" s="449">
        <v>44</v>
      </c>
      <c r="K47" s="465">
        <f t="shared" si="2"/>
        <v>1.1215320000000001E-2</v>
      </c>
      <c r="L47" s="465">
        <v>1.1224130000000001E-2</v>
      </c>
      <c r="M47" s="465">
        <f t="shared" si="3"/>
        <v>1.51054E-2</v>
      </c>
      <c r="N47" s="468">
        <v>1.1214139999999999E-2</v>
      </c>
      <c r="O47" s="468">
        <v>1.1224339999999999E-2</v>
      </c>
      <c r="S47" s="60" t="str">
        <f t="shared" si="0"/>
        <v>vaccination_rate</v>
      </c>
      <c r="T47" s="60">
        <f>Reg_30days!AJ75</f>
        <v>0</v>
      </c>
      <c r="U47" s="64">
        <v>1.4477200000000001E-2</v>
      </c>
      <c r="V47" s="64">
        <v>1.51194E-2</v>
      </c>
      <c r="W47" s="64">
        <v>1.5136699999999999E-2</v>
      </c>
      <c r="X47" s="64">
        <v>1.5808099999999999E-2</v>
      </c>
      <c r="Y47" s="64">
        <v>1.49856E-2</v>
      </c>
      <c r="Z47" s="64"/>
      <c r="AA47" s="64"/>
      <c r="AB47" s="62">
        <f t="shared" si="1"/>
        <v>1.51054E-2</v>
      </c>
      <c r="AC47" s="472"/>
      <c r="AH47" s="460"/>
      <c r="AI47" s="461"/>
    </row>
    <row r="48" spans="6:35" ht="18">
      <c r="F48" s="451">
        <v>1.0464879999999999E-2</v>
      </c>
      <c r="J48" s="449">
        <v>45</v>
      </c>
      <c r="K48" s="465">
        <f t="shared" si="2"/>
        <v>1.0464879999999999E-2</v>
      </c>
      <c r="L48" s="465">
        <v>1.048612E-2</v>
      </c>
      <c r="M48" s="465">
        <f t="shared" si="3"/>
        <v>1.4566300000000001E-2</v>
      </c>
      <c r="N48" s="468">
        <v>1.0469269999999999E-2</v>
      </c>
      <c r="O48" s="468">
        <v>1.048237E-2</v>
      </c>
      <c r="S48" s="60" t="str">
        <f t="shared" si="0"/>
        <v>vaccination_rate</v>
      </c>
      <c r="T48" s="60">
        <f>Reg_30days!AJ76</f>
        <v>0</v>
      </c>
      <c r="U48" s="64">
        <v>1.38908E-2</v>
      </c>
      <c r="V48" s="64">
        <v>1.48884E-2</v>
      </c>
      <c r="W48" s="64">
        <v>1.44542E-2</v>
      </c>
      <c r="X48" s="64">
        <v>1.50689E-2</v>
      </c>
      <c r="Y48" s="64">
        <v>1.4529200000000001E-2</v>
      </c>
      <c r="Z48" s="64"/>
      <c r="AA48" s="64"/>
      <c r="AB48" s="62">
        <f t="shared" si="1"/>
        <v>1.4566300000000001E-2</v>
      </c>
      <c r="AC48" s="472"/>
      <c r="AH48" s="460"/>
      <c r="AI48" s="461"/>
    </row>
    <row r="49" spans="6:35" ht="18">
      <c r="F49" s="451">
        <v>9.7485499999999999E-3</v>
      </c>
      <c r="J49" s="449">
        <v>46</v>
      </c>
      <c r="K49" s="465">
        <f t="shared" si="2"/>
        <v>9.7485499999999999E-3</v>
      </c>
      <c r="L49" s="465">
        <v>9.7697400000000007E-3</v>
      </c>
      <c r="M49" s="465">
        <f t="shared" si="3"/>
        <v>1.4192740000000001E-2</v>
      </c>
      <c r="N49" s="468">
        <v>9.7480399999999995E-3</v>
      </c>
      <c r="O49" s="468">
        <v>9.7703800000000004E-3</v>
      </c>
      <c r="S49" s="60" t="str">
        <f t="shared" si="0"/>
        <v>vaccination_rate</v>
      </c>
      <c r="T49" s="60">
        <f>Reg_30days!AJ77</f>
        <v>0</v>
      </c>
      <c r="U49" s="64">
        <v>1.3739599999999999E-2</v>
      </c>
      <c r="V49" s="64">
        <v>1.4057999999999999E-2</v>
      </c>
      <c r="W49" s="64">
        <v>1.4201099999999999E-2</v>
      </c>
      <c r="X49" s="64">
        <v>1.4296100000000001E-2</v>
      </c>
      <c r="Y49" s="64">
        <v>1.46689E-2</v>
      </c>
      <c r="Z49" s="64"/>
      <c r="AA49" s="64"/>
      <c r="AB49" s="62">
        <f t="shared" si="1"/>
        <v>1.4192740000000001E-2</v>
      </c>
      <c r="AC49" s="472"/>
      <c r="AH49" s="460"/>
      <c r="AI49" s="461"/>
    </row>
    <row r="50" spans="6:35" ht="18">
      <c r="F50" s="451">
        <v>9.0454300000000001E-3</v>
      </c>
      <c r="J50" s="449">
        <v>47</v>
      </c>
      <c r="K50" s="465">
        <f t="shared" si="2"/>
        <v>9.0454300000000001E-3</v>
      </c>
      <c r="L50" s="465">
        <v>9.0499799999999991E-3</v>
      </c>
      <c r="M50" s="465">
        <f t="shared" si="3"/>
        <v>1.3532439999999998E-2</v>
      </c>
      <c r="N50" s="468">
        <v>9.0461900000000008E-3</v>
      </c>
      <c r="O50" s="468">
        <v>9.0500500000000005E-3</v>
      </c>
      <c r="S50" s="60" t="str">
        <f t="shared" si="0"/>
        <v>vaccination_rate</v>
      </c>
      <c r="T50" s="60">
        <f>Reg_30days!AJ78</f>
        <v>0</v>
      </c>
      <c r="U50" s="64">
        <v>1.34912E-2</v>
      </c>
      <c r="V50" s="64">
        <v>1.37085E-2</v>
      </c>
      <c r="W50" s="64">
        <v>1.36083E-2</v>
      </c>
      <c r="X50" s="64">
        <v>1.3256199999999999E-2</v>
      </c>
      <c r="Y50" s="64">
        <v>1.3598000000000001E-2</v>
      </c>
      <c r="Z50" s="64"/>
      <c r="AA50" s="64"/>
      <c r="AB50" s="62">
        <f t="shared" si="1"/>
        <v>1.3532439999999998E-2</v>
      </c>
      <c r="AC50" s="472"/>
      <c r="AH50" s="460"/>
      <c r="AI50" s="461"/>
    </row>
    <row r="51" spans="6:35" ht="18">
      <c r="F51" s="451">
        <v>8.4025599999999999E-3</v>
      </c>
      <c r="J51" s="449">
        <v>48</v>
      </c>
      <c r="K51" s="465">
        <f t="shared" si="2"/>
        <v>8.4025599999999999E-3</v>
      </c>
      <c r="L51" s="465">
        <v>8.4147200000000005E-3</v>
      </c>
      <c r="M51" s="465">
        <f t="shared" si="3"/>
        <v>1.275744E-2</v>
      </c>
      <c r="N51" s="468">
        <v>8.4034399999999999E-3</v>
      </c>
      <c r="O51" s="468">
        <v>8.4124100000000004E-3</v>
      </c>
      <c r="S51" s="60" t="str">
        <f t="shared" si="0"/>
        <v>vaccination_rate</v>
      </c>
      <c r="T51" s="60">
        <f>Reg_30days!AJ79</f>
        <v>0</v>
      </c>
      <c r="U51" s="64">
        <v>1.32438E-2</v>
      </c>
      <c r="V51" s="64">
        <v>1.2373200000000001E-2</v>
      </c>
      <c r="W51" s="64">
        <v>1.2703799999999999E-2</v>
      </c>
      <c r="X51" s="64">
        <v>1.28871E-2</v>
      </c>
      <c r="Y51" s="64">
        <v>1.25793E-2</v>
      </c>
      <c r="Z51" s="64"/>
      <c r="AA51" s="64"/>
      <c r="AB51" s="62">
        <f t="shared" si="1"/>
        <v>1.275744E-2</v>
      </c>
      <c r="AC51" s="472"/>
      <c r="AH51" s="460"/>
      <c r="AI51" s="461"/>
    </row>
    <row r="52" spans="6:35" ht="18">
      <c r="F52" s="451">
        <v>7.2878099999999996E-3</v>
      </c>
      <c r="J52" s="449">
        <v>49</v>
      </c>
      <c r="K52" s="465">
        <f t="shared" si="2"/>
        <v>7.2878099999999996E-3</v>
      </c>
      <c r="L52" s="465">
        <v>7.2908799999999996E-3</v>
      </c>
      <c r="M52" s="465">
        <f t="shared" si="3"/>
        <v>1.2114919999999998E-2</v>
      </c>
      <c r="N52" s="468">
        <v>7.2885199999999997E-3</v>
      </c>
      <c r="O52" s="468">
        <v>7.2904900000000002E-3</v>
      </c>
      <c r="S52" s="60" t="str">
        <f t="shared" si="0"/>
        <v>vaccination_rate</v>
      </c>
      <c r="T52" s="60">
        <f>Reg_30days!AJ80</f>
        <v>0</v>
      </c>
      <c r="U52" s="64">
        <v>1.2562800000000001E-2</v>
      </c>
      <c r="V52" s="64">
        <v>1.17754E-2</v>
      </c>
      <c r="W52" s="64">
        <v>1.1628299999999999E-2</v>
      </c>
      <c r="X52" s="64">
        <v>1.23494E-2</v>
      </c>
      <c r="Y52" s="64">
        <v>1.2258700000000001E-2</v>
      </c>
      <c r="Z52" s="64"/>
      <c r="AA52" s="64"/>
      <c r="AB52" s="62">
        <f t="shared" si="1"/>
        <v>1.2114919999999998E-2</v>
      </c>
      <c r="AC52" s="472"/>
      <c r="AH52" s="460"/>
      <c r="AI52" s="461"/>
    </row>
    <row r="53" spans="6:35" ht="18">
      <c r="F53" s="451">
        <v>6.3063599999999996E-3</v>
      </c>
      <c r="J53" s="449">
        <v>50</v>
      </c>
      <c r="K53" s="465">
        <f t="shared" si="2"/>
        <v>6.3063599999999996E-3</v>
      </c>
      <c r="L53" s="465">
        <v>6.3182500000000001E-3</v>
      </c>
      <c r="M53" s="465">
        <f t="shared" si="3"/>
        <v>1.1478360000000002E-2</v>
      </c>
      <c r="N53" s="468">
        <v>6.3053199999999997E-3</v>
      </c>
      <c r="O53" s="468">
        <v>6.3160899999999999E-3</v>
      </c>
      <c r="S53" s="60" t="str">
        <f t="shared" si="0"/>
        <v>vaccination_rate</v>
      </c>
      <c r="T53" s="60">
        <f>Reg_30days!AJ81</f>
        <v>0</v>
      </c>
      <c r="U53" s="64">
        <v>1.17806E-2</v>
      </c>
      <c r="V53" s="64">
        <v>1.11746E-2</v>
      </c>
      <c r="W53" s="64">
        <v>1.12374E-2</v>
      </c>
      <c r="X53" s="64">
        <v>1.21029E-2</v>
      </c>
      <c r="Y53" s="64">
        <v>1.10963E-2</v>
      </c>
      <c r="Z53" s="64"/>
      <c r="AA53" s="64"/>
      <c r="AB53" s="62">
        <f t="shared" si="1"/>
        <v>1.1478360000000002E-2</v>
      </c>
      <c r="AC53" s="472"/>
      <c r="AH53" s="460"/>
      <c r="AI53" s="461"/>
    </row>
    <row r="54" spans="6:35" ht="18">
      <c r="F54" s="451">
        <v>5.7677199999999996E-3</v>
      </c>
      <c r="J54" s="449">
        <v>51</v>
      </c>
      <c r="K54" s="465">
        <f t="shared" si="2"/>
        <v>5.7677199999999996E-3</v>
      </c>
      <c r="L54" s="465">
        <v>5.7840000000000001E-3</v>
      </c>
      <c r="M54" s="465">
        <f t="shared" si="3"/>
        <v>1.0443039999999999E-2</v>
      </c>
      <c r="N54" s="468">
        <v>5.7663699999999998E-3</v>
      </c>
      <c r="O54" s="468">
        <v>5.7824599999999997E-3</v>
      </c>
      <c r="S54" s="60" t="str">
        <f t="shared" si="0"/>
        <v>vaccination_rate</v>
      </c>
      <c r="T54" s="60">
        <f>Reg_30days!AJ82</f>
        <v>0</v>
      </c>
      <c r="U54" s="64">
        <v>1.1125400000000001E-2</v>
      </c>
      <c r="V54" s="64">
        <v>1.03474E-2</v>
      </c>
      <c r="W54" s="64">
        <v>9.8046999999999995E-3</v>
      </c>
      <c r="X54" s="64">
        <v>1.0817200000000001E-2</v>
      </c>
      <c r="Y54" s="64">
        <v>1.0120499999999999E-2</v>
      </c>
      <c r="Z54" s="64"/>
      <c r="AA54" s="64"/>
      <c r="AB54" s="62">
        <f t="shared" si="1"/>
        <v>1.0443039999999999E-2</v>
      </c>
      <c r="AC54" s="472"/>
      <c r="AH54" s="460"/>
      <c r="AI54" s="461"/>
    </row>
    <row r="55" spans="6:35" ht="18">
      <c r="F55" s="451">
        <v>5.29737E-3</v>
      </c>
      <c r="J55" s="449">
        <v>52</v>
      </c>
      <c r="K55" s="465">
        <f t="shared" si="2"/>
        <v>5.29737E-3</v>
      </c>
      <c r="L55" s="465">
        <v>5.2980900000000001E-3</v>
      </c>
      <c r="M55" s="465">
        <f t="shared" si="3"/>
        <v>9.9418019999999996E-3</v>
      </c>
      <c r="N55" s="468">
        <v>5.29679E-3</v>
      </c>
      <c r="O55" s="468">
        <v>5.29635E-3</v>
      </c>
      <c r="S55" s="60" t="str">
        <f t="shared" si="0"/>
        <v>vaccination_rate</v>
      </c>
      <c r="T55" s="60">
        <f>Reg_30days!AJ83</f>
        <v>0</v>
      </c>
      <c r="U55" s="64">
        <v>1.07207E-2</v>
      </c>
      <c r="V55" s="64">
        <v>9.8229900000000002E-3</v>
      </c>
      <c r="W55" s="64">
        <v>9.4385000000000007E-3</v>
      </c>
      <c r="X55" s="64">
        <v>1.00515E-2</v>
      </c>
      <c r="Y55" s="64">
        <v>9.6753199999999994E-3</v>
      </c>
      <c r="Z55" s="64"/>
      <c r="AA55" s="64"/>
      <c r="AB55" s="62">
        <f t="shared" si="1"/>
        <v>9.9418019999999996E-3</v>
      </c>
      <c r="AC55" s="472"/>
      <c r="AH55" s="460"/>
      <c r="AI55" s="461"/>
    </row>
    <row r="56" spans="6:35" ht="18">
      <c r="F56" s="451">
        <v>4.8141599999999996E-3</v>
      </c>
      <c r="J56" s="449">
        <v>53</v>
      </c>
      <c r="K56" s="465">
        <f t="shared" si="2"/>
        <v>4.8141599999999996E-3</v>
      </c>
      <c r="L56" s="465">
        <v>4.8159800000000001E-3</v>
      </c>
      <c r="M56" s="465">
        <f t="shared" si="3"/>
        <v>9.1800239999999984E-3</v>
      </c>
      <c r="N56" s="468">
        <v>4.8138699999999996E-3</v>
      </c>
      <c r="O56" s="468">
        <v>4.8160299999999998E-3</v>
      </c>
      <c r="S56" s="60" t="str">
        <f t="shared" si="0"/>
        <v>vaccination_rate</v>
      </c>
      <c r="T56" s="60">
        <f>Reg_30days!AJ84</f>
        <v>0</v>
      </c>
      <c r="U56" s="64">
        <v>9.6493199999999994E-3</v>
      </c>
      <c r="V56" s="64">
        <v>9.5212100000000004E-3</v>
      </c>
      <c r="W56" s="64">
        <v>8.6610599999999999E-3</v>
      </c>
      <c r="X56" s="64">
        <v>8.9746900000000004E-3</v>
      </c>
      <c r="Y56" s="64">
        <v>9.0938400000000006E-3</v>
      </c>
      <c r="Z56" s="64"/>
      <c r="AA56" s="64"/>
      <c r="AB56" s="62">
        <f t="shared" si="1"/>
        <v>9.1800239999999984E-3</v>
      </c>
      <c r="AC56" s="472"/>
      <c r="AH56" s="460"/>
      <c r="AI56" s="461"/>
    </row>
    <row r="57" spans="6:35" ht="18">
      <c r="F57" s="451">
        <v>4.5599400000000002E-3</v>
      </c>
      <c r="J57" s="449">
        <v>54</v>
      </c>
      <c r="K57" s="465">
        <f t="shared" si="2"/>
        <v>4.5599400000000002E-3</v>
      </c>
      <c r="L57" s="465">
        <v>4.5612700000000001E-3</v>
      </c>
      <c r="M57" s="465">
        <f t="shared" si="3"/>
        <v>8.1268420000000004E-3</v>
      </c>
      <c r="N57" s="468">
        <v>4.5599300000000002E-3</v>
      </c>
      <c r="O57" s="468">
        <v>4.5611100000000002E-3</v>
      </c>
      <c r="S57" s="60" t="str">
        <f t="shared" si="0"/>
        <v>vaccination_rate</v>
      </c>
      <c r="T57" s="60">
        <f>Reg_30days!AJ85</f>
        <v>0</v>
      </c>
      <c r="U57" s="64">
        <v>8.7549499999999992E-3</v>
      </c>
      <c r="V57" s="64">
        <v>8.4505899999999991E-3</v>
      </c>
      <c r="W57" s="64">
        <v>7.7818999999999996E-3</v>
      </c>
      <c r="X57" s="64">
        <v>7.8141800000000004E-3</v>
      </c>
      <c r="Y57" s="64">
        <v>7.8325900000000004E-3</v>
      </c>
      <c r="Z57" s="64"/>
      <c r="AA57" s="64"/>
      <c r="AB57" s="62">
        <f t="shared" si="1"/>
        <v>8.1268420000000004E-3</v>
      </c>
      <c r="AC57" s="472"/>
      <c r="AH57" s="460"/>
      <c r="AI57" s="461"/>
    </row>
    <row r="58" spans="6:35" ht="18">
      <c r="F58" s="451">
        <v>4.3889899999999997E-3</v>
      </c>
      <c r="J58" s="449">
        <v>55</v>
      </c>
      <c r="K58" s="465">
        <f t="shared" si="2"/>
        <v>4.3889899999999997E-3</v>
      </c>
      <c r="L58" s="465">
        <v>4.3891700000000004E-3</v>
      </c>
      <c r="M58" s="465">
        <f t="shared" si="3"/>
        <v>7.1727500000000003E-3</v>
      </c>
      <c r="N58" s="468">
        <v>4.3890099999999996E-3</v>
      </c>
      <c r="O58" s="468">
        <v>4.3892100000000002E-3</v>
      </c>
      <c r="S58" s="60" t="str">
        <f t="shared" si="0"/>
        <v>vaccination_rate</v>
      </c>
      <c r="T58" s="60">
        <f>Reg_30days!AJ86</f>
        <v>0</v>
      </c>
      <c r="U58" s="64">
        <v>7.2429299999999999E-3</v>
      </c>
      <c r="V58" s="64">
        <v>7.4216300000000002E-3</v>
      </c>
      <c r="W58" s="64">
        <v>7.03756E-3</v>
      </c>
      <c r="X58" s="64">
        <v>6.8724299999999997E-3</v>
      </c>
      <c r="Y58" s="64">
        <v>7.2892E-3</v>
      </c>
      <c r="Z58" s="64"/>
      <c r="AA58" s="64"/>
      <c r="AB58" s="62">
        <f t="shared" si="1"/>
        <v>7.1727500000000003E-3</v>
      </c>
      <c r="AC58" s="472"/>
      <c r="AH58" s="460"/>
      <c r="AI58" s="461"/>
    </row>
    <row r="59" spans="6:35" ht="18">
      <c r="F59" s="451">
        <v>4.3050099999999997E-3</v>
      </c>
      <c r="J59" s="449">
        <v>56</v>
      </c>
      <c r="K59" s="465">
        <f t="shared" si="2"/>
        <v>4.3050099999999997E-3</v>
      </c>
      <c r="L59" s="465">
        <v>4.3052000000000003E-3</v>
      </c>
      <c r="M59" s="465">
        <f t="shared" si="3"/>
        <v>6.0558739999999993E-3</v>
      </c>
      <c r="N59" s="468">
        <v>4.3050199999999997E-3</v>
      </c>
      <c r="O59" s="468">
        <v>4.3051699999999997E-3</v>
      </c>
      <c r="S59" s="60" t="str">
        <f t="shared" si="0"/>
        <v>vaccination_rate</v>
      </c>
      <c r="T59" s="60">
        <f>Reg_30days!AJ87</f>
        <v>0</v>
      </c>
      <c r="U59" s="64">
        <v>6.1117999999999997E-3</v>
      </c>
      <c r="V59" s="64">
        <v>6.0620200000000004E-3</v>
      </c>
      <c r="W59" s="64">
        <v>5.9606399999999997E-3</v>
      </c>
      <c r="X59" s="64">
        <v>5.9567999999999999E-3</v>
      </c>
      <c r="Y59" s="64">
        <v>6.1881100000000001E-3</v>
      </c>
      <c r="Z59" s="64"/>
      <c r="AA59" s="64"/>
      <c r="AB59" s="62">
        <f t="shared" si="1"/>
        <v>6.0558739999999993E-3</v>
      </c>
      <c r="AC59" s="472"/>
      <c r="AH59" s="460"/>
      <c r="AI59" s="461"/>
    </row>
    <row r="60" spans="6:35" ht="18">
      <c r="F60" s="451">
        <v>4.2684100000000003E-3</v>
      </c>
      <c r="J60" s="449">
        <v>57</v>
      </c>
      <c r="K60" s="465">
        <f t="shared" si="2"/>
        <v>4.2684100000000003E-3</v>
      </c>
      <c r="L60" s="465">
        <v>4.2684300000000001E-3</v>
      </c>
      <c r="M60" s="465">
        <f t="shared" si="3"/>
        <v>5.3128239999999998E-3</v>
      </c>
      <c r="N60" s="468">
        <v>4.2684100000000003E-3</v>
      </c>
      <c r="O60" s="468">
        <v>4.2684300000000001E-3</v>
      </c>
      <c r="S60" s="60" t="str">
        <f t="shared" si="0"/>
        <v>vaccination_rate</v>
      </c>
      <c r="T60" s="60">
        <f>Reg_30days!AJ88</f>
        <v>0</v>
      </c>
      <c r="U60" s="64">
        <v>5.3522200000000004E-3</v>
      </c>
      <c r="V60" s="64">
        <v>5.2836899999999997E-3</v>
      </c>
      <c r="W60" s="64">
        <v>5.3050800000000002E-3</v>
      </c>
      <c r="X60" s="64">
        <v>5.3223599999999999E-3</v>
      </c>
      <c r="Y60" s="64">
        <v>5.3007699999999998E-3</v>
      </c>
      <c r="Z60" s="64"/>
      <c r="AA60" s="64"/>
      <c r="AB60" s="62">
        <f t="shared" si="1"/>
        <v>5.3128239999999998E-3</v>
      </c>
      <c r="AC60" s="472"/>
      <c r="AH60" s="460"/>
      <c r="AI60" s="461"/>
    </row>
    <row r="61" spans="6:35" ht="18">
      <c r="F61" s="451">
        <v>4.2540299999999998E-3</v>
      </c>
      <c r="J61" s="449">
        <v>58</v>
      </c>
      <c r="K61" s="465">
        <f t="shared" si="2"/>
        <v>4.2540299999999998E-3</v>
      </c>
      <c r="L61" s="465">
        <v>4.2540499999999997E-3</v>
      </c>
      <c r="M61" s="465">
        <f t="shared" si="3"/>
        <v>5.1742300000000001E-3</v>
      </c>
      <c r="N61" s="468">
        <v>4.2540299999999998E-3</v>
      </c>
      <c r="O61" s="468">
        <v>4.2540399999999997E-3</v>
      </c>
      <c r="S61" s="60" t="str">
        <f t="shared" si="0"/>
        <v>vaccination_rate</v>
      </c>
      <c r="T61" s="60">
        <f>Reg_30days!AJ89</f>
        <v>0</v>
      </c>
      <c r="U61" s="64">
        <v>5.1832400000000004E-3</v>
      </c>
      <c r="V61" s="64">
        <v>5.1626299999999996E-3</v>
      </c>
      <c r="W61" s="64">
        <v>5.1817E-3</v>
      </c>
      <c r="X61" s="64">
        <v>5.1722499999999998E-3</v>
      </c>
      <c r="Y61" s="64">
        <v>5.17133E-3</v>
      </c>
      <c r="Z61" s="64"/>
      <c r="AA61" s="64"/>
      <c r="AB61" s="62">
        <f t="shared" si="1"/>
        <v>5.1742300000000001E-3</v>
      </c>
      <c r="AC61" s="472"/>
      <c r="AH61" s="460"/>
      <c r="AI61" s="461"/>
    </row>
    <row r="62" spans="6:35" ht="18">
      <c r="F62" s="451">
        <v>4.2523400000000003E-3</v>
      </c>
      <c r="J62" s="449">
        <v>59</v>
      </c>
      <c r="K62" s="465">
        <f t="shared" si="2"/>
        <v>4.2523400000000003E-3</v>
      </c>
      <c r="L62" s="465">
        <v>4.2523200000000004E-3</v>
      </c>
      <c r="M62" s="465">
        <f t="shared" si="3"/>
        <v>5.1578739999999998E-3</v>
      </c>
      <c r="N62" s="468">
        <v>4.2523300000000003E-3</v>
      </c>
      <c r="O62" s="468">
        <v>4.2523300000000003E-3</v>
      </c>
      <c r="S62" s="60" t="str">
        <f t="shared" si="0"/>
        <v>vaccination_rate</v>
      </c>
      <c r="T62" s="60">
        <f>Reg_30days!AJ90</f>
        <v>0</v>
      </c>
      <c r="U62" s="64">
        <v>5.1659000000000002E-3</v>
      </c>
      <c r="V62" s="64">
        <v>5.1497899999999996E-3</v>
      </c>
      <c r="W62" s="64">
        <v>5.1610500000000004E-3</v>
      </c>
      <c r="X62" s="64">
        <v>5.1557699999999996E-3</v>
      </c>
      <c r="Y62" s="64">
        <v>5.1568600000000001E-3</v>
      </c>
      <c r="Z62" s="64"/>
      <c r="AA62" s="64"/>
      <c r="AB62" s="62">
        <f t="shared" si="1"/>
        <v>5.1578739999999998E-3</v>
      </c>
      <c r="AC62" s="472"/>
      <c r="AH62" s="460"/>
      <c r="AI62" s="461"/>
    </row>
    <row r="63" spans="6:35" ht="18">
      <c r="F63" s="451">
        <v>4.2485600000000002E-3</v>
      </c>
      <c r="J63" s="449">
        <v>60</v>
      </c>
      <c r="K63" s="465">
        <f t="shared" si="2"/>
        <v>4.2485600000000002E-3</v>
      </c>
      <c r="L63" s="465">
        <v>4.2485099999999996E-3</v>
      </c>
      <c r="M63" s="465">
        <f t="shared" si="3"/>
        <v>5.1594039999999994E-3</v>
      </c>
      <c r="N63" s="468">
        <v>4.2485400000000003E-3</v>
      </c>
      <c r="O63" s="468">
        <v>4.2485400000000003E-3</v>
      </c>
      <c r="S63" s="60" t="str">
        <f t="shared" si="0"/>
        <v>vaccination_rate</v>
      </c>
      <c r="T63" s="60">
        <f>Reg_30days!AJ91</f>
        <v>0</v>
      </c>
      <c r="U63" s="64">
        <v>5.1664299999999996E-3</v>
      </c>
      <c r="V63" s="64">
        <v>5.1508099999999996E-3</v>
      </c>
      <c r="W63" s="64">
        <v>5.1647100000000003E-3</v>
      </c>
      <c r="X63" s="64">
        <v>5.1566800000000003E-3</v>
      </c>
      <c r="Y63" s="64">
        <v>5.1583899999999997E-3</v>
      </c>
      <c r="Z63" s="64"/>
      <c r="AA63" s="64"/>
      <c r="AB63" s="62">
        <f t="shared" si="1"/>
        <v>5.1594039999999994E-3</v>
      </c>
      <c r="AC63" s="472"/>
      <c r="AH63" s="460"/>
      <c r="AI63" s="461"/>
    </row>
    <row r="64" spans="6:35" ht="18">
      <c r="U64" s="62"/>
      <c r="V64" s="62"/>
      <c r="W64" s="62"/>
      <c r="X64" s="62"/>
      <c r="Y64" s="62"/>
      <c r="Z64" s="62"/>
      <c r="AA64" s="62"/>
      <c r="AB64" s="62"/>
      <c r="AC64" s="472"/>
      <c r="AH64" s="460"/>
      <c r="AI64" s="461"/>
    </row>
    <row r="65" spans="5:55" ht="18">
      <c r="U65" s="62"/>
      <c r="V65" s="62"/>
      <c r="W65" s="62"/>
      <c r="X65" s="62"/>
      <c r="Y65" s="62"/>
      <c r="Z65" s="62"/>
      <c r="AA65" s="62"/>
      <c r="AB65" s="62"/>
      <c r="AC65" s="472"/>
      <c r="AH65" s="460"/>
      <c r="AI65" s="461"/>
    </row>
    <row r="66" spans="5:55">
      <c r="U66" s="62"/>
      <c r="V66" s="62"/>
      <c r="W66" s="62"/>
      <c r="X66" s="62"/>
      <c r="Y66" s="62"/>
      <c r="Z66" s="62"/>
      <c r="AA66" s="62"/>
      <c r="AB66" s="62"/>
      <c r="AC66" s="472"/>
    </row>
    <row r="67" spans="5:55">
      <c r="U67" s="62"/>
      <c r="V67" s="62"/>
      <c r="W67" s="62"/>
      <c r="X67" s="62"/>
      <c r="Y67" s="62"/>
      <c r="Z67" s="62"/>
      <c r="AA67" s="62"/>
      <c r="AB67" s="62"/>
      <c r="AC67" s="472"/>
    </row>
    <row r="68" spans="5:55">
      <c r="U68" s="62"/>
      <c r="V68" s="62"/>
      <c r="W68" s="62"/>
      <c r="X68" s="62"/>
      <c r="Y68" s="62"/>
      <c r="Z68" s="62"/>
      <c r="AA68" s="62"/>
      <c r="AB68" s="62"/>
      <c r="AC68" s="472"/>
    </row>
    <row r="69" spans="5:55">
      <c r="U69" s="62"/>
      <c r="V69" s="62"/>
      <c r="W69" s="62"/>
      <c r="X69" s="62"/>
      <c r="Y69" s="62"/>
      <c r="Z69" s="62"/>
      <c r="AA69" s="62"/>
      <c r="AB69" s="62"/>
      <c r="AC69" s="472"/>
    </row>
    <row r="70" spans="5:55">
      <c r="S70" s="60" t="s">
        <v>630</v>
      </c>
      <c r="U70" s="62"/>
      <c r="V70" s="62"/>
      <c r="W70" s="62"/>
      <c r="X70" s="62"/>
      <c r="Y70" s="62"/>
      <c r="Z70" s="62"/>
      <c r="AA70" s="62"/>
      <c r="AB70" s="62"/>
      <c r="AC70" s="472"/>
    </row>
    <row r="71" spans="5:55">
      <c r="E71" t="s">
        <v>629</v>
      </c>
      <c r="U71" s="62"/>
      <c r="V71" s="62"/>
      <c r="W71" s="62"/>
      <c r="X71" s="62"/>
      <c r="Y71" s="62"/>
      <c r="Z71" s="62"/>
      <c r="AA71" s="62"/>
      <c r="AB71" s="62"/>
      <c r="AC71" s="472"/>
      <c r="AE71" t="s">
        <v>632</v>
      </c>
      <c r="AQ71" t="s">
        <v>633</v>
      </c>
      <c r="BC71" t="s">
        <v>635</v>
      </c>
    </row>
    <row r="72" spans="5:55">
      <c r="U72" s="62"/>
      <c r="V72" s="62"/>
      <c r="W72" s="62"/>
      <c r="X72" s="62"/>
      <c r="Y72" s="62"/>
      <c r="Z72" s="62"/>
      <c r="AA72" s="62"/>
      <c r="AB72" s="62"/>
      <c r="AC72" s="472"/>
      <c r="AQ72" t="s">
        <v>636</v>
      </c>
      <c r="BC72" t="s">
        <v>634</v>
      </c>
    </row>
    <row r="73" spans="5:55">
      <c r="U73" s="62"/>
      <c r="V73" s="62"/>
      <c r="W73" s="62"/>
      <c r="X73" s="62"/>
      <c r="Y73" s="62"/>
      <c r="Z73" s="62"/>
      <c r="AA73" s="62"/>
      <c r="AB73" s="62"/>
      <c r="AC73" s="472"/>
    </row>
    <row r="74" spans="5:55">
      <c r="U74" s="62"/>
      <c r="V74" s="62"/>
      <c r="W74" s="62"/>
      <c r="X74" s="62"/>
      <c r="Y74" s="62"/>
      <c r="Z74" s="62"/>
      <c r="AA74" s="62"/>
      <c r="AB74" s="62"/>
      <c r="AC74" s="472"/>
    </row>
    <row r="75" spans="5:55">
      <c r="U75" s="62"/>
      <c r="V75" s="62"/>
      <c r="W75" s="62"/>
      <c r="X75" s="62"/>
      <c r="Y75" s="62"/>
      <c r="Z75" s="62"/>
      <c r="AA75" s="62"/>
      <c r="AB75" s="62"/>
      <c r="AC75" s="472"/>
    </row>
    <row r="76" spans="5:55">
      <c r="U76" s="62"/>
      <c r="V76" s="62"/>
      <c r="W76" s="62"/>
      <c r="X76" s="62"/>
      <c r="Y76" s="62"/>
      <c r="Z76" s="62"/>
      <c r="AA76" s="62"/>
      <c r="AB76" s="62"/>
      <c r="AC76" s="472"/>
    </row>
    <row r="77" spans="5:55">
      <c r="U77" s="62"/>
      <c r="V77" s="62"/>
      <c r="W77" s="62"/>
      <c r="X77" s="62"/>
      <c r="Y77" s="62"/>
      <c r="Z77" s="62"/>
      <c r="AA77" s="62"/>
      <c r="AB77" s="62"/>
      <c r="AC77" s="472"/>
    </row>
    <row r="78" spans="5:55">
      <c r="U78" s="62"/>
      <c r="V78" s="62"/>
      <c r="W78" s="62"/>
      <c r="X78" s="62"/>
      <c r="Y78" s="62"/>
      <c r="Z78" s="62"/>
      <c r="AA78" s="62"/>
      <c r="AB78" s="62"/>
      <c r="AC78" s="472"/>
    </row>
    <row r="79" spans="5:55">
      <c r="U79" s="62"/>
      <c r="V79" s="62"/>
      <c r="W79" s="62"/>
      <c r="X79" s="62"/>
      <c r="Y79" s="62"/>
      <c r="Z79" s="62"/>
      <c r="AA79" s="62"/>
      <c r="AB79" s="62"/>
      <c r="AC79" s="472"/>
    </row>
    <row r="80" spans="5:55">
      <c r="U80" s="62"/>
      <c r="V80" s="62"/>
      <c r="W80" s="62"/>
      <c r="X80" s="62"/>
      <c r="Y80" s="62"/>
      <c r="Z80" s="62"/>
      <c r="AA80" s="62"/>
      <c r="AB80" s="62"/>
      <c r="AC80" s="472"/>
    </row>
    <row r="81" spans="7:29">
      <c r="U81" s="62"/>
      <c r="V81" s="62"/>
      <c r="W81" s="62"/>
      <c r="X81" s="62"/>
      <c r="Y81" s="62"/>
      <c r="Z81" s="62"/>
      <c r="AA81" s="62"/>
      <c r="AB81" s="62"/>
      <c r="AC81" s="472"/>
    </row>
    <row r="82" spans="7:29">
      <c r="U82" s="62"/>
      <c r="V82" s="62"/>
      <c r="W82" s="62"/>
      <c r="X82" s="62"/>
      <c r="Y82" s="62"/>
      <c r="Z82" s="62"/>
      <c r="AA82" s="62"/>
      <c r="AB82" s="62"/>
      <c r="AC82" s="472"/>
    </row>
    <row r="83" spans="7:29">
      <c r="U83" s="62"/>
      <c r="V83" s="62"/>
      <c r="W83" s="62"/>
      <c r="X83" s="62"/>
      <c r="Y83" s="62"/>
      <c r="Z83" s="62"/>
      <c r="AA83" s="62"/>
      <c r="AB83" s="62"/>
      <c r="AC83" s="472"/>
    </row>
    <row r="84" spans="7:29">
      <c r="G84" t="s">
        <v>653</v>
      </c>
      <c r="H84" t="s">
        <v>654</v>
      </c>
      <c r="I84" t="s">
        <v>655</v>
      </c>
      <c r="J84" t="s">
        <v>7</v>
      </c>
      <c r="K84" s="465" t="s">
        <v>656</v>
      </c>
      <c r="L84" s="465" t="s">
        <v>667</v>
      </c>
      <c r="U84" s="62"/>
      <c r="V84" s="62"/>
      <c r="W84" s="62"/>
      <c r="X84" s="62"/>
      <c r="Y84" s="62"/>
      <c r="Z84" s="62"/>
      <c r="AA84" s="62"/>
      <c r="AB84" s="62"/>
      <c r="AC84" s="472"/>
    </row>
    <row r="85" spans="7:29">
      <c r="G85" t="s">
        <v>407</v>
      </c>
      <c r="H85" s="469">
        <v>38.72</v>
      </c>
      <c r="I85" s="469">
        <v>9.5</v>
      </c>
      <c r="J85" s="469">
        <v>1.66</v>
      </c>
      <c r="K85" s="470">
        <v>27.56</v>
      </c>
      <c r="L85" s="473">
        <f>1-H88/H85</f>
        <v>0.17742768595041314</v>
      </c>
      <c r="U85" s="62"/>
      <c r="V85" s="62"/>
      <c r="W85" s="62"/>
      <c r="X85" s="62"/>
      <c r="Y85" s="62"/>
      <c r="Z85" s="62"/>
      <c r="AA85" s="62"/>
      <c r="AB85" s="62"/>
      <c r="AC85" s="472"/>
    </row>
    <row r="86" spans="7:29">
      <c r="G86" t="s">
        <v>67</v>
      </c>
      <c r="H86" s="469">
        <v>34.28</v>
      </c>
      <c r="I86" s="469">
        <v>8.1300000000000008</v>
      </c>
      <c r="J86" s="469">
        <v>3.08</v>
      </c>
      <c r="K86" s="470">
        <v>23.07</v>
      </c>
      <c r="L86" s="473">
        <f>1-H88/H86</f>
        <v>7.0886814469078185E-2</v>
      </c>
      <c r="U86" s="62"/>
      <c r="V86" s="62"/>
      <c r="W86" s="62"/>
      <c r="X86" s="62"/>
      <c r="Y86" s="62"/>
      <c r="Z86" s="62"/>
      <c r="AA86" s="62"/>
      <c r="AB86" s="62"/>
      <c r="AC86" s="472"/>
    </row>
    <row r="87" spans="7:29">
      <c r="G87" t="s">
        <v>657</v>
      </c>
      <c r="H87" s="469">
        <v>31.4</v>
      </c>
      <c r="I87" s="469">
        <v>4.93</v>
      </c>
      <c r="J87" s="469">
        <v>3.35</v>
      </c>
      <c r="K87" s="470">
        <v>23.12</v>
      </c>
      <c r="U87" s="62"/>
      <c r="V87" s="62"/>
      <c r="W87" s="62"/>
      <c r="X87" s="62"/>
      <c r="Y87" s="62"/>
      <c r="Z87" s="62"/>
      <c r="AA87" s="62"/>
      <c r="AB87" s="62"/>
      <c r="AC87" s="472"/>
    </row>
    <row r="88" spans="7:29">
      <c r="G88" t="s">
        <v>658</v>
      </c>
      <c r="H88" s="469">
        <v>31.85</v>
      </c>
      <c r="I88" s="469">
        <v>4.42</v>
      </c>
      <c r="J88" s="469">
        <v>5.89</v>
      </c>
      <c r="K88" s="470">
        <v>21.54</v>
      </c>
      <c r="L88" s="473"/>
      <c r="U88" s="62"/>
      <c r="V88" s="62"/>
      <c r="W88" s="62"/>
      <c r="X88" s="62"/>
      <c r="Y88" s="62"/>
      <c r="Z88" s="62"/>
      <c r="AA88" s="62"/>
      <c r="AB88" s="62"/>
      <c r="AC88" s="472"/>
    </row>
    <row r="89" spans="7:29">
      <c r="U89" s="62"/>
      <c r="V89" s="62"/>
      <c r="W89" s="62"/>
      <c r="X89" s="62"/>
      <c r="Y89" s="62"/>
      <c r="Z89" s="62"/>
      <c r="AA89" s="62"/>
      <c r="AB89" s="62"/>
      <c r="AC89" s="472"/>
    </row>
    <row r="90" spans="7:29">
      <c r="U90" s="62"/>
      <c r="V90" s="62"/>
      <c r="W90" s="62"/>
      <c r="X90" s="62"/>
      <c r="Y90" s="62"/>
      <c r="Z90" s="62"/>
      <c r="AA90" s="62"/>
      <c r="AB90" s="62"/>
      <c r="AC90" s="472"/>
    </row>
    <row r="91" spans="7:29">
      <c r="U91" s="62"/>
      <c r="V91" s="62"/>
      <c r="W91" s="62"/>
      <c r="X91" s="62"/>
      <c r="Y91" s="62"/>
      <c r="Z91" s="62"/>
      <c r="AA91" s="62"/>
      <c r="AB91" s="62"/>
      <c r="AC91" s="472"/>
    </row>
    <row r="92" spans="7:29">
      <c r="U92" s="62"/>
      <c r="V92" s="62"/>
      <c r="W92" s="62"/>
      <c r="X92" s="62"/>
      <c r="Y92" s="62"/>
      <c r="Z92" s="62"/>
      <c r="AA92" s="62"/>
      <c r="AB92" s="62"/>
      <c r="AC92" s="472"/>
    </row>
    <row r="93" spans="7:29">
      <c r="U93" s="62"/>
      <c r="V93" s="62"/>
      <c r="W93" s="62"/>
      <c r="X93" s="62"/>
      <c r="Y93" s="62"/>
      <c r="Z93" s="62"/>
      <c r="AA93" s="62"/>
      <c r="AB93" s="62"/>
      <c r="AC93" s="472"/>
    </row>
    <row r="94" spans="7:29">
      <c r="U94" s="62"/>
      <c r="V94" s="62"/>
      <c r="W94" s="62"/>
      <c r="X94" s="62"/>
      <c r="Y94" s="62"/>
      <c r="Z94" s="62"/>
      <c r="AA94" s="62"/>
      <c r="AB94" s="62"/>
      <c r="AC94" s="472"/>
    </row>
    <row r="95" spans="7:29">
      <c r="U95" s="62"/>
      <c r="V95" s="62"/>
      <c r="W95" s="62"/>
      <c r="X95" s="62"/>
      <c r="Y95" s="62"/>
      <c r="Z95" s="62"/>
      <c r="AA95" s="62"/>
      <c r="AB95" s="62"/>
      <c r="AC95" s="472"/>
    </row>
    <row r="96" spans="7:29">
      <c r="U96" s="62"/>
      <c r="V96" s="62"/>
      <c r="W96" s="62"/>
      <c r="X96" s="62"/>
      <c r="Y96" s="62"/>
      <c r="Z96" s="62"/>
      <c r="AA96" s="62"/>
      <c r="AB96" s="62"/>
      <c r="AC96" s="472"/>
    </row>
    <row r="97" spans="4:63">
      <c r="U97" s="62"/>
      <c r="V97" s="62"/>
      <c r="W97" s="62"/>
      <c r="X97" s="62"/>
      <c r="Y97" s="62"/>
      <c r="Z97" s="62"/>
      <c r="AA97" s="62"/>
      <c r="AB97" s="62"/>
      <c r="AC97" s="472"/>
    </row>
    <row r="98" spans="4:63">
      <c r="U98" s="62"/>
      <c r="V98" s="62"/>
      <c r="W98" s="62"/>
      <c r="X98" s="62"/>
      <c r="Y98" s="62"/>
      <c r="Z98" s="62"/>
      <c r="AA98" s="62"/>
      <c r="AB98" s="62"/>
      <c r="AC98" s="472"/>
    </row>
    <row r="99" spans="4:63">
      <c r="U99" s="62"/>
      <c r="V99" s="62"/>
      <c r="W99" s="62"/>
      <c r="X99" s="62"/>
      <c r="Y99" s="62"/>
      <c r="Z99" s="62"/>
      <c r="AA99" s="62"/>
      <c r="AB99" s="62"/>
      <c r="AC99" s="472"/>
    </row>
    <row r="100" spans="4:63">
      <c r="U100" s="62"/>
      <c r="V100" s="62"/>
      <c r="W100" s="62"/>
      <c r="X100" s="62"/>
      <c r="Y100" s="62"/>
      <c r="Z100" s="62"/>
      <c r="AA100" s="62"/>
      <c r="AB100" s="62"/>
      <c r="AC100" s="472"/>
    </row>
    <row r="101" spans="4:63">
      <c r="E101" t="s">
        <v>631</v>
      </c>
      <c r="U101" s="62"/>
      <c r="V101" s="62"/>
      <c r="W101" s="62"/>
      <c r="X101" s="62"/>
      <c r="Y101" s="62"/>
      <c r="Z101" s="62"/>
      <c r="AA101" s="62"/>
      <c r="AB101" s="62"/>
      <c r="AC101" s="472"/>
    </row>
    <row r="102" spans="4:63">
      <c r="U102" s="62"/>
      <c r="V102" s="62"/>
      <c r="W102" s="62"/>
      <c r="X102" s="62"/>
      <c r="Y102" s="62"/>
      <c r="Z102" s="62"/>
      <c r="AA102" s="62"/>
      <c r="AB102" s="62"/>
      <c r="AC102" s="472"/>
    </row>
    <row r="103" spans="4:63">
      <c r="U103" s="62"/>
      <c r="V103" s="62"/>
      <c r="W103" s="62"/>
      <c r="X103" s="62"/>
      <c r="Y103" s="62"/>
      <c r="Z103" s="62"/>
      <c r="AA103" s="62"/>
      <c r="AB103" s="62"/>
      <c r="AC103" s="472"/>
    </row>
    <row r="104" spans="4:63">
      <c r="U104" s="62"/>
      <c r="V104" s="62"/>
      <c r="W104" s="62"/>
      <c r="X104" s="62"/>
      <c r="Y104" s="62"/>
      <c r="Z104" s="62"/>
      <c r="AA104" s="62"/>
      <c r="AB104" s="62"/>
      <c r="AC104" s="472"/>
    </row>
    <row r="105" spans="4:63">
      <c r="U105" s="62"/>
      <c r="V105" s="62"/>
      <c r="W105" s="62"/>
      <c r="X105" s="62"/>
      <c r="Y105" s="62"/>
      <c r="Z105" s="62"/>
      <c r="AA105" s="62"/>
      <c r="AB105" s="62"/>
      <c r="AC105" s="472"/>
    </row>
    <row r="106" spans="4:63">
      <c r="U106" s="62"/>
      <c r="V106" s="62"/>
      <c r="W106" s="62"/>
      <c r="X106" s="62"/>
      <c r="Y106" s="62"/>
      <c r="Z106" s="62"/>
      <c r="AA106" s="62"/>
      <c r="AB106" s="62"/>
      <c r="AC106" s="472"/>
    </row>
    <row r="107" spans="4:63">
      <c r="U107" s="62"/>
      <c r="V107" s="62"/>
      <c r="W107" s="62"/>
      <c r="X107" s="62"/>
      <c r="Y107" s="62"/>
      <c r="Z107" s="62"/>
      <c r="AA107" s="62"/>
      <c r="AB107" s="62"/>
      <c r="AC107" s="472"/>
    </row>
    <row r="108" spans="4:63">
      <c r="U108" s="62"/>
      <c r="V108" s="62"/>
      <c r="W108" s="62"/>
      <c r="X108" s="62"/>
      <c r="Y108" s="62"/>
      <c r="Z108" s="62"/>
      <c r="AA108" s="62"/>
      <c r="AB108" s="62"/>
      <c r="AC108" s="472"/>
    </row>
    <row r="109" spans="4:63">
      <c r="U109" s="62"/>
      <c r="V109" s="62"/>
      <c r="W109" s="62"/>
      <c r="X109" s="62"/>
      <c r="Y109" s="62"/>
      <c r="Z109" s="62"/>
      <c r="AA109" s="62"/>
      <c r="AB109" s="62"/>
      <c r="AC109" s="472"/>
    </row>
    <row r="110" spans="4:63">
      <c r="U110" s="62"/>
      <c r="V110" s="62"/>
      <c r="W110" s="62"/>
      <c r="X110" s="62"/>
      <c r="Y110" s="62"/>
      <c r="Z110" s="62"/>
      <c r="AA110" s="62"/>
      <c r="AB110" s="62"/>
      <c r="AC110" s="472"/>
    </row>
    <row r="111" spans="4:63">
      <c r="E111" t="s">
        <v>644</v>
      </c>
      <c r="F111" s="451" t="s">
        <v>645</v>
      </c>
      <c r="G111" t="s">
        <v>646</v>
      </c>
      <c r="U111" s="62"/>
      <c r="V111" s="62"/>
      <c r="W111" s="62"/>
      <c r="X111" s="62"/>
      <c r="Y111" s="62"/>
      <c r="Z111" s="62"/>
      <c r="AA111" s="62"/>
      <c r="AB111" s="62"/>
      <c r="AC111" s="472"/>
    </row>
    <row r="112" spans="4:63">
      <c r="D112" t="s">
        <v>642</v>
      </c>
      <c r="U112" s="62"/>
      <c r="V112" s="62"/>
      <c r="W112" s="62"/>
      <c r="X112" s="62"/>
      <c r="Y112" s="62"/>
      <c r="Z112" s="62"/>
      <c r="AA112" s="62"/>
      <c r="AB112" s="62"/>
      <c r="AC112" s="472"/>
      <c r="AQ112" t="s">
        <v>653</v>
      </c>
      <c r="AR112" t="s">
        <v>659</v>
      </c>
      <c r="AS112" t="s">
        <v>660</v>
      </c>
      <c r="AT112" t="s">
        <v>661</v>
      </c>
      <c r="AU112" t="s">
        <v>662</v>
      </c>
      <c r="AV112" t="s">
        <v>659</v>
      </c>
      <c r="AW112" t="s">
        <v>660</v>
      </c>
      <c r="AX112" t="s">
        <v>661</v>
      </c>
      <c r="AY112" t="s">
        <v>662</v>
      </c>
      <c r="BC112" t="s">
        <v>653</v>
      </c>
      <c r="BD112" t="s">
        <v>659</v>
      </c>
      <c r="BE112" t="s">
        <v>660</v>
      </c>
      <c r="BF112" t="s">
        <v>661</v>
      </c>
      <c r="BG112" t="s">
        <v>662</v>
      </c>
      <c r="BH112" t="s">
        <v>659</v>
      </c>
      <c r="BI112" t="s">
        <v>660</v>
      </c>
      <c r="BJ112" t="s">
        <v>661</v>
      </c>
      <c r="BK112" t="s">
        <v>662</v>
      </c>
    </row>
    <row r="113" spans="4:63">
      <c r="D113" t="s">
        <v>641</v>
      </c>
      <c r="U113" s="62"/>
      <c r="V113" s="62"/>
      <c r="W113" s="62"/>
      <c r="X113" s="62"/>
      <c r="Y113" s="62"/>
      <c r="Z113" s="62"/>
      <c r="AA113" s="62"/>
      <c r="AB113" s="62"/>
      <c r="AC113" s="472"/>
      <c r="AQ113" t="s">
        <v>407</v>
      </c>
      <c r="AR113">
        <v>0.56620000000000004</v>
      </c>
      <c r="AS113">
        <v>0.54210000000000003</v>
      </c>
      <c r="AT113">
        <v>2.1850000000000001E-2</v>
      </c>
      <c r="AU113">
        <v>1.5980000000000001E-2</v>
      </c>
      <c r="AV113" s="473">
        <f>1-AR116/AR113</f>
        <v>6.0049452490287258E-3</v>
      </c>
      <c r="AW113" s="473">
        <f t="shared" ref="AW113" si="4">1-AS116/AS113</f>
        <v>-2.7116768123962354E-2</v>
      </c>
      <c r="AX113" s="473">
        <f t="shared" ref="AX113" si="5">1-AT116/AT113</f>
        <v>0.65629290617848968</v>
      </c>
      <c r="AY113" s="473">
        <f t="shared" ref="AY113" si="6">1-AU116/AU113</f>
        <v>0.8097622027534418</v>
      </c>
      <c r="BC113" t="s">
        <v>407</v>
      </c>
      <c r="BD113">
        <v>0.56620000000000004</v>
      </c>
      <c r="BE113">
        <v>0.54210000000000003</v>
      </c>
      <c r="BF113">
        <v>2.1850000000000001E-2</v>
      </c>
      <c r="BG113">
        <v>1.5980000000000001E-2</v>
      </c>
      <c r="BH113" s="473">
        <f>1-BD116/BD113</f>
        <v>6.0049452490287258E-3</v>
      </c>
      <c r="BI113" s="473">
        <f t="shared" ref="BI113" si="7">1-BE116/BE113</f>
        <v>-2.619442907212699E-2</v>
      </c>
      <c r="BJ113" s="473">
        <f t="shared" ref="BJ113" si="8">1-BF116/BF113</f>
        <v>0.65629290617848968</v>
      </c>
      <c r="BK113" s="473">
        <f t="shared" ref="BK113" si="9">1-BG116/BG113</f>
        <v>0.79411764705882359</v>
      </c>
    </row>
    <row r="114" spans="4:63">
      <c r="D114" t="s">
        <v>643</v>
      </c>
      <c r="S114" s="60" t="s">
        <v>653</v>
      </c>
      <c r="T114" s="60" t="s">
        <v>659</v>
      </c>
      <c r="U114" s="62" t="s">
        <v>660</v>
      </c>
      <c r="V114" s="62" t="s">
        <v>661</v>
      </c>
      <c r="W114" s="62" t="s">
        <v>662</v>
      </c>
      <c r="X114" t="s">
        <v>659</v>
      </c>
      <c r="Y114" t="s">
        <v>660</v>
      </c>
      <c r="Z114" t="s">
        <v>661</v>
      </c>
      <c r="AA114" t="s">
        <v>662</v>
      </c>
      <c r="AB114" s="62"/>
      <c r="AC114" s="472"/>
      <c r="AQ114" t="s">
        <v>67</v>
      </c>
      <c r="AR114">
        <v>0.56320000000000003</v>
      </c>
      <c r="AS114">
        <v>0.53949999999999998</v>
      </c>
      <c r="AT114">
        <v>2.1610000000000001E-2</v>
      </c>
      <c r="AU114">
        <v>1.5509999999999999E-2</v>
      </c>
      <c r="AV114" s="473">
        <f>1-AR116/AR114</f>
        <v>7.1022727272740394E-4</v>
      </c>
      <c r="AW114" s="473">
        <f t="shared" ref="AW114" si="10">1-AS116/AS114</f>
        <v>-3.2066728452270654E-2</v>
      </c>
      <c r="AX114" s="473">
        <f t="shared" ref="AX114" si="11">1-AT116/AT114</f>
        <v>0.65247570569180935</v>
      </c>
      <c r="AY114" s="473">
        <f t="shared" ref="AY114" si="12">1-AU116/AU114</f>
        <v>0.80399742101869753</v>
      </c>
      <c r="BC114" t="s">
        <v>67</v>
      </c>
      <c r="BD114">
        <v>0.56320000000000003</v>
      </c>
      <c r="BE114">
        <v>0.53949999999999998</v>
      </c>
      <c r="BF114">
        <v>2.1610000000000001E-2</v>
      </c>
      <c r="BG114">
        <v>1.5509999999999999E-2</v>
      </c>
      <c r="BH114" s="473">
        <f>1-BD116/BD114</f>
        <v>7.1022727272740394E-4</v>
      </c>
      <c r="BI114" s="473">
        <f t="shared" ref="BI114" si="13">1-BE116/BE114</f>
        <v>-3.1139944392956531E-2</v>
      </c>
      <c r="BJ114" s="473">
        <f t="shared" ref="BJ114" si="14">1-BF116/BF114</f>
        <v>0.65247570569180935</v>
      </c>
      <c r="BK114" s="473">
        <f t="shared" ref="BK114" si="15">1-BG116/BG114</f>
        <v>0.78787878787878785</v>
      </c>
    </row>
    <row r="115" spans="4:63">
      <c r="F115" s="451" t="s">
        <v>653</v>
      </c>
      <c r="G115" t="s">
        <v>659</v>
      </c>
      <c r="H115" t="s">
        <v>660</v>
      </c>
      <c r="I115" t="s">
        <v>661</v>
      </c>
      <c r="J115" t="s">
        <v>662</v>
      </c>
      <c r="K115" t="s">
        <v>659</v>
      </c>
      <c r="L115" t="s">
        <v>660</v>
      </c>
      <c r="M115" t="s">
        <v>661</v>
      </c>
      <c r="N115" t="s">
        <v>662</v>
      </c>
      <c r="S115" s="60" t="s">
        <v>407</v>
      </c>
      <c r="T115" s="60">
        <v>0.56620000000000004</v>
      </c>
      <c r="U115" s="62">
        <v>0.54210000000000003</v>
      </c>
      <c r="V115" s="62">
        <v>2.1850000000000001E-2</v>
      </c>
      <c r="W115" s="62">
        <v>1.5980000000000001E-2</v>
      </c>
      <c r="X115" s="473">
        <f>1-T118/T115</f>
        <v>6.1815612857648583E-3</v>
      </c>
      <c r="Y115" s="473">
        <f t="shared" ref="Y115" si="16">1-U118/U115</f>
        <v>-2.305847629588631E-2</v>
      </c>
      <c r="Z115" s="473">
        <f t="shared" ref="Z115" si="17">1-V118/V115</f>
        <v>0.6558352402745995</v>
      </c>
      <c r="AA115" s="473">
        <f t="shared" ref="AA115" si="18">1-W118/W115</f>
        <v>0.73404255319148937</v>
      </c>
      <c r="AB115" s="62"/>
      <c r="AC115" s="472"/>
      <c r="AE115" t="s">
        <v>653</v>
      </c>
      <c r="AF115" t="s">
        <v>659</v>
      </c>
      <c r="AG115" t="s">
        <v>660</v>
      </c>
      <c r="AH115" t="s">
        <v>661</v>
      </c>
      <c r="AI115" t="s">
        <v>662</v>
      </c>
      <c r="AJ115" t="s">
        <v>659</v>
      </c>
      <c r="AK115" t="s">
        <v>660</v>
      </c>
      <c r="AL115" t="s">
        <v>661</v>
      </c>
      <c r="AM115" t="s">
        <v>662</v>
      </c>
      <c r="AQ115" t="s">
        <v>657</v>
      </c>
      <c r="AR115">
        <v>0.56489999999999996</v>
      </c>
      <c r="AS115">
        <v>0.55640000000000001</v>
      </c>
      <c r="AT115">
        <v>7.5199999999999998E-3</v>
      </c>
      <c r="AU115">
        <v>4.3E-3</v>
      </c>
      <c r="BC115" t="s">
        <v>657</v>
      </c>
      <c r="BD115">
        <v>0.56489999999999996</v>
      </c>
      <c r="BE115">
        <v>0.55689999999999995</v>
      </c>
      <c r="BF115">
        <v>7.5199999999999998E-3</v>
      </c>
      <c r="BG115">
        <v>4.0800000000000003E-3</v>
      </c>
    </row>
    <row r="116" spans="4:63">
      <c r="F116" s="451" t="s">
        <v>407</v>
      </c>
      <c r="G116">
        <v>0.56620000000000004</v>
      </c>
      <c r="H116">
        <v>0.54210000000000003</v>
      </c>
      <c r="I116">
        <v>2.1850000000000001E-2</v>
      </c>
      <c r="J116">
        <v>1.5980000000000001E-2</v>
      </c>
      <c r="K116" s="473">
        <f>1-G119/G116</f>
        <v>5.8283292122925934E-3</v>
      </c>
      <c r="L116" s="473">
        <f t="shared" ref="L116:N116" si="19">1-H119/H116</f>
        <v>-2.9514849658734521E-2</v>
      </c>
      <c r="M116" s="473">
        <f t="shared" si="19"/>
        <v>0.65629290617848968</v>
      </c>
      <c r="N116" s="473">
        <f t="shared" si="19"/>
        <v>0.83291614518147683</v>
      </c>
      <c r="S116" s="60" t="s">
        <v>67</v>
      </c>
      <c r="T116" s="60">
        <v>0.56320000000000003</v>
      </c>
      <c r="U116" s="62">
        <v>0.53949999999999998</v>
      </c>
      <c r="V116" s="62">
        <v>2.1610000000000001E-2</v>
      </c>
      <c r="W116" s="62">
        <v>1.5509999999999999E-2</v>
      </c>
      <c r="X116" s="473">
        <f>1-T118/T116</f>
        <v>8.8778409090917165E-4</v>
      </c>
      <c r="Y116" s="473">
        <f t="shared" ref="Y116" si="20">1-U118/U116</f>
        <v>-2.7988878591288291E-2</v>
      </c>
      <c r="Z116" s="473">
        <f t="shared" ref="Z116" si="21">1-V118/V116</f>
        <v>0.65201295696436845</v>
      </c>
      <c r="AA116" s="473">
        <f t="shared" ref="AA116" si="22">1-W118/W116</f>
        <v>0.72598323662153441</v>
      </c>
      <c r="AB116" s="62"/>
      <c r="AC116" s="472"/>
      <c r="AE116" t="s">
        <v>407</v>
      </c>
      <c r="AF116">
        <v>0.56620000000000004</v>
      </c>
      <c r="AG116">
        <v>0.54210000000000003</v>
      </c>
      <c r="AH116">
        <v>2.1850000000000001E-2</v>
      </c>
      <c r="AI116">
        <v>1.5980000000000001E-2</v>
      </c>
      <c r="AJ116" s="473">
        <f>1-AF119/AF116</f>
        <v>6.0049452490287258E-3</v>
      </c>
      <c r="AK116" s="473">
        <f t="shared" ref="AK116" si="23">1-AG119/AG116</f>
        <v>-2.6563364692861136E-2</v>
      </c>
      <c r="AL116" s="473">
        <f t="shared" ref="AL116" si="24">1-AH119/AH116</f>
        <v>0.65629290617848968</v>
      </c>
      <c r="AM116" s="473">
        <f t="shared" ref="AM116" si="25">1-AI119/AI116</f>
        <v>0.80162703379224032</v>
      </c>
      <c r="AQ116" t="s">
        <v>658</v>
      </c>
      <c r="AR116">
        <v>0.56279999999999997</v>
      </c>
      <c r="AS116">
        <v>0.55679999999999996</v>
      </c>
      <c r="AT116">
        <v>7.5100000000000002E-3</v>
      </c>
      <c r="AU116">
        <v>3.0400000000000002E-3</v>
      </c>
      <c r="BC116" t="s">
        <v>658</v>
      </c>
      <c r="BD116">
        <v>0.56279999999999997</v>
      </c>
      <c r="BE116">
        <v>0.55630000000000002</v>
      </c>
      <c r="BF116">
        <v>7.5100000000000002E-3</v>
      </c>
      <c r="BG116">
        <v>3.29E-3</v>
      </c>
    </row>
    <row r="117" spans="4:63">
      <c r="F117" s="451" t="s">
        <v>67</v>
      </c>
      <c r="G117">
        <v>0.56320000000000003</v>
      </c>
      <c r="H117">
        <v>0.53949999999999998</v>
      </c>
      <c r="I117">
        <v>2.1610000000000001E-2</v>
      </c>
      <c r="J117">
        <v>1.5509999999999999E-2</v>
      </c>
      <c r="K117" s="473">
        <f>1-G119/G117</f>
        <v>5.3267045454563622E-4</v>
      </c>
      <c r="L117" s="473">
        <f t="shared" ref="L117:N117" si="26">1-H119/H117</f>
        <v>-3.4476367006487596E-2</v>
      </c>
      <c r="M117" s="473">
        <f t="shared" si="26"/>
        <v>0.65247570569180935</v>
      </c>
      <c r="N117" s="473">
        <f t="shared" si="26"/>
        <v>0.82785299806576407</v>
      </c>
      <c r="S117" s="60" t="s">
        <v>657</v>
      </c>
      <c r="T117" s="60">
        <v>0.56479999999999997</v>
      </c>
      <c r="U117" s="62">
        <v>0.55520000000000003</v>
      </c>
      <c r="V117" s="62">
        <v>7.5700000000000003E-3</v>
      </c>
      <c r="W117" s="62">
        <v>5.1200000000000004E-3</v>
      </c>
      <c r="X117" s="62"/>
      <c r="Y117" s="62"/>
      <c r="Z117" s="62"/>
      <c r="AA117" s="62"/>
      <c r="AB117" s="62"/>
      <c r="AC117" s="472"/>
      <c r="AE117" t="s">
        <v>67</v>
      </c>
      <c r="AF117">
        <v>0.56320000000000003</v>
      </c>
      <c r="AG117">
        <v>0.53949999999999998</v>
      </c>
      <c r="AH117">
        <v>2.1610000000000001E-2</v>
      </c>
      <c r="AI117">
        <v>1.5509999999999999E-2</v>
      </c>
      <c r="AJ117" s="473">
        <f>1-AF119/AF117</f>
        <v>7.1022727272740394E-4</v>
      </c>
      <c r="AK117" s="473">
        <f t="shared" ref="AK117" si="27">1-AG119/AG117</f>
        <v>-3.151065801668218E-2</v>
      </c>
      <c r="AL117" s="473">
        <f t="shared" ref="AL117" si="28">1-AH119/AH117</f>
        <v>0.65247570569180935</v>
      </c>
      <c r="AM117" s="473">
        <f t="shared" ref="AM117" si="29">1-AI119/AI117</f>
        <v>0.79561573178594458</v>
      </c>
    </row>
    <row r="118" spans="4:63">
      <c r="F118" s="451" t="s">
        <v>657</v>
      </c>
      <c r="G118">
        <v>0.56499999999999995</v>
      </c>
      <c r="H118">
        <v>0.55810000000000004</v>
      </c>
      <c r="I118">
        <v>7.5100000000000002E-3</v>
      </c>
      <c r="J118">
        <v>3.3999999999999998E-3</v>
      </c>
      <c r="S118" s="60" t="s">
        <v>658</v>
      </c>
      <c r="T118" s="60">
        <v>0.56269999999999998</v>
      </c>
      <c r="U118" s="62">
        <v>0.55459999999999998</v>
      </c>
      <c r="V118" s="62">
        <v>7.5199999999999998E-3</v>
      </c>
      <c r="W118" s="62">
        <v>4.2500000000000003E-3</v>
      </c>
      <c r="X118" s="62"/>
      <c r="Y118" s="62"/>
      <c r="Z118" s="62"/>
      <c r="AA118" s="62"/>
      <c r="AB118" s="62"/>
      <c r="AC118" s="472"/>
      <c r="AE118" t="s">
        <v>657</v>
      </c>
      <c r="AF118">
        <v>0.56489999999999996</v>
      </c>
      <c r="AG118">
        <v>0.55669999999999997</v>
      </c>
      <c r="AH118">
        <v>7.5199999999999998E-3</v>
      </c>
      <c r="AI118">
        <v>4.1900000000000001E-3</v>
      </c>
    </row>
    <row r="119" spans="4:63">
      <c r="F119" s="451" t="s">
        <v>658</v>
      </c>
      <c r="G119">
        <v>0.56289999999999996</v>
      </c>
      <c r="H119">
        <v>0.55810000000000004</v>
      </c>
      <c r="I119">
        <v>7.5100000000000002E-3</v>
      </c>
      <c r="J119">
        <v>2.6700000000000001E-3</v>
      </c>
      <c r="U119" s="62"/>
      <c r="V119" s="62"/>
      <c r="W119" s="62"/>
      <c r="X119" s="62"/>
      <c r="Y119" s="62"/>
      <c r="Z119" s="62"/>
      <c r="AA119" s="62"/>
      <c r="AB119" s="62"/>
      <c r="AC119" s="472"/>
      <c r="AE119" t="s">
        <v>658</v>
      </c>
      <c r="AF119">
        <v>0.56279999999999997</v>
      </c>
      <c r="AG119">
        <v>0.55649999999999999</v>
      </c>
      <c r="AH119">
        <v>7.5100000000000002E-3</v>
      </c>
      <c r="AI119">
        <v>3.1700000000000001E-3</v>
      </c>
      <c r="AQ119" t="s">
        <v>666</v>
      </c>
      <c r="BC119" t="s">
        <v>666</v>
      </c>
    </row>
    <row r="120" spans="4:63">
      <c r="U120" s="62"/>
      <c r="V120" s="62"/>
      <c r="W120" s="62"/>
      <c r="X120" s="62"/>
      <c r="Y120" s="62"/>
      <c r="Z120" s="62"/>
      <c r="AA120" s="62"/>
      <c r="AB120" s="62"/>
      <c r="AC120" s="472"/>
    </row>
    <row r="121" spans="4:63">
      <c r="F121" s="451" t="s">
        <v>653</v>
      </c>
      <c r="G121" t="s">
        <v>659</v>
      </c>
      <c r="H121" t="s">
        <v>660</v>
      </c>
      <c r="I121" t="s">
        <v>661</v>
      </c>
      <c r="J121" t="s">
        <v>662</v>
      </c>
      <c r="K121" t="s">
        <v>659</v>
      </c>
      <c r="L121" t="s">
        <v>660</v>
      </c>
      <c r="M121" t="s">
        <v>661</v>
      </c>
      <c r="N121" t="s">
        <v>662</v>
      </c>
      <c r="U121" s="62"/>
      <c r="V121" s="62"/>
      <c r="W121" s="62"/>
      <c r="X121" s="62"/>
      <c r="Y121" s="62"/>
      <c r="Z121" s="62"/>
      <c r="AA121" s="62"/>
      <c r="AB121" s="62"/>
      <c r="AC121" s="472"/>
      <c r="AQ121" t="s">
        <v>653</v>
      </c>
      <c r="AR121" t="s">
        <v>659</v>
      </c>
      <c r="AS121" t="s">
        <v>660</v>
      </c>
      <c r="AT121" t="s">
        <v>661</v>
      </c>
      <c r="AU121" t="s">
        <v>662</v>
      </c>
      <c r="BC121" t="s">
        <v>653</v>
      </c>
      <c r="BD121" t="s">
        <v>659</v>
      </c>
      <c r="BE121" t="s">
        <v>660</v>
      </c>
      <c r="BF121" t="s">
        <v>661</v>
      </c>
      <c r="BG121" t="s">
        <v>662</v>
      </c>
    </row>
    <row r="122" spans="4:63">
      <c r="F122" s="451" t="s">
        <v>407</v>
      </c>
      <c r="G122" s="464">
        <v>37539</v>
      </c>
      <c r="H122" s="464">
        <v>35941</v>
      </c>
      <c r="I122" s="464">
        <v>1448</v>
      </c>
      <c r="J122" s="464">
        <v>1059</v>
      </c>
      <c r="K122" s="473">
        <f>1-G125/G122</f>
        <v>5.8072937478356179E-3</v>
      </c>
      <c r="L122" s="473">
        <f t="shared" ref="L122" si="30">1-H125/H122</f>
        <v>-2.943713307921314E-2</v>
      </c>
      <c r="M122" s="473">
        <f t="shared" ref="M122" si="31">1-I125/I122</f>
        <v>0.65607734806629836</v>
      </c>
      <c r="N122" s="473">
        <f t="shared" ref="N122" si="32">1-J125/J122</f>
        <v>0.83286118980169976</v>
      </c>
      <c r="U122" s="62"/>
      <c r="V122" s="62"/>
      <c r="W122" s="62"/>
      <c r="X122" s="62"/>
      <c r="Y122" s="62"/>
      <c r="Z122" s="62"/>
      <c r="AA122" s="62"/>
      <c r="AB122" s="62"/>
      <c r="AC122" s="472"/>
      <c r="AE122" t="s">
        <v>666</v>
      </c>
      <c r="AQ122" t="s">
        <v>407</v>
      </c>
      <c r="AR122" s="464">
        <v>37539</v>
      </c>
      <c r="AS122" s="464">
        <v>35941</v>
      </c>
      <c r="AT122" s="464">
        <v>1448</v>
      </c>
      <c r="AU122" s="464">
        <v>1059</v>
      </c>
      <c r="BC122" t="s">
        <v>407</v>
      </c>
      <c r="BD122" s="464">
        <v>37539</v>
      </c>
      <c r="BE122" s="464">
        <v>35941</v>
      </c>
      <c r="BF122" s="464">
        <v>1448</v>
      </c>
      <c r="BG122" s="464">
        <v>1059</v>
      </c>
    </row>
    <row r="123" spans="4:63">
      <c r="F123" s="451" t="s">
        <v>67</v>
      </c>
      <c r="G123" s="464">
        <v>37338</v>
      </c>
      <c r="H123" s="464">
        <v>35769</v>
      </c>
      <c r="I123" s="464">
        <v>1433</v>
      </c>
      <c r="J123" s="464">
        <v>1028</v>
      </c>
      <c r="K123" s="473">
        <f>1-G125/G123</f>
        <v>4.5530023032835931E-4</v>
      </c>
      <c r="L123" s="473">
        <f t="shared" ref="L123" si="33">1-H125/H123</f>
        <v>-3.438731862786204E-2</v>
      </c>
      <c r="M123" s="473">
        <f t="shared" ref="M123" si="34">1-I125/I123</f>
        <v>0.65247732030704819</v>
      </c>
      <c r="N123" s="473">
        <f t="shared" ref="N123" si="35">1-J125/J123</f>
        <v>0.8278210116731517</v>
      </c>
      <c r="S123" s="60" t="s">
        <v>653</v>
      </c>
      <c r="T123" s="60" t="s">
        <v>659</v>
      </c>
      <c r="U123" s="62" t="s">
        <v>660</v>
      </c>
      <c r="V123" s="62" t="s">
        <v>661</v>
      </c>
      <c r="W123" s="62" t="s">
        <v>662</v>
      </c>
      <c r="X123" s="62"/>
      <c r="Y123" s="62"/>
      <c r="Z123" s="62"/>
      <c r="AA123" s="62"/>
      <c r="AB123" s="62"/>
      <c r="AC123" s="472"/>
      <c r="AQ123" t="s">
        <v>67</v>
      </c>
      <c r="AR123" s="464">
        <v>37338</v>
      </c>
      <c r="AS123" s="464">
        <v>35769</v>
      </c>
      <c r="AT123" s="464">
        <v>1433</v>
      </c>
      <c r="AU123" s="464">
        <v>1028</v>
      </c>
      <c r="BC123" t="s">
        <v>67</v>
      </c>
      <c r="BD123" s="464">
        <v>37338</v>
      </c>
      <c r="BE123" s="464">
        <v>35769</v>
      </c>
      <c r="BF123" s="464">
        <v>1433</v>
      </c>
      <c r="BG123" s="464">
        <v>1028</v>
      </c>
    </row>
    <row r="124" spans="4:63">
      <c r="F124" s="451" t="s">
        <v>657</v>
      </c>
      <c r="G124" s="464">
        <v>37460</v>
      </c>
      <c r="H124" s="464">
        <v>37002</v>
      </c>
      <c r="I124">
        <v>498</v>
      </c>
      <c r="J124">
        <v>225</v>
      </c>
      <c r="S124" s="60" t="s">
        <v>407</v>
      </c>
      <c r="T124" s="60">
        <v>37539</v>
      </c>
      <c r="U124" s="60">
        <v>35941</v>
      </c>
      <c r="V124" s="60">
        <v>1448</v>
      </c>
      <c r="W124" s="60">
        <v>1059</v>
      </c>
      <c r="AE124" t="s">
        <v>653</v>
      </c>
      <c r="AF124" t="s">
        <v>659</v>
      </c>
      <c r="AG124" t="s">
        <v>660</v>
      </c>
      <c r="AH124" t="s">
        <v>661</v>
      </c>
      <c r="AI124" t="s">
        <v>662</v>
      </c>
      <c r="AQ124" t="s">
        <v>657</v>
      </c>
      <c r="AR124" s="464">
        <v>37452</v>
      </c>
      <c r="AS124" s="464">
        <v>36889</v>
      </c>
      <c r="AT124">
        <v>498</v>
      </c>
      <c r="AU124">
        <v>285</v>
      </c>
      <c r="BC124" t="s">
        <v>657</v>
      </c>
      <c r="BD124" s="464">
        <v>37454</v>
      </c>
      <c r="BE124" s="464">
        <v>36923</v>
      </c>
      <c r="BF124">
        <v>498</v>
      </c>
      <c r="BG124">
        <v>271</v>
      </c>
    </row>
    <row r="125" spans="4:63">
      <c r="F125" s="451" t="s">
        <v>658</v>
      </c>
      <c r="G125" s="464">
        <v>37321</v>
      </c>
      <c r="H125" s="464">
        <v>36999</v>
      </c>
      <c r="I125">
        <v>498</v>
      </c>
      <c r="J125">
        <v>177</v>
      </c>
      <c r="S125" s="60" t="s">
        <v>67</v>
      </c>
      <c r="T125" s="60">
        <v>37338</v>
      </c>
      <c r="U125" s="60">
        <v>35769</v>
      </c>
      <c r="V125" s="60">
        <v>1433</v>
      </c>
      <c r="W125" s="60">
        <v>1028</v>
      </c>
      <c r="AE125" t="s">
        <v>407</v>
      </c>
      <c r="AF125" s="464">
        <v>37539</v>
      </c>
      <c r="AG125" s="464">
        <v>35941</v>
      </c>
      <c r="AH125" s="464">
        <v>1448</v>
      </c>
      <c r="AI125" s="464">
        <v>1059</v>
      </c>
      <c r="AQ125" t="s">
        <v>658</v>
      </c>
      <c r="AR125" s="464">
        <v>37315</v>
      </c>
      <c r="AS125" s="464">
        <v>36916</v>
      </c>
      <c r="AT125">
        <v>498</v>
      </c>
      <c r="AU125">
        <v>202</v>
      </c>
      <c r="BC125" t="s">
        <v>658</v>
      </c>
      <c r="BD125" s="464">
        <v>37313</v>
      </c>
      <c r="BE125" s="464">
        <v>36879</v>
      </c>
      <c r="BF125">
        <v>498</v>
      </c>
      <c r="BG125">
        <v>218</v>
      </c>
    </row>
    <row r="126" spans="4:63">
      <c r="S126" s="60" t="s">
        <v>657</v>
      </c>
      <c r="T126" s="60">
        <v>37446</v>
      </c>
      <c r="U126" s="60">
        <v>36811</v>
      </c>
      <c r="V126" s="60">
        <v>502</v>
      </c>
      <c r="W126" s="60">
        <v>339</v>
      </c>
      <c r="AE126" t="s">
        <v>67</v>
      </c>
      <c r="AF126" s="464">
        <v>37338</v>
      </c>
      <c r="AG126" s="464">
        <v>35769</v>
      </c>
      <c r="AH126" s="464">
        <v>1433</v>
      </c>
      <c r="AI126" s="464">
        <v>1028</v>
      </c>
    </row>
    <row r="127" spans="4:63">
      <c r="S127" s="60" t="s">
        <v>658</v>
      </c>
      <c r="T127" s="60">
        <v>37305</v>
      </c>
      <c r="U127" s="60">
        <v>36769</v>
      </c>
      <c r="V127" s="60">
        <v>498</v>
      </c>
      <c r="W127" s="60">
        <v>282</v>
      </c>
      <c r="AE127" t="s">
        <v>657</v>
      </c>
      <c r="AF127" s="464">
        <v>37453</v>
      </c>
      <c r="AG127" s="464">
        <v>36906</v>
      </c>
      <c r="AH127">
        <v>498</v>
      </c>
      <c r="AI127">
        <v>278</v>
      </c>
    </row>
    <row r="128" spans="4:63">
      <c r="AE128" t="s">
        <v>658</v>
      </c>
      <c r="AF128" s="464">
        <v>37314</v>
      </c>
      <c r="AG128" s="464">
        <v>36898</v>
      </c>
      <c r="AH128">
        <v>498</v>
      </c>
      <c r="AI128">
        <v>210</v>
      </c>
    </row>
    <row r="129" spans="6:61">
      <c r="AG129" s="458"/>
      <c r="AH129" s="458"/>
      <c r="AI129" s="458"/>
      <c r="AJ129" s="458"/>
    </row>
    <row r="138" spans="6:61">
      <c r="F138" s="451" t="s">
        <v>653</v>
      </c>
      <c r="G138" t="s">
        <v>663</v>
      </c>
      <c r="H138" t="s">
        <v>664</v>
      </c>
      <c r="I138" t="s">
        <v>665</v>
      </c>
      <c r="J138" t="s">
        <v>656</v>
      </c>
      <c r="K138" s="465" t="s">
        <v>5</v>
      </c>
      <c r="L138" s="465" t="s">
        <v>667</v>
      </c>
    </row>
    <row r="139" spans="6:61">
      <c r="F139" s="451" t="s">
        <v>407</v>
      </c>
      <c r="G139">
        <v>9.5</v>
      </c>
      <c r="H139">
        <v>0</v>
      </c>
      <c r="I139">
        <v>1.66</v>
      </c>
      <c r="J139">
        <v>27.56</v>
      </c>
      <c r="K139" s="465">
        <v>38.72</v>
      </c>
      <c r="L139" s="473">
        <f>1-K142/K139</f>
        <v>0.17665289256198347</v>
      </c>
      <c r="S139" s="60" t="s">
        <v>653</v>
      </c>
      <c r="T139" s="60" t="s">
        <v>663</v>
      </c>
      <c r="U139" s="60" t="s">
        <v>664</v>
      </c>
      <c r="V139" s="60" t="s">
        <v>665</v>
      </c>
      <c r="W139" s="60" t="s">
        <v>656</v>
      </c>
      <c r="X139" s="60" t="s">
        <v>5</v>
      </c>
      <c r="Y139" s="465" t="s">
        <v>667</v>
      </c>
      <c r="Z139" s="465"/>
      <c r="AA139" s="465"/>
    </row>
    <row r="140" spans="6:61">
      <c r="F140" s="451" t="s">
        <v>67</v>
      </c>
      <c r="G140">
        <v>8.1300000000000008</v>
      </c>
      <c r="H140">
        <v>1.71</v>
      </c>
      <c r="I140">
        <v>1.37</v>
      </c>
      <c r="J140">
        <v>23.07</v>
      </c>
      <c r="K140" s="465">
        <v>34.28</v>
      </c>
      <c r="L140" s="473">
        <f>1-K142/K140</f>
        <v>7.0011668611435263E-2</v>
      </c>
      <c r="S140" s="60" t="s">
        <v>407</v>
      </c>
      <c r="T140" s="68">
        <v>9.5</v>
      </c>
      <c r="U140" s="68">
        <v>0</v>
      </c>
      <c r="V140" s="68">
        <v>1.66</v>
      </c>
      <c r="W140" s="68">
        <v>27.56</v>
      </c>
      <c r="X140" s="60">
        <v>38.72</v>
      </c>
      <c r="Y140" s="473">
        <f>1-X143/X140</f>
        <v>0.16296487603305787</v>
      </c>
      <c r="Z140" s="473"/>
      <c r="AA140" s="473"/>
    </row>
    <row r="141" spans="6:61">
      <c r="F141" s="451" t="s">
        <v>657</v>
      </c>
      <c r="G141">
        <v>4.93</v>
      </c>
      <c r="H141">
        <v>1.96</v>
      </c>
      <c r="I141">
        <v>1.39</v>
      </c>
      <c r="J141">
        <v>23.12</v>
      </c>
      <c r="K141" s="465">
        <v>31.4</v>
      </c>
      <c r="S141" s="60" t="s">
        <v>67</v>
      </c>
      <c r="T141" s="68">
        <v>8.1300000000000008</v>
      </c>
      <c r="U141" s="68">
        <v>1.71</v>
      </c>
      <c r="V141" s="68">
        <v>1.37</v>
      </c>
      <c r="W141" s="68">
        <v>23.07</v>
      </c>
      <c r="X141" s="60">
        <v>34.28</v>
      </c>
      <c r="Y141" s="473">
        <f>1-X143/X141</f>
        <v>5.4550758459743443E-2</v>
      </c>
      <c r="Z141" s="473"/>
      <c r="AA141" s="473"/>
    </row>
    <row r="142" spans="6:61">
      <c r="F142" s="451" t="s">
        <v>658</v>
      </c>
      <c r="G142">
        <v>4.42</v>
      </c>
      <c r="H142">
        <v>4.63</v>
      </c>
      <c r="I142">
        <v>1.29</v>
      </c>
      <c r="J142">
        <v>21.54</v>
      </c>
      <c r="K142" s="465">
        <v>31.88</v>
      </c>
      <c r="S142" s="60" t="s">
        <v>657</v>
      </c>
      <c r="T142" s="68">
        <v>5.48</v>
      </c>
      <c r="U142" s="68">
        <v>1.96</v>
      </c>
      <c r="V142" s="68">
        <v>1.39</v>
      </c>
      <c r="W142" s="68">
        <v>23.07</v>
      </c>
      <c r="X142" s="60">
        <v>31.89</v>
      </c>
      <c r="AE142" s="480" t="s">
        <v>653</v>
      </c>
      <c r="AF142" s="480" t="s">
        <v>663</v>
      </c>
      <c r="AG142" s="480" t="s">
        <v>664</v>
      </c>
      <c r="AH142" s="480" t="s">
        <v>665</v>
      </c>
      <c r="AI142" s="480" t="s">
        <v>656</v>
      </c>
      <c r="AJ142" s="480" t="s">
        <v>5</v>
      </c>
      <c r="AK142" s="465" t="s">
        <v>667</v>
      </c>
      <c r="BC142" t="s">
        <v>653</v>
      </c>
      <c r="BD142" t="s">
        <v>663</v>
      </c>
      <c r="BE142" t="s">
        <v>664</v>
      </c>
      <c r="BF142" t="s">
        <v>665</v>
      </c>
      <c r="BG142" t="s">
        <v>656</v>
      </c>
      <c r="BH142" t="s">
        <v>5</v>
      </c>
      <c r="BI142" s="465" t="s">
        <v>667</v>
      </c>
    </row>
    <row r="143" spans="6:61">
      <c r="S143" s="60" t="s">
        <v>658</v>
      </c>
      <c r="T143" s="68">
        <v>4.99</v>
      </c>
      <c r="U143" s="68">
        <v>4.6399999999999997</v>
      </c>
      <c r="V143" s="68">
        <v>1.29</v>
      </c>
      <c r="W143" s="68">
        <v>21.5</v>
      </c>
      <c r="X143" s="60">
        <v>32.409999999999997</v>
      </c>
      <c r="AE143" s="480" t="s">
        <v>407</v>
      </c>
      <c r="AF143" s="480">
        <v>9.5</v>
      </c>
      <c r="AG143" s="480">
        <v>0</v>
      </c>
      <c r="AH143" s="480">
        <v>1.66</v>
      </c>
      <c r="AI143" s="480">
        <v>27.56</v>
      </c>
      <c r="AJ143" s="480">
        <v>38.72</v>
      </c>
      <c r="AK143" s="473">
        <f>1-AJ146/AJ143</f>
        <v>0.22314049586776863</v>
      </c>
      <c r="AQ143" t="s">
        <v>653</v>
      </c>
      <c r="AR143" t="s">
        <v>663</v>
      </c>
      <c r="AS143" t="s">
        <v>664</v>
      </c>
      <c r="AT143" t="s">
        <v>665</v>
      </c>
      <c r="AU143" t="s">
        <v>656</v>
      </c>
      <c r="AV143" t="s">
        <v>5</v>
      </c>
      <c r="AW143" s="465" t="s">
        <v>667</v>
      </c>
      <c r="BC143" t="s">
        <v>407</v>
      </c>
      <c r="BD143">
        <v>9.5</v>
      </c>
      <c r="BE143">
        <v>0</v>
      </c>
      <c r="BF143">
        <v>1.66</v>
      </c>
      <c r="BG143">
        <v>27.56</v>
      </c>
      <c r="BH143">
        <v>38.72</v>
      </c>
      <c r="BI143" s="473">
        <f>1-BH146/BH143</f>
        <v>0.16942148760330589</v>
      </c>
    </row>
    <row r="144" spans="6:61">
      <c r="AE144" s="480" t="s">
        <v>67</v>
      </c>
      <c r="AF144" s="480">
        <v>8.1300000000000008</v>
      </c>
      <c r="AG144" s="480">
        <v>1.71</v>
      </c>
      <c r="AH144" s="480">
        <v>1.37</v>
      </c>
      <c r="AI144" s="480">
        <v>23.07</v>
      </c>
      <c r="AJ144" s="480">
        <v>34.28</v>
      </c>
      <c r="AK144" s="473">
        <f>1-AJ146/AJ144</f>
        <v>0.12252042007001174</v>
      </c>
      <c r="AQ144" t="s">
        <v>407</v>
      </c>
      <c r="AR144">
        <v>9.5</v>
      </c>
      <c r="AS144">
        <v>0</v>
      </c>
      <c r="AT144">
        <v>1.66</v>
      </c>
      <c r="AU144">
        <v>27.56</v>
      </c>
      <c r="AV144">
        <v>38.72</v>
      </c>
      <c r="AW144" s="473">
        <f>1-AV147/AV144</f>
        <v>0.17174586776859502</v>
      </c>
      <c r="BC144" t="s">
        <v>67</v>
      </c>
      <c r="BD144">
        <v>8.1300000000000008</v>
      </c>
      <c r="BE144">
        <v>1.71</v>
      </c>
      <c r="BF144">
        <v>1.37</v>
      </c>
      <c r="BG144">
        <v>23.07</v>
      </c>
      <c r="BH144">
        <v>34.28</v>
      </c>
      <c r="BI144" s="473">
        <f>1-BH146/BH144</f>
        <v>6.1843640606767947E-2</v>
      </c>
    </row>
    <row r="145" spans="1:60">
      <c r="AE145" s="480" t="s">
        <v>657</v>
      </c>
      <c r="AF145" s="480">
        <v>5.21</v>
      </c>
      <c r="AG145" s="480">
        <v>1.96</v>
      </c>
      <c r="AH145" s="480">
        <v>1.39</v>
      </c>
      <c r="AI145" s="480">
        <v>23.09</v>
      </c>
      <c r="AJ145" s="480">
        <v>31.65</v>
      </c>
      <c r="AQ145" t="s">
        <v>67</v>
      </c>
      <c r="AR145">
        <v>8.1300000000000008</v>
      </c>
      <c r="AS145">
        <v>1.71</v>
      </c>
      <c r="AT145">
        <v>1.37</v>
      </c>
      <c r="AU145">
        <v>23.07</v>
      </c>
      <c r="AV145">
        <v>34.28</v>
      </c>
      <c r="AW145" s="473">
        <f>1-AV147/AV145</f>
        <v>6.4469078179696604E-2</v>
      </c>
      <c r="BC145" t="s">
        <v>657</v>
      </c>
      <c r="BD145">
        <v>5.2</v>
      </c>
      <c r="BE145">
        <v>1.96</v>
      </c>
      <c r="BF145">
        <v>1.39</v>
      </c>
      <c r="BG145">
        <v>23.1</v>
      </c>
      <c r="BH145">
        <v>31.64</v>
      </c>
    </row>
    <row r="146" spans="1:60">
      <c r="AE146" s="480" t="s">
        <v>658</v>
      </c>
      <c r="AF146" s="480">
        <v>4.72</v>
      </c>
      <c r="AG146" s="480">
        <v>2.4500000000000002</v>
      </c>
      <c r="AH146" s="480">
        <v>1.3</v>
      </c>
      <c r="AI146" s="480">
        <v>21.62</v>
      </c>
      <c r="AJ146" s="480">
        <v>30.08</v>
      </c>
      <c r="AQ146" t="s">
        <v>657</v>
      </c>
      <c r="AR146">
        <v>5.21</v>
      </c>
      <c r="AS146">
        <v>1.96</v>
      </c>
      <c r="AT146">
        <v>1.39</v>
      </c>
      <c r="AU146">
        <v>23.09</v>
      </c>
      <c r="AV146">
        <v>31.65</v>
      </c>
      <c r="BC146" t="s">
        <v>658</v>
      </c>
      <c r="BD146">
        <v>4.72</v>
      </c>
      <c r="BE146">
        <v>4.63</v>
      </c>
      <c r="BF146">
        <v>1.29</v>
      </c>
      <c r="BG146">
        <v>21.52</v>
      </c>
      <c r="BH146">
        <v>32.159999999999997</v>
      </c>
    </row>
    <row r="147" spans="1:60">
      <c r="C147" s="465"/>
      <c r="D147" s="465"/>
      <c r="E147" s="465"/>
      <c r="F147" s="465" t="s">
        <v>638</v>
      </c>
      <c r="G147" s="465" t="s">
        <v>640</v>
      </c>
      <c r="AQ147" t="s">
        <v>658</v>
      </c>
      <c r="AR147">
        <v>4.63</v>
      </c>
      <c r="AS147">
        <v>4.63</v>
      </c>
      <c r="AT147">
        <v>1.29</v>
      </c>
      <c r="AU147">
        <v>21.52</v>
      </c>
      <c r="AV147">
        <v>32.07</v>
      </c>
    </row>
    <row r="148" spans="1:60">
      <c r="B148" t="s">
        <v>668</v>
      </c>
      <c r="C148" s="465" t="s">
        <v>627</v>
      </c>
      <c r="D148" s="465" t="s">
        <v>626</v>
      </c>
      <c r="E148" s="465" t="s">
        <v>628</v>
      </c>
      <c r="F148" s="465" t="s">
        <v>637</v>
      </c>
      <c r="G148" s="465" t="s">
        <v>639</v>
      </c>
    </row>
    <row r="149" spans="1:60">
      <c r="A149" s="465" t="s">
        <v>667</v>
      </c>
      <c r="B149" s="451" t="s">
        <v>407</v>
      </c>
      <c r="C149" s="477">
        <f>L139</f>
        <v>0.17665289256198347</v>
      </c>
      <c r="D149" s="477">
        <f>Y140</f>
        <v>0.16296487603305787</v>
      </c>
      <c r="E149" s="477">
        <f>AK143</f>
        <v>0.22314049586776863</v>
      </c>
      <c r="F149" s="478">
        <f>AW144</f>
        <v>0.17174586776859502</v>
      </c>
      <c r="G149" s="477">
        <f>BI143</f>
        <v>0.16942148760330589</v>
      </c>
    </row>
    <row r="150" spans="1:60">
      <c r="B150" s="451" t="s">
        <v>67</v>
      </c>
      <c r="C150" s="475">
        <f>L140</f>
        <v>7.0011668611435263E-2</v>
      </c>
      <c r="D150" s="475">
        <f>Y141</f>
        <v>5.4550758459743443E-2</v>
      </c>
      <c r="E150" s="475">
        <f>AK144</f>
        <v>0.12252042007001174</v>
      </c>
      <c r="F150" s="476">
        <f>AW145</f>
        <v>6.4469078179696604E-2</v>
      </c>
      <c r="G150" s="475">
        <f>BI144</f>
        <v>6.1843640606767947E-2</v>
      </c>
    </row>
    <row r="151" spans="1:60">
      <c r="A151" t="s">
        <v>669</v>
      </c>
      <c r="B151" s="451" t="s">
        <v>407</v>
      </c>
      <c r="C151" s="477">
        <f>M116</f>
        <v>0.65629290617848968</v>
      </c>
      <c r="D151" s="477">
        <f>Z115</f>
        <v>0.6558352402745995</v>
      </c>
      <c r="E151" s="477">
        <f>AL116</f>
        <v>0.65629290617848968</v>
      </c>
      <c r="F151" s="479">
        <f>AX113</f>
        <v>0.65629290617848968</v>
      </c>
      <c r="G151" s="477">
        <f>BJ113</f>
        <v>0.65629290617848968</v>
      </c>
    </row>
    <row r="152" spans="1:60">
      <c r="B152" s="451" t="s">
        <v>67</v>
      </c>
      <c r="C152" s="475">
        <f>M117</f>
        <v>0.65247570569180935</v>
      </c>
      <c r="D152" s="475">
        <f>Z116</f>
        <v>0.65201295696436845</v>
      </c>
      <c r="E152" s="475">
        <f>AL117</f>
        <v>0.65247570569180935</v>
      </c>
      <c r="F152" s="476">
        <f>AX114</f>
        <v>0.65247570569180935</v>
      </c>
      <c r="G152" s="475">
        <f>BJ114</f>
        <v>0.65247570569180935</v>
      </c>
    </row>
    <row r="153" spans="1:60">
      <c r="A153" t="s">
        <v>670</v>
      </c>
      <c r="B153" s="451" t="s">
        <v>407</v>
      </c>
      <c r="C153" s="477">
        <f>N116</f>
        <v>0.83291614518147683</v>
      </c>
      <c r="D153" s="477">
        <f>AA115</f>
        <v>0.73404255319148937</v>
      </c>
      <c r="E153" s="477">
        <f>AM116</f>
        <v>0.80162703379224032</v>
      </c>
      <c r="F153" s="478">
        <f>AY113</f>
        <v>0.8097622027534418</v>
      </c>
      <c r="G153" s="477">
        <f>BK113</f>
        <v>0.79411764705882359</v>
      </c>
    </row>
    <row r="154" spans="1:60">
      <c r="B154" s="451" t="s">
        <v>67</v>
      </c>
      <c r="C154" s="475">
        <f>N117</f>
        <v>0.82785299806576407</v>
      </c>
      <c r="D154" s="475">
        <f>AA116</f>
        <v>0.72598323662153441</v>
      </c>
      <c r="E154" s="475">
        <f>AM117</f>
        <v>0.79561573178594458</v>
      </c>
      <c r="F154" s="476">
        <f>AY114</f>
        <v>0.80399742101869753</v>
      </c>
      <c r="G154" s="475">
        <f>BK114</f>
        <v>0.78787878787878785</v>
      </c>
    </row>
    <row r="155" spans="1:60">
      <c r="C155" s="474"/>
      <c r="D155" s="474"/>
      <c r="E155" s="474"/>
      <c r="G155" s="474"/>
    </row>
  </sheetData>
  <mergeCells count="1">
    <mergeCell ref="U2:Y2"/>
  </mergeCells>
  <pageMargins left="0.7" right="0.7" top="0.75" bottom="0.75" header="0.3" footer="0.3"/>
  <pageSetup paperSize="9"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CCD8D-6EC4-AC49-A8C4-9C8E7A3A4C44}">
  <dimension ref="B1:AP27"/>
  <sheetViews>
    <sheetView tabSelected="1" workbookViewId="0">
      <selection activeCell="C27" sqref="C27"/>
    </sheetView>
  </sheetViews>
  <sheetFormatPr baseColWidth="10" defaultRowHeight="16"/>
  <cols>
    <col min="3" max="3" width="25.33203125" bestFit="1" customWidth="1"/>
    <col min="4" max="4" width="15.1640625" bestFit="1" customWidth="1"/>
    <col min="6" max="6" width="15.1640625" bestFit="1" customWidth="1"/>
    <col min="35" max="35" width="25.33203125" bestFit="1" customWidth="1"/>
  </cols>
  <sheetData>
    <row r="1" spans="2:42">
      <c r="C1" s="465" t="s">
        <v>709</v>
      </c>
      <c r="D1" s="450" t="s">
        <v>710</v>
      </c>
      <c r="E1" s="465"/>
      <c r="F1" s="465" t="s">
        <v>711</v>
      </c>
      <c r="G1" s="465"/>
    </row>
    <row r="2" spans="2:42">
      <c r="C2" s="449" t="s">
        <v>621</v>
      </c>
      <c r="D2" s="449" t="s">
        <v>624</v>
      </c>
      <c r="E2" s="465"/>
      <c r="F2" s="465" t="s">
        <v>638</v>
      </c>
      <c r="G2" s="465" t="s">
        <v>640</v>
      </c>
    </row>
    <row r="3" spans="2:42">
      <c r="C3" s="449" t="s">
        <v>622</v>
      </c>
      <c r="D3" s="449" t="s">
        <v>625</v>
      </c>
      <c r="E3" s="465" t="s">
        <v>628</v>
      </c>
      <c r="F3" s="465" t="s">
        <v>637</v>
      </c>
      <c r="G3" s="465" t="s">
        <v>639</v>
      </c>
    </row>
    <row r="9" spans="2:42">
      <c r="C9" s="465" t="s">
        <v>709</v>
      </c>
      <c r="K9" s="450" t="s">
        <v>710</v>
      </c>
      <c r="S9" s="465" t="s">
        <v>711</v>
      </c>
      <c r="AA9" s="465" t="s">
        <v>712</v>
      </c>
      <c r="AI9" t="s">
        <v>713</v>
      </c>
    </row>
    <row r="10" spans="2:42">
      <c r="B10" s="465" t="s">
        <v>709</v>
      </c>
      <c r="C10" t="s">
        <v>672</v>
      </c>
      <c r="D10" t="s">
        <v>673</v>
      </c>
      <c r="E10" t="s">
        <v>674</v>
      </c>
      <c r="F10" t="s">
        <v>248</v>
      </c>
      <c r="G10" t="s">
        <v>658</v>
      </c>
      <c r="H10" t="s">
        <v>675</v>
      </c>
      <c r="I10" t="s">
        <v>676</v>
      </c>
      <c r="K10" t="s">
        <v>672</v>
      </c>
      <c r="L10" t="s">
        <v>673</v>
      </c>
      <c r="M10" t="s">
        <v>674</v>
      </c>
      <c r="N10" t="s">
        <v>248</v>
      </c>
      <c r="O10" t="s">
        <v>658</v>
      </c>
      <c r="P10" t="s">
        <v>675</v>
      </c>
      <c r="Q10" t="s">
        <v>676</v>
      </c>
      <c r="S10" t="s">
        <v>672</v>
      </c>
      <c r="T10" t="s">
        <v>673</v>
      </c>
      <c r="U10" t="s">
        <v>674</v>
      </c>
      <c r="V10" t="s">
        <v>248</v>
      </c>
      <c r="W10" t="s">
        <v>658</v>
      </c>
      <c r="X10" t="s">
        <v>675</v>
      </c>
      <c r="Y10" t="s">
        <v>676</v>
      </c>
      <c r="AA10" t="s">
        <v>672</v>
      </c>
      <c r="AB10" t="s">
        <v>673</v>
      </c>
      <c r="AC10" t="s">
        <v>674</v>
      </c>
      <c r="AD10" t="s">
        <v>248</v>
      </c>
      <c r="AE10" t="s">
        <v>658</v>
      </c>
      <c r="AF10" t="s">
        <v>675</v>
      </c>
      <c r="AG10" t="s">
        <v>676</v>
      </c>
      <c r="AI10" t="s">
        <v>672</v>
      </c>
      <c r="AJ10" t="s">
        <v>673</v>
      </c>
      <c r="AK10" t="s">
        <v>674</v>
      </c>
      <c r="AL10" t="s">
        <v>248</v>
      </c>
      <c r="AM10" t="s">
        <v>658</v>
      </c>
      <c r="AN10" t="s">
        <v>675</v>
      </c>
      <c r="AO10" t="s">
        <v>676</v>
      </c>
    </row>
    <row r="12" spans="2:42">
      <c r="C12" t="s">
        <v>677</v>
      </c>
      <c r="K12" t="s">
        <v>677</v>
      </c>
      <c r="S12" t="s">
        <v>677</v>
      </c>
      <c r="AA12" t="s">
        <v>677</v>
      </c>
      <c r="AI12" t="s">
        <v>677</v>
      </c>
    </row>
    <row r="13" spans="2:42">
      <c r="C13" t="s">
        <v>678</v>
      </c>
      <c r="D13">
        <v>0.56599999999999995</v>
      </c>
      <c r="E13">
        <v>0.56299999999999994</v>
      </c>
      <c r="F13">
        <v>0.56499999999999995</v>
      </c>
      <c r="G13">
        <v>0.56299999999999994</v>
      </c>
      <c r="H13" s="529">
        <v>-2E-3</v>
      </c>
      <c r="I13" s="529">
        <v>-6.0000000000000001E-3</v>
      </c>
      <c r="K13" t="s">
        <v>678</v>
      </c>
      <c r="L13">
        <v>0.56599999999999995</v>
      </c>
      <c r="M13">
        <v>0.56299999999999994</v>
      </c>
      <c r="N13">
        <v>0.56499999999999995</v>
      </c>
      <c r="O13">
        <v>0.56299999999999994</v>
      </c>
      <c r="P13" s="529">
        <v>-2E-3</v>
      </c>
      <c r="Q13" s="529">
        <v>-6.0000000000000001E-3</v>
      </c>
      <c r="S13" t="s">
        <v>678</v>
      </c>
      <c r="T13">
        <v>0.56599999999999995</v>
      </c>
      <c r="U13">
        <v>0.56299999999999994</v>
      </c>
      <c r="V13">
        <v>0.56499999999999995</v>
      </c>
      <c r="W13">
        <v>0.56299999999999994</v>
      </c>
      <c r="X13" s="529">
        <v>-2E-3</v>
      </c>
      <c r="Y13" s="529">
        <v>-6.0000000000000001E-3</v>
      </c>
      <c r="AA13" t="s">
        <v>678</v>
      </c>
      <c r="AB13">
        <v>0.56599999999999995</v>
      </c>
      <c r="AC13">
        <v>0.56299999999999994</v>
      </c>
      <c r="AD13">
        <v>0.56499999999999995</v>
      </c>
      <c r="AE13">
        <v>0.56299999999999994</v>
      </c>
      <c r="AF13" s="529">
        <v>-2E-3</v>
      </c>
      <c r="AG13" s="529">
        <v>-6.0000000000000001E-3</v>
      </c>
      <c r="AI13" t="s">
        <v>678</v>
      </c>
      <c r="AJ13">
        <v>0.56599999999999995</v>
      </c>
      <c r="AK13">
        <v>0.56299999999999994</v>
      </c>
      <c r="AL13">
        <v>0.56499999999999995</v>
      </c>
      <c r="AM13">
        <v>0.56299999999999994</v>
      </c>
      <c r="AN13" s="529">
        <v>-2E-3</v>
      </c>
      <c r="AO13" s="529">
        <v>-6.0000000000000001E-3</v>
      </c>
    </row>
    <row r="14" spans="2:42">
      <c r="C14" t="s">
        <v>681</v>
      </c>
      <c r="D14" s="464">
        <v>1448</v>
      </c>
      <c r="E14" s="464">
        <v>1433</v>
      </c>
      <c r="F14">
        <v>502</v>
      </c>
      <c r="G14">
        <v>498</v>
      </c>
      <c r="H14" s="529">
        <v>-0.65300000000000002</v>
      </c>
      <c r="I14" s="529">
        <v>-0.65600000000000003</v>
      </c>
      <c r="K14" t="s">
        <v>681</v>
      </c>
      <c r="L14" s="464">
        <v>1448</v>
      </c>
      <c r="M14" s="464">
        <v>1433</v>
      </c>
      <c r="N14">
        <v>498</v>
      </c>
      <c r="O14">
        <v>498</v>
      </c>
      <c r="P14" s="529">
        <v>-0.65600000000000003</v>
      </c>
      <c r="Q14" s="529">
        <v>-0.65600000000000003</v>
      </c>
      <c r="S14" t="s">
        <v>681</v>
      </c>
      <c r="T14" s="464">
        <v>1448</v>
      </c>
      <c r="U14" s="464">
        <v>1433</v>
      </c>
      <c r="V14">
        <v>498</v>
      </c>
      <c r="W14">
        <v>498</v>
      </c>
      <c r="X14" s="529">
        <v>-0.65600000000000003</v>
      </c>
      <c r="Y14" s="529">
        <v>-0.65600000000000003</v>
      </c>
      <c r="AA14" t="s">
        <v>681</v>
      </c>
      <c r="AB14" s="464">
        <v>1448</v>
      </c>
      <c r="AC14" s="464">
        <v>1433</v>
      </c>
      <c r="AD14">
        <v>498</v>
      </c>
      <c r="AE14">
        <v>498</v>
      </c>
      <c r="AF14" s="529">
        <v>-0.65600000000000003</v>
      </c>
      <c r="AG14" s="529">
        <v>-0.65600000000000003</v>
      </c>
      <c r="AI14" t="s">
        <v>681</v>
      </c>
      <c r="AJ14" s="464">
        <v>1448</v>
      </c>
      <c r="AK14" s="464">
        <v>1433</v>
      </c>
      <c r="AL14">
        <v>498</v>
      </c>
      <c r="AM14">
        <v>498</v>
      </c>
      <c r="AN14" s="529">
        <v>-0.65600000000000003</v>
      </c>
      <c r="AO14" s="529">
        <v>-0.65600000000000003</v>
      </c>
    </row>
    <row r="15" spans="2:42" s="531" customFormat="1">
      <c r="C15" s="531" t="s">
        <v>683</v>
      </c>
      <c r="D15" s="532">
        <v>1059</v>
      </c>
      <c r="E15" s="532">
        <v>1028</v>
      </c>
      <c r="F15" s="531">
        <v>339</v>
      </c>
      <c r="G15" s="531">
        <v>282</v>
      </c>
      <c r="H15" s="530">
        <v>-0.68</v>
      </c>
      <c r="I15" s="530">
        <v>-0.73399999999999999</v>
      </c>
      <c r="K15" s="531" t="s">
        <v>683</v>
      </c>
      <c r="L15" s="532">
        <v>1059</v>
      </c>
      <c r="M15" s="532">
        <v>1028</v>
      </c>
      <c r="N15" s="531">
        <v>225</v>
      </c>
      <c r="O15" s="531">
        <v>177</v>
      </c>
      <c r="P15" s="530">
        <v>-0.78700000000000003</v>
      </c>
      <c r="Q15" s="530">
        <v>-0.83299999999999996</v>
      </c>
      <c r="S15" s="531" t="s">
        <v>683</v>
      </c>
      <c r="T15" s="532">
        <v>1059</v>
      </c>
      <c r="U15" s="532">
        <v>1028</v>
      </c>
      <c r="V15" s="531">
        <v>271</v>
      </c>
      <c r="W15" s="531">
        <v>219</v>
      </c>
      <c r="X15" s="530">
        <v>-0.74399999999999999</v>
      </c>
      <c r="Y15" s="530">
        <v>-0.79400000000000004</v>
      </c>
      <c r="AA15" s="531" t="s">
        <v>683</v>
      </c>
      <c r="AB15" s="532">
        <v>1059</v>
      </c>
      <c r="AC15" s="532">
        <v>1028</v>
      </c>
      <c r="AD15" s="531">
        <v>285</v>
      </c>
      <c r="AE15" s="531">
        <v>202</v>
      </c>
      <c r="AF15" s="530">
        <v>-0.73099999999999998</v>
      </c>
      <c r="AG15" s="530">
        <v>-0.80900000000000005</v>
      </c>
      <c r="AI15" s="531" t="s">
        <v>683</v>
      </c>
      <c r="AJ15" s="532">
        <v>1059</v>
      </c>
      <c r="AK15" s="532">
        <v>1028</v>
      </c>
      <c r="AL15" s="531">
        <v>278</v>
      </c>
      <c r="AM15" s="531">
        <v>210</v>
      </c>
      <c r="AN15" s="530">
        <v>-0.73799999999999999</v>
      </c>
      <c r="AO15" s="530">
        <v>-0.80200000000000005</v>
      </c>
      <c r="AP15" s="530">
        <f>AO15-AN15</f>
        <v>-6.4000000000000057E-2</v>
      </c>
    </row>
    <row r="16" spans="2:42">
      <c r="C16" t="s">
        <v>686</v>
      </c>
      <c r="D16" s="464">
        <v>27456</v>
      </c>
      <c r="E16" s="464">
        <v>23439</v>
      </c>
      <c r="F16" s="464">
        <v>7155</v>
      </c>
      <c r="G16" s="464">
        <v>5944</v>
      </c>
      <c r="H16" s="529">
        <v>-0.73899999999999999</v>
      </c>
      <c r="I16" s="529">
        <v>-0.78400000000000003</v>
      </c>
      <c r="K16" t="s">
        <v>686</v>
      </c>
      <c r="L16" s="464">
        <v>27456</v>
      </c>
      <c r="M16" s="464">
        <v>23439</v>
      </c>
      <c r="N16" s="464">
        <v>3750</v>
      </c>
      <c r="O16" s="464">
        <v>2432</v>
      </c>
      <c r="P16" s="529">
        <v>-0.86299999999999999</v>
      </c>
      <c r="Q16" s="529">
        <v>-0.91100000000000003</v>
      </c>
      <c r="S16" t="s">
        <v>686</v>
      </c>
      <c r="T16" s="464">
        <v>27456</v>
      </c>
      <c r="U16" s="464">
        <v>23439</v>
      </c>
      <c r="V16" s="464">
        <v>5388</v>
      </c>
      <c r="W16" s="464">
        <v>4274</v>
      </c>
      <c r="X16" s="529">
        <v>-0.80400000000000005</v>
      </c>
      <c r="Y16" s="529">
        <v>-0.84399999999999997</v>
      </c>
      <c r="AA16" t="s">
        <v>686</v>
      </c>
      <c r="AB16" s="464">
        <v>27456</v>
      </c>
      <c r="AC16" s="464">
        <v>23439</v>
      </c>
      <c r="AD16" s="464">
        <v>5511</v>
      </c>
      <c r="AE16" s="464">
        <v>3819</v>
      </c>
      <c r="AF16" s="529">
        <v>-0.79900000000000004</v>
      </c>
      <c r="AG16" s="529">
        <v>-0.86099999999999999</v>
      </c>
      <c r="AI16" t="s">
        <v>686</v>
      </c>
      <c r="AJ16" s="464">
        <v>27456</v>
      </c>
      <c r="AK16" s="464">
        <v>23439</v>
      </c>
      <c r="AL16" s="464">
        <v>5450</v>
      </c>
      <c r="AM16" s="464">
        <v>4042</v>
      </c>
      <c r="AN16" s="529">
        <v>-0.80200000000000005</v>
      </c>
      <c r="AO16" s="530">
        <v>-0.85299999999999998</v>
      </c>
      <c r="AP16" s="530">
        <f>AO16-AN16</f>
        <v>-5.0999999999999934E-2</v>
      </c>
    </row>
    <row r="17" spans="3:41">
      <c r="C17" t="s">
        <v>688</v>
      </c>
      <c r="D17" s="464">
        <v>27063</v>
      </c>
      <c r="E17" s="464">
        <v>23496</v>
      </c>
      <c r="F17" s="464">
        <v>7689</v>
      </c>
      <c r="G17" s="464">
        <v>6517</v>
      </c>
      <c r="H17" s="529">
        <v>-0.71599999999999997</v>
      </c>
      <c r="I17" s="529">
        <v>-0.75900000000000001</v>
      </c>
      <c r="K17" t="s">
        <v>688</v>
      </c>
      <c r="L17" s="464">
        <v>27063</v>
      </c>
      <c r="M17" s="464">
        <v>23496</v>
      </c>
      <c r="N17" s="464">
        <v>4379</v>
      </c>
      <c r="O17" s="464">
        <v>3095</v>
      </c>
      <c r="P17" s="529">
        <v>-0.83799999999999997</v>
      </c>
      <c r="Q17" s="529">
        <v>-0.88600000000000001</v>
      </c>
      <c r="S17" t="s">
        <v>688</v>
      </c>
      <c r="T17" s="464">
        <v>27063</v>
      </c>
      <c r="U17" s="464">
        <v>23496</v>
      </c>
      <c r="V17" s="464">
        <v>5973</v>
      </c>
      <c r="W17" s="464">
        <v>4892</v>
      </c>
      <c r="X17" s="529">
        <v>-0.77900000000000003</v>
      </c>
      <c r="Y17" s="529">
        <v>-0.81899999999999995</v>
      </c>
      <c r="AA17" t="s">
        <v>688</v>
      </c>
      <c r="AB17" s="464">
        <v>27063</v>
      </c>
      <c r="AC17" s="464">
        <v>23496</v>
      </c>
      <c r="AD17" s="464">
        <v>6089</v>
      </c>
      <c r="AE17" s="464">
        <v>4444</v>
      </c>
      <c r="AF17" s="529">
        <v>-0.77500000000000002</v>
      </c>
      <c r="AG17" s="529">
        <v>-0.83599999999999997</v>
      </c>
      <c r="AI17" t="s">
        <v>688</v>
      </c>
      <c r="AJ17" s="464">
        <v>27063</v>
      </c>
      <c r="AK17" s="464">
        <v>23496</v>
      </c>
      <c r="AL17" s="464">
        <v>6031</v>
      </c>
      <c r="AM17" s="464">
        <v>4663</v>
      </c>
      <c r="AN17" s="529">
        <v>-0.77700000000000002</v>
      </c>
      <c r="AO17" s="529">
        <v>-0.82799999999999996</v>
      </c>
    </row>
    <row r="18" spans="3:41">
      <c r="C18" t="s">
        <v>691</v>
      </c>
      <c r="D18">
        <v>110.9</v>
      </c>
      <c r="E18">
        <v>96</v>
      </c>
      <c r="F18">
        <v>29.9</v>
      </c>
      <c r="G18">
        <v>25</v>
      </c>
      <c r="H18" s="529">
        <v>-0.73</v>
      </c>
      <c r="I18" s="529">
        <v>-0.77400000000000002</v>
      </c>
      <c r="K18" t="s">
        <v>691</v>
      </c>
      <c r="L18">
        <v>110.9</v>
      </c>
      <c r="M18">
        <v>96</v>
      </c>
      <c r="N18">
        <v>16.100000000000001</v>
      </c>
      <c r="O18">
        <v>10.7</v>
      </c>
      <c r="P18" s="529">
        <v>-0.85499999999999998</v>
      </c>
      <c r="Q18" s="529">
        <v>-0.90300000000000002</v>
      </c>
      <c r="S18" t="s">
        <v>691</v>
      </c>
      <c r="T18">
        <v>110.9</v>
      </c>
      <c r="U18">
        <v>96</v>
      </c>
      <c r="V18">
        <v>22.8</v>
      </c>
      <c r="W18">
        <v>18.2</v>
      </c>
      <c r="X18" s="529">
        <v>-0.79500000000000004</v>
      </c>
      <c r="Y18" s="529">
        <v>-0.83599999999999997</v>
      </c>
      <c r="AA18" t="s">
        <v>691</v>
      </c>
      <c r="AB18">
        <v>110.9</v>
      </c>
      <c r="AC18">
        <v>96</v>
      </c>
      <c r="AD18">
        <v>23.2</v>
      </c>
      <c r="AE18">
        <v>16.399999999999999</v>
      </c>
      <c r="AF18" s="529">
        <v>-0.79</v>
      </c>
      <c r="AG18" s="529">
        <v>-0.85199999999999998</v>
      </c>
      <c r="AI18" t="s">
        <v>691</v>
      </c>
      <c r="AJ18" s="464">
        <v>110.9</v>
      </c>
      <c r="AK18" s="464">
        <v>96</v>
      </c>
      <c r="AL18" s="464">
        <v>23</v>
      </c>
      <c r="AM18" s="464">
        <v>17.3</v>
      </c>
      <c r="AN18" s="529">
        <v>-0.79300000000000004</v>
      </c>
      <c r="AO18" s="529">
        <v>-0.84399999999999997</v>
      </c>
    </row>
    <row r="19" spans="3:41">
      <c r="AJ19" s="464"/>
      <c r="AK19" s="464"/>
      <c r="AL19" s="464"/>
      <c r="AM19" s="464"/>
      <c r="AN19" s="529"/>
      <c r="AO19" s="529"/>
    </row>
    <row r="20" spans="3:41">
      <c r="C20" t="s">
        <v>694</v>
      </c>
      <c r="K20" t="s">
        <v>694</v>
      </c>
      <c r="S20" t="s">
        <v>694</v>
      </c>
      <c r="AA20" t="s">
        <v>694</v>
      </c>
      <c r="AI20" t="s">
        <v>694</v>
      </c>
      <c r="AN20" s="529"/>
      <c r="AO20" s="529"/>
    </row>
    <row r="21" spans="3:41">
      <c r="C21" t="s">
        <v>695</v>
      </c>
      <c r="D21">
        <v>0</v>
      </c>
      <c r="E21">
        <v>1.71</v>
      </c>
      <c r="F21">
        <v>1.96</v>
      </c>
      <c r="G21">
        <v>2.42</v>
      </c>
      <c r="H21" t="s">
        <v>696</v>
      </c>
      <c r="I21" t="s">
        <v>696</v>
      </c>
      <c r="K21" t="s">
        <v>695</v>
      </c>
      <c r="L21">
        <v>0</v>
      </c>
      <c r="M21">
        <v>1.71</v>
      </c>
      <c r="N21">
        <v>1.96</v>
      </c>
      <c r="O21">
        <v>2.4300000000000002</v>
      </c>
      <c r="P21" t="s">
        <v>696</v>
      </c>
      <c r="Q21" t="s">
        <v>696</v>
      </c>
      <c r="S21" t="s">
        <v>695</v>
      </c>
      <c r="T21">
        <v>0</v>
      </c>
      <c r="U21">
        <v>1.71</v>
      </c>
      <c r="V21">
        <v>1.96</v>
      </c>
      <c r="W21">
        <v>2.42</v>
      </c>
      <c r="X21" t="s">
        <v>696</v>
      </c>
      <c r="Y21" t="s">
        <v>696</v>
      </c>
      <c r="AA21" t="s">
        <v>695</v>
      </c>
      <c r="AB21">
        <v>0</v>
      </c>
      <c r="AC21">
        <v>1.71</v>
      </c>
      <c r="AD21">
        <v>1.96</v>
      </c>
      <c r="AE21">
        <v>2.4300000000000002</v>
      </c>
      <c r="AF21" t="s">
        <v>696</v>
      </c>
      <c r="AG21" t="s">
        <v>696</v>
      </c>
      <c r="AI21" t="s">
        <v>695</v>
      </c>
      <c r="AJ21">
        <v>0</v>
      </c>
      <c r="AK21">
        <v>1.71</v>
      </c>
      <c r="AL21">
        <v>1.96</v>
      </c>
      <c r="AM21">
        <v>2.4500000000000002</v>
      </c>
      <c r="AN21" t="s">
        <v>696</v>
      </c>
      <c r="AO21" t="s">
        <v>696</v>
      </c>
    </row>
    <row r="22" spans="3:41" s="533" customFormat="1">
      <c r="C22" s="533" t="s">
        <v>697</v>
      </c>
      <c r="D22" s="533">
        <v>1.66</v>
      </c>
      <c r="E22" s="533">
        <v>1.37</v>
      </c>
      <c r="F22" s="533">
        <v>1.39</v>
      </c>
      <c r="G22" s="533">
        <v>1.29</v>
      </c>
      <c r="H22" s="534">
        <v>-0.16500000000000001</v>
      </c>
      <c r="I22" s="534">
        <v>-0.221</v>
      </c>
      <c r="K22" s="533" t="s">
        <v>697</v>
      </c>
      <c r="L22" s="533">
        <v>1.66</v>
      </c>
      <c r="M22" s="533">
        <v>1.37</v>
      </c>
      <c r="N22" s="533">
        <v>1.39</v>
      </c>
      <c r="O22" s="533">
        <v>1.3</v>
      </c>
      <c r="P22" s="534">
        <v>-0.161</v>
      </c>
      <c r="Q22" s="534">
        <v>-0.218</v>
      </c>
      <c r="S22" s="533" t="s">
        <v>697</v>
      </c>
      <c r="T22" s="533">
        <v>1.66</v>
      </c>
      <c r="U22" s="533">
        <v>1.37</v>
      </c>
      <c r="V22" s="533">
        <v>1.39</v>
      </c>
      <c r="W22" s="533">
        <v>1.3</v>
      </c>
      <c r="X22" s="534">
        <v>-0.16300000000000001</v>
      </c>
      <c r="Y22" s="534">
        <v>-0.219</v>
      </c>
      <c r="AA22" s="533" t="s">
        <v>697</v>
      </c>
      <c r="AB22" s="533">
        <v>1.66</v>
      </c>
      <c r="AC22" s="533">
        <v>1.37</v>
      </c>
      <c r="AD22" s="533">
        <v>1.39</v>
      </c>
      <c r="AE22" s="533">
        <v>1.3</v>
      </c>
      <c r="AF22" s="534">
        <v>-0.16300000000000001</v>
      </c>
      <c r="AG22" s="534">
        <v>-0.219</v>
      </c>
      <c r="AI22" s="533" t="s">
        <v>697</v>
      </c>
      <c r="AJ22" s="533">
        <v>1.66</v>
      </c>
      <c r="AK22" s="533">
        <v>1.37</v>
      </c>
      <c r="AL22" s="533">
        <v>1.39</v>
      </c>
      <c r="AM22" s="533">
        <v>1.3</v>
      </c>
      <c r="AN22" s="534">
        <v>-0.16300000000000001</v>
      </c>
      <c r="AO22" s="534">
        <v>-0.219</v>
      </c>
    </row>
    <row r="23" spans="3:41" s="531" customFormat="1">
      <c r="C23" s="531" t="s">
        <v>700</v>
      </c>
      <c r="D23" s="531">
        <v>9.5</v>
      </c>
      <c r="E23" s="531">
        <v>8.1300000000000008</v>
      </c>
      <c r="F23" s="531">
        <v>5.48</v>
      </c>
      <c r="G23" s="531">
        <v>5.03</v>
      </c>
      <c r="H23" s="530">
        <v>-0.42399999999999999</v>
      </c>
      <c r="I23" s="530">
        <v>-0.47099999999999997</v>
      </c>
      <c r="K23" s="531" t="s">
        <v>700</v>
      </c>
      <c r="L23" s="531">
        <v>9.5</v>
      </c>
      <c r="M23" s="531">
        <v>8.1300000000000008</v>
      </c>
      <c r="N23" s="531">
        <v>4.93</v>
      </c>
      <c r="O23" s="531">
        <v>4.46</v>
      </c>
      <c r="P23" s="530">
        <v>-0.48099999999999998</v>
      </c>
      <c r="Q23" s="530">
        <v>-0.53100000000000003</v>
      </c>
      <c r="S23" s="531" t="s">
        <v>700</v>
      </c>
      <c r="T23" s="531">
        <v>9.5</v>
      </c>
      <c r="U23" s="531">
        <v>8.1300000000000008</v>
      </c>
      <c r="V23" s="531">
        <v>5.2</v>
      </c>
      <c r="W23" s="531">
        <v>4.76</v>
      </c>
      <c r="X23" s="530">
        <v>-0.45300000000000001</v>
      </c>
      <c r="Y23" s="530">
        <v>-0.499</v>
      </c>
      <c r="AA23" s="531" t="s">
        <v>700</v>
      </c>
      <c r="AB23" s="531">
        <v>9.5</v>
      </c>
      <c r="AC23" s="531">
        <v>8.1300000000000008</v>
      </c>
      <c r="AD23" s="531">
        <v>5.21</v>
      </c>
      <c r="AE23" s="531">
        <v>4.68</v>
      </c>
      <c r="AF23" s="530">
        <v>-0.45100000000000001</v>
      </c>
      <c r="AG23" s="530">
        <v>-0.50700000000000001</v>
      </c>
      <c r="AI23" s="531" t="s">
        <v>700</v>
      </c>
      <c r="AJ23" s="531">
        <v>9.5</v>
      </c>
      <c r="AK23" s="531">
        <v>8.1300000000000008</v>
      </c>
      <c r="AL23" s="531">
        <v>5.21</v>
      </c>
      <c r="AM23" s="531">
        <v>4.72</v>
      </c>
      <c r="AN23" s="530">
        <v>-0.45200000000000001</v>
      </c>
      <c r="AO23" s="530">
        <v>-0.503</v>
      </c>
    </row>
    <row r="24" spans="3:41">
      <c r="C24" t="s">
        <v>703</v>
      </c>
      <c r="D24">
        <v>27.56</v>
      </c>
      <c r="E24">
        <v>23.07</v>
      </c>
      <c r="F24">
        <v>23.07</v>
      </c>
      <c r="G24">
        <v>21.6</v>
      </c>
      <c r="H24" s="529">
        <v>-0.16300000000000001</v>
      </c>
      <c r="I24" s="529">
        <v>-0.216</v>
      </c>
      <c r="K24" t="s">
        <v>703</v>
      </c>
      <c r="L24">
        <v>27.56</v>
      </c>
      <c r="M24">
        <v>23.07</v>
      </c>
      <c r="N24">
        <v>23.12</v>
      </c>
      <c r="O24">
        <v>21.64</v>
      </c>
      <c r="P24" s="529">
        <v>-0.161</v>
      </c>
      <c r="Q24" s="529">
        <v>-0.215</v>
      </c>
      <c r="S24" t="s">
        <v>703</v>
      </c>
      <c r="T24">
        <v>27.56</v>
      </c>
      <c r="U24">
        <v>23.07</v>
      </c>
      <c r="V24">
        <v>23.1</v>
      </c>
      <c r="W24">
        <v>21.62</v>
      </c>
      <c r="X24" s="529">
        <v>-0.16200000000000001</v>
      </c>
      <c r="Y24" s="529">
        <v>-0.215</v>
      </c>
      <c r="AA24" t="s">
        <v>703</v>
      </c>
      <c r="AB24">
        <v>27.56</v>
      </c>
      <c r="AC24">
        <v>23.07</v>
      </c>
      <c r="AD24">
        <v>23.09</v>
      </c>
      <c r="AE24">
        <v>21.62</v>
      </c>
      <c r="AF24" s="529">
        <v>-0.16200000000000001</v>
      </c>
      <c r="AG24" s="529">
        <v>-0.215</v>
      </c>
      <c r="AI24" t="s">
        <v>703</v>
      </c>
      <c r="AJ24">
        <v>27.56</v>
      </c>
      <c r="AK24">
        <v>23.07</v>
      </c>
      <c r="AL24">
        <v>23.09</v>
      </c>
      <c r="AM24">
        <v>21.62</v>
      </c>
      <c r="AN24" s="529">
        <v>-0.16200000000000001</v>
      </c>
      <c r="AO24" s="529">
        <v>-0.216</v>
      </c>
    </row>
    <row r="25" spans="3:41" s="531" customFormat="1">
      <c r="C25" s="531" t="s">
        <v>706</v>
      </c>
      <c r="D25" s="531">
        <v>38.72</v>
      </c>
      <c r="E25" s="531">
        <v>34.28</v>
      </c>
      <c r="F25" s="531">
        <v>31.89</v>
      </c>
      <c r="G25" s="531">
        <v>30.35</v>
      </c>
      <c r="H25" s="530">
        <v>-0.17599999999999999</v>
      </c>
      <c r="I25" s="530">
        <v>-0.216</v>
      </c>
      <c r="K25" s="531" t="s">
        <v>706</v>
      </c>
      <c r="L25" s="531">
        <v>38.72</v>
      </c>
      <c r="M25" s="531">
        <v>34.28</v>
      </c>
      <c r="N25" s="531">
        <v>31.4</v>
      </c>
      <c r="O25" s="531">
        <v>29.82</v>
      </c>
      <c r="P25" s="530">
        <v>-0.189</v>
      </c>
      <c r="Q25" s="530">
        <v>-0.23</v>
      </c>
      <c r="S25" s="531" t="s">
        <v>706</v>
      </c>
      <c r="T25" s="531">
        <v>38.72</v>
      </c>
      <c r="U25" s="531">
        <v>34.28</v>
      </c>
      <c r="V25" s="531">
        <v>31.64</v>
      </c>
      <c r="W25" s="531">
        <v>30.1</v>
      </c>
      <c r="X25" s="530">
        <v>-0.183</v>
      </c>
      <c r="Y25" s="530">
        <v>-0.223</v>
      </c>
      <c r="AA25" s="531" t="s">
        <v>706</v>
      </c>
      <c r="AB25" s="531">
        <v>38.72</v>
      </c>
      <c r="AC25" s="531">
        <v>34.28</v>
      </c>
      <c r="AD25" s="531">
        <v>31.65</v>
      </c>
      <c r="AE25" s="531">
        <v>30.03</v>
      </c>
      <c r="AF25" s="530">
        <v>-0.182</v>
      </c>
      <c r="AG25" s="530">
        <v>-0.224</v>
      </c>
      <c r="AI25" s="531" t="s">
        <v>706</v>
      </c>
      <c r="AJ25" s="531">
        <v>38.72</v>
      </c>
      <c r="AK25" s="531">
        <v>34.28</v>
      </c>
      <c r="AL25" s="531">
        <v>31.65</v>
      </c>
      <c r="AM25" s="531">
        <v>30.08</v>
      </c>
      <c r="AN25" s="530">
        <v>-0.183</v>
      </c>
      <c r="AO25" s="530">
        <v>-0.223</v>
      </c>
    </row>
    <row r="26" spans="3:41">
      <c r="AN26" s="529"/>
      <c r="AO26" s="529"/>
    </row>
    <row r="27" spans="3:41">
      <c r="AN27" s="529"/>
      <c r="AO27" s="529"/>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827B7-91B3-8947-B016-4B38AD921C04}">
  <sheetPr codeName="Sheet2">
    <tabColor theme="8" tint="0.59999389629810485"/>
  </sheetPr>
  <dimension ref="A1"/>
  <sheetViews>
    <sheetView view="pageBreakPreview" zoomScale="70" zoomScaleNormal="100" zoomScaleSheetLayoutView="70" workbookViewId="0"/>
  </sheetViews>
  <sheetFormatPr baseColWidth="10" defaultRowHeight="16"/>
  <sheetData/>
  <pageMargins left="0.7" right="0.7" top="0.75" bottom="0.75" header="0.3" footer="0.3"/>
  <pageSetup paperSize="9"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64C70-F77B-F144-85A8-74C9835EB795}">
  <sheetPr codeName="Sheet3"/>
  <dimension ref="A1:AG430"/>
  <sheetViews>
    <sheetView topLeftCell="A21" zoomScale="90" zoomScaleNormal="90" workbookViewId="0">
      <pane xSplit="2" topLeftCell="T1" activePane="topRight" state="frozen"/>
      <selection pane="topRight" activeCell="Y44" sqref="Y44"/>
    </sheetView>
  </sheetViews>
  <sheetFormatPr baseColWidth="10" defaultRowHeight="14"/>
  <cols>
    <col min="1" max="1" width="11" style="1" bestFit="1" customWidth="1"/>
    <col min="2" max="2" width="11.33203125" style="6" bestFit="1" customWidth="1"/>
    <col min="3" max="3" width="34.1640625" style="4" bestFit="1" customWidth="1"/>
    <col min="4" max="4" width="12.83203125" style="1" bestFit="1" customWidth="1"/>
    <col min="5" max="5" width="12.6640625" style="1" bestFit="1" customWidth="1"/>
    <col min="6" max="6" width="12.5" style="5" bestFit="1" customWidth="1"/>
    <col min="7" max="7" width="14.6640625" style="5" bestFit="1" customWidth="1"/>
    <col min="8" max="8" width="11.33203125" style="4" bestFit="1" customWidth="1"/>
    <col min="9" max="9" width="11.33203125" style="1" bestFit="1" customWidth="1"/>
    <col min="10" max="10" width="13" style="4" bestFit="1" customWidth="1"/>
    <col min="11" max="11" width="11.33203125" style="161" bestFit="1" customWidth="1"/>
    <col min="12" max="14" width="13.33203125" style="1" customWidth="1"/>
    <col min="15" max="15" width="28" style="1" bestFit="1" customWidth="1"/>
    <col min="16" max="16" width="13.5" style="4" customWidth="1"/>
    <col min="17" max="18" width="13.5" style="1" customWidth="1"/>
    <col min="19" max="19" width="11.6640625" style="2" customWidth="1"/>
    <col min="20" max="21" width="11" style="2" customWidth="1"/>
    <col min="22" max="22" width="14" style="1" bestFit="1" customWidth="1"/>
    <col min="23" max="24" width="11" style="1" bestFit="1" customWidth="1"/>
    <col min="25" max="25" width="17.1640625" style="2" customWidth="1"/>
    <col min="26" max="26" width="17.83203125" style="2" customWidth="1"/>
    <col min="27" max="27" width="10.83203125" style="1"/>
    <col min="28" max="28" width="15.5" style="1" bestFit="1" customWidth="1"/>
    <col min="29" max="29" width="11.5" style="161" bestFit="1" customWidth="1"/>
    <col min="30" max="30" width="11.6640625" style="1" customWidth="1"/>
    <col min="31" max="31" width="12" style="235" bestFit="1" customWidth="1"/>
    <col min="32" max="32" width="16.33203125" style="1" bestFit="1" customWidth="1"/>
    <col min="33" max="33" width="12" style="1" bestFit="1" customWidth="1"/>
    <col min="34" max="16384" width="10.83203125" style="1"/>
  </cols>
  <sheetData>
    <row r="1" spans="1:33" s="54" customFormat="1" ht="16">
      <c r="A1" s="51"/>
      <c r="B1" s="53"/>
      <c r="C1" s="144" t="s">
        <v>58</v>
      </c>
      <c r="D1" s="51"/>
      <c r="E1" s="51"/>
      <c r="F1" s="52"/>
      <c r="G1" s="52"/>
      <c r="H1" s="144"/>
      <c r="I1" s="51"/>
      <c r="J1" s="144"/>
      <c r="K1" s="156"/>
      <c r="L1" s="51"/>
      <c r="M1" s="51"/>
      <c r="N1" s="51"/>
      <c r="O1" s="51"/>
      <c r="P1" s="144"/>
      <c r="Q1" s="51"/>
      <c r="R1" s="51"/>
      <c r="S1" s="151"/>
      <c r="T1" s="151"/>
      <c r="U1" s="151"/>
      <c r="V1" s="51"/>
      <c r="W1" s="51"/>
      <c r="X1" s="51"/>
      <c r="Y1" s="512" t="s">
        <v>199</v>
      </c>
      <c r="Z1" s="512"/>
      <c r="AA1" s="513" t="s">
        <v>238</v>
      </c>
      <c r="AB1" s="513"/>
      <c r="AC1" s="513" t="s">
        <v>286</v>
      </c>
      <c r="AD1" s="513"/>
      <c r="AE1" s="236" t="s">
        <v>285</v>
      </c>
      <c r="AF1" s="54" t="s">
        <v>249</v>
      </c>
      <c r="AG1" s="54" t="s">
        <v>250</v>
      </c>
    </row>
    <row r="2" spans="1:33" s="45" customFormat="1" ht="16">
      <c r="A2" s="51"/>
      <c r="B2" s="53" t="s">
        <v>53</v>
      </c>
      <c r="C2" s="52" t="s">
        <v>49</v>
      </c>
      <c r="D2" s="51" t="s">
        <v>48</v>
      </c>
      <c r="E2" s="137" t="s">
        <v>47</v>
      </c>
      <c r="F2" s="52" t="s">
        <v>46</v>
      </c>
      <c r="G2" s="52" t="s">
        <v>45</v>
      </c>
      <c r="H2" s="52" t="s">
        <v>44</v>
      </c>
      <c r="I2" s="138" t="s">
        <v>43</v>
      </c>
      <c r="J2" s="52" t="s">
        <v>42</v>
      </c>
      <c r="K2" s="157" t="s">
        <v>41</v>
      </c>
      <c r="L2" s="139" t="s">
        <v>40</v>
      </c>
      <c r="M2" s="139" t="s">
        <v>39</v>
      </c>
      <c r="N2" s="139" t="s">
        <v>38</v>
      </c>
      <c r="O2" s="140" t="s">
        <v>37</v>
      </c>
      <c r="P2" s="141" t="s">
        <v>33</v>
      </c>
      <c r="Q2" s="142" t="s">
        <v>32</v>
      </c>
      <c r="R2" s="142" t="s">
        <v>31</v>
      </c>
      <c r="S2" s="47" t="s">
        <v>24</v>
      </c>
      <c r="T2" s="47" t="s">
        <v>23</v>
      </c>
      <c r="U2" s="47" t="s">
        <v>22</v>
      </c>
      <c r="V2" s="47" t="s">
        <v>21</v>
      </c>
      <c r="W2" s="47" t="s">
        <v>20</v>
      </c>
      <c r="X2" s="47" t="s">
        <v>19</v>
      </c>
      <c r="Y2" s="47" t="s">
        <v>12</v>
      </c>
      <c r="Z2" s="47" t="s">
        <v>11</v>
      </c>
      <c r="AA2" s="47" t="s">
        <v>239</v>
      </c>
      <c r="AB2" s="47" t="s">
        <v>240</v>
      </c>
      <c r="AC2" s="277" t="s">
        <v>248</v>
      </c>
      <c r="AD2" s="54" t="s">
        <v>247</v>
      </c>
      <c r="AE2" s="278"/>
      <c r="AF2" s="54"/>
      <c r="AG2" s="54"/>
    </row>
    <row r="3" spans="1:33" s="9" customFormat="1" ht="16">
      <c r="A3" s="138"/>
      <c r="B3" s="143">
        <v>44444</v>
      </c>
      <c r="C3" s="138"/>
      <c r="D3" s="52">
        <v>6629870</v>
      </c>
      <c r="E3" s="137">
        <f t="shared" ref="E3:E66" si="0">D3-C3-SUM(F3:K3)</f>
        <v>6558441</v>
      </c>
      <c r="F3" s="52">
        <v>48487</v>
      </c>
      <c r="G3" s="52">
        <v>1301</v>
      </c>
      <c r="H3" s="138">
        <v>89</v>
      </c>
      <c r="I3" s="138">
        <v>24</v>
      </c>
      <c r="J3" s="144">
        <v>20702</v>
      </c>
      <c r="K3" s="156">
        <v>826</v>
      </c>
      <c r="L3" s="152"/>
      <c r="M3" s="152"/>
      <c r="N3" s="152"/>
      <c r="O3" s="152"/>
      <c r="P3" s="144"/>
      <c r="Q3" s="144"/>
      <c r="R3" s="144"/>
      <c r="S3" s="151"/>
      <c r="T3" s="151"/>
      <c r="U3" s="151"/>
      <c r="V3" s="153"/>
      <c r="W3" s="153"/>
      <c r="X3" s="153"/>
      <c r="Y3" s="47"/>
      <c r="Z3" s="151"/>
      <c r="AC3" s="160"/>
      <c r="AE3" s="237"/>
    </row>
    <row r="4" spans="1:33" s="9" customFormat="1" ht="16">
      <c r="A4" s="138"/>
      <c r="B4" s="143">
        <v>44445</v>
      </c>
      <c r="C4" s="138"/>
      <c r="D4" s="52">
        <v>6629870</v>
      </c>
      <c r="E4" s="137">
        <f t="shared" si="0"/>
        <v>6564425</v>
      </c>
      <c r="F4" s="52">
        <v>42258</v>
      </c>
      <c r="G4" s="52">
        <v>1498</v>
      </c>
      <c r="H4" s="138">
        <v>92</v>
      </c>
      <c r="I4" s="138">
        <v>26</v>
      </c>
      <c r="J4" s="144">
        <v>20745</v>
      </c>
      <c r="K4" s="156">
        <v>826</v>
      </c>
      <c r="L4" s="152"/>
      <c r="M4" s="152"/>
      <c r="N4" s="152"/>
      <c r="O4" s="152"/>
      <c r="P4" s="144"/>
      <c r="Q4" s="144"/>
      <c r="R4" s="144"/>
      <c r="S4" s="151"/>
      <c r="T4" s="151"/>
      <c r="U4" s="151"/>
      <c r="V4" s="153"/>
      <c r="W4" s="153"/>
      <c r="X4" s="153"/>
      <c r="Y4" s="47"/>
      <c r="Z4" s="151"/>
      <c r="AC4" s="160"/>
      <c r="AE4" s="237"/>
    </row>
    <row r="5" spans="1:33" s="9" customFormat="1" ht="16">
      <c r="A5" s="138"/>
      <c r="B5" s="143">
        <v>44446</v>
      </c>
      <c r="C5" s="138"/>
      <c r="D5" s="52">
        <v>6629870</v>
      </c>
      <c r="E5" s="137">
        <f t="shared" si="0"/>
        <v>6562583</v>
      </c>
      <c r="F5" s="52">
        <v>43858</v>
      </c>
      <c r="G5" s="52">
        <v>1643</v>
      </c>
      <c r="H5" s="138">
        <v>110</v>
      </c>
      <c r="I5" s="138">
        <v>30</v>
      </c>
      <c r="J5" s="144">
        <v>20820</v>
      </c>
      <c r="K5" s="156">
        <v>826</v>
      </c>
      <c r="L5" s="152"/>
      <c r="M5" s="152"/>
      <c r="N5" s="152"/>
      <c r="O5" s="152"/>
      <c r="P5" s="144"/>
      <c r="Q5" s="144"/>
      <c r="R5" s="144"/>
      <c r="S5" s="151"/>
      <c r="T5" s="151"/>
      <c r="U5" s="151"/>
      <c r="V5" s="153"/>
      <c r="W5" s="153"/>
      <c r="X5" s="153"/>
      <c r="Y5" s="47"/>
      <c r="Z5" s="151"/>
      <c r="AC5" s="160"/>
      <c r="AE5" s="237"/>
    </row>
    <row r="6" spans="1:33" s="9" customFormat="1" ht="16">
      <c r="A6" s="138"/>
      <c r="B6" s="143">
        <v>44447</v>
      </c>
      <c r="C6" s="138"/>
      <c r="D6" s="52">
        <v>6629870</v>
      </c>
      <c r="E6" s="137">
        <f>D6-C6-SUM(F6:K6)</f>
        <v>6563800</v>
      </c>
      <c r="F6" s="52">
        <v>42429</v>
      </c>
      <c r="G6" s="52">
        <v>1764</v>
      </c>
      <c r="H6" s="138">
        <v>120</v>
      </c>
      <c r="I6" s="138">
        <v>33</v>
      </c>
      <c r="J6" s="144">
        <v>20898</v>
      </c>
      <c r="K6" s="156">
        <v>826</v>
      </c>
      <c r="L6" s="152">
        <f>G6-G5</f>
        <v>121</v>
      </c>
      <c r="M6" s="152">
        <f t="shared" ref="L6:O69" si="1">H6-H5</f>
        <v>10</v>
      </c>
      <c r="N6" s="152">
        <f t="shared" si="1"/>
        <v>3</v>
      </c>
      <c r="O6" s="152">
        <f>J6-J5</f>
        <v>78</v>
      </c>
      <c r="P6" s="144">
        <f t="shared" ref="P6:P69" si="2">MAX(0,MIN(G6,L6+$O6*G6/SUM($G6:$I6)))</f>
        <v>192.77464788732394</v>
      </c>
      <c r="Q6" s="144">
        <f>MAX(0,MIN(H6,M6+$O6*H6/SUM($G6:$I6)))</f>
        <v>14.88262910798122</v>
      </c>
      <c r="R6" s="144">
        <f t="shared" ref="R6:R69" si="3">MAX(0,MIN(I6,N6+$O6*I6/SUM($G6:$I6)))</f>
        <v>4.342723004694836</v>
      </c>
      <c r="S6" s="151">
        <f>MIN(1,P6/F5)</f>
        <v>4.3954272398952056E-3</v>
      </c>
      <c r="T6" s="151">
        <f>MIN(1,Q6/G5)</f>
        <v>9.058203961035436E-3</v>
      </c>
      <c r="U6" s="151">
        <f t="shared" ref="U6:U69" si="4">MIN(1,R6/H5)</f>
        <v>3.9479300042680326E-2</v>
      </c>
      <c r="V6" s="153"/>
      <c r="W6" s="153"/>
      <c r="X6" s="153"/>
      <c r="Y6" s="47"/>
      <c r="Z6" s="151"/>
      <c r="AC6" s="160"/>
      <c r="AE6" s="237"/>
    </row>
    <row r="7" spans="1:33" s="9" customFormat="1" ht="16">
      <c r="A7" s="138"/>
      <c r="B7" s="143">
        <v>44448</v>
      </c>
      <c r="C7" s="138"/>
      <c r="D7" s="52">
        <v>6629870</v>
      </c>
      <c r="E7" s="137">
        <f t="shared" si="0"/>
        <v>6551664</v>
      </c>
      <c r="F7" s="52">
        <v>54242</v>
      </c>
      <c r="G7" s="52">
        <v>2020</v>
      </c>
      <c r="H7" s="138">
        <v>111</v>
      </c>
      <c r="I7" s="138">
        <v>32</v>
      </c>
      <c r="J7" s="144">
        <v>20975</v>
      </c>
      <c r="K7" s="156">
        <v>826</v>
      </c>
      <c r="L7" s="152">
        <f t="shared" si="1"/>
        <v>256</v>
      </c>
      <c r="M7" s="152">
        <f t="shared" si="1"/>
        <v>-9</v>
      </c>
      <c r="N7" s="152">
        <f t="shared" si="1"/>
        <v>-1</v>
      </c>
      <c r="O7" s="152">
        <f>J7-J6</f>
        <v>77</v>
      </c>
      <c r="P7" s="144">
        <f>MAX(0,MIN(G7,L7+$O7*G7/SUM($G7:$I7)))</f>
        <v>327.90938511326863</v>
      </c>
      <c r="Q7" s="144">
        <f t="shared" ref="Q7:R70" si="5">MAX(0,MIN(H7,M7+$O7*H7/SUM($G7:$I7)))</f>
        <v>0</v>
      </c>
      <c r="R7" s="144">
        <f t="shared" si="3"/>
        <v>0.13915857605177995</v>
      </c>
      <c r="S7" s="151">
        <f t="shared" ref="S7:T44" si="6">MIN(1,P7/F6)</f>
        <v>7.7284259613299546E-3</v>
      </c>
      <c r="T7" s="151">
        <f t="shared" si="6"/>
        <v>0</v>
      </c>
      <c r="U7" s="151">
        <f t="shared" si="4"/>
        <v>1.1596548004314995E-3</v>
      </c>
      <c r="V7" s="153"/>
      <c r="W7" s="153"/>
      <c r="X7" s="153"/>
      <c r="Y7" s="47"/>
      <c r="Z7" s="151"/>
      <c r="AC7" s="160"/>
      <c r="AE7" s="237"/>
    </row>
    <row r="8" spans="1:33" s="9" customFormat="1" ht="16">
      <c r="A8" s="138"/>
      <c r="B8" s="143">
        <v>44449</v>
      </c>
      <c r="C8" s="138"/>
      <c r="D8" s="52">
        <v>6629870</v>
      </c>
      <c r="E8" s="137">
        <f t="shared" si="0"/>
        <v>6562575</v>
      </c>
      <c r="F8" s="52">
        <v>42998</v>
      </c>
      <c r="G8" s="52">
        <v>2263</v>
      </c>
      <c r="H8" s="138">
        <v>127</v>
      </c>
      <c r="I8" s="138">
        <v>33</v>
      </c>
      <c r="J8" s="144">
        <v>21047</v>
      </c>
      <c r="K8" s="156">
        <v>827</v>
      </c>
      <c r="L8" s="152">
        <f t="shared" si="1"/>
        <v>243</v>
      </c>
      <c r="M8" s="152">
        <f t="shared" si="1"/>
        <v>16</v>
      </c>
      <c r="N8" s="152">
        <f t="shared" si="1"/>
        <v>1</v>
      </c>
      <c r="O8" s="152">
        <f t="shared" si="1"/>
        <v>72</v>
      </c>
      <c r="P8" s="144">
        <f>MAX(0,MIN(G8,L8+$O8*G8/SUM($G8:$I8)))</f>
        <v>310.24556335121747</v>
      </c>
      <c r="Q8" s="144">
        <f t="shared" si="5"/>
        <v>19.77383408997111</v>
      </c>
      <c r="R8" s="144">
        <f t="shared" si="3"/>
        <v>1.9806025588113907</v>
      </c>
      <c r="S8" s="151">
        <f t="shared" si="6"/>
        <v>5.7196556792009417E-3</v>
      </c>
      <c r="T8" s="151">
        <f t="shared" si="6"/>
        <v>9.7890267772134214E-3</v>
      </c>
      <c r="U8" s="151">
        <f t="shared" si="4"/>
        <v>1.7843266295598115E-2</v>
      </c>
      <c r="V8" s="153"/>
      <c r="W8" s="153"/>
      <c r="X8" s="153"/>
      <c r="Y8" s="47"/>
      <c r="Z8" s="151"/>
      <c r="AC8" s="160"/>
      <c r="AE8" s="237"/>
    </row>
    <row r="9" spans="1:33" s="9" customFormat="1" ht="16">
      <c r="A9" s="138"/>
      <c r="B9" s="143">
        <v>44450</v>
      </c>
      <c r="C9" s="138"/>
      <c r="D9" s="52">
        <v>6629870</v>
      </c>
      <c r="E9" s="137">
        <f t="shared" si="0"/>
        <v>6562361</v>
      </c>
      <c r="F9" s="52">
        <v>42765</v>
      </c>
      <c r="G9" s="52">
        <v>2613</v>
      </c>
      <c r="H9" s="138">
        <v>143</v>
      </c>
      <c r="I9" s="138">
        <v>34</v>
      </c>
      <c r="J9" s="144">
        <v>21127</v>
      </c>
      <c r="K9" s="156">
        <v>827</v>
      </c>
      <c r="L9" s="152">
        <f t="shared" si="1"/>
        <v>350</v>
      </c>
      <c r="M9" s="152">
        <f t="shared" si="1"/>
        <v>16</v>
      </c>
      <c r="N9" s="152">
        <f t="shared" si="1"/>
        <v>1</v>
      </c>
      <c r="O9" s="152">
        <f>J9-J8</f>
        <v>80</v>
      </c>
      <c r="P9" s="144">
        <f>MAX(0,MIN(G9,L9+$O9*G9/SUM($G9:$I9)))</f>
        <v>424.92473118279571</v>
      </c>
      <c r="Q9" s="144">
        <f t="shared" si="5"/>
        <v>20.100358422939067</v>
      </c>
      <c r="R9" s="144">
        <f t="shared" si="3"/>
        <v>1.9749103942652328</v>
      </c>
      <c r="S9" s="151">
        <f t="shared" si="6"/>
        <v>9.8824301405366702E-3</v>
      </c>
      <c r="T9" s="151">
        <f t="shared" si="6"/>
        <v>8.8821734082806299E-3</v>
      </c>
      <c r="U9" s="151">
        <f t="shared" si="4"/>
        <v>1.5550475545395534E-2</v>
      </c>
      <c r="V9" s="153">
        <f t="shared" ref="V9:X24" si="7">AVERAGE(S6:S12)</f>
        <v>7.7653509507572159E-3</v>
      </c>
      <c r="W9" s="153">
        <f t="shared" si="7"/>
        <v>5.2865415018748755E-3</v>
      </c>
      <c r="X9" s="153">
        <f t="shared" si="7"/>
        <v>2.3812869490551242E-2</v>
      </c>
      <c r="Y9" s="47"/>
      <c r="Z9" s="151"/>
      <c r="AC9" s="160"/>
      <c r="AE9" s="237"/>
    </row>
    <row r="10" spans="1:33" s="9" customFormat="1" ht="16">
      <c r="A10" s="138"/>
      <c r="B10" s="143">
        <v>44451</v>
      </c>
      <c r="C10" s="138"/>
      <c r="D10" s="52">
        <v>6629870</v>
      </c>
      <c r="E10" s="137">
        <f>D10-C10-SUM(F10:K10)</f>
        <v>6556679</v>
      </c>
      <c r="F10" s="52">
        <v>48063</v>
      </c>
      <c r="G10" s="52">
        <v>2928</v>
      </c>
      <c r="H10" s="138">
        <v>147</v>
      </c>
      <c r="I10" s="138">
        <v>34</v>
      </c>
      <c r="J10" s="144">
        <v>21192</v>
      </c>
      <c r="K10" s="156">
        <v>827</v>
      </c>
      <c r="L10" s="152">
        <f t="shared" si="1"/>
        <v>315</v>
      </c>
      <c r="M10" s="152">
        <f t="shared" si="1"/>
        <v>4</v>
      </c>
      <c r="N10" s="152">
        <f t="shared" si="1"/>
        <v>0</v>
      </c>
      <c r="O10" s="152">
        <f t="shared" si="1"/>
        <v>65</v>
      </c>
      <c r="P10" s="144">
        <f t="shared" si="2"/>
        <v>376.21582502412349</v>
      </c>
      <c r="Q10" s="144">
        <f t="shared" si="5"/>
        <v>7.0733354776455446</v>
      </c>
      <c r="R10" s="144">
        <f t="shared" si="3"/>
        <v>0.71083949823094239</v>
      </c>
      <c r="S10" s="151">
        <f t="shared" si="6"/>
        <v>8.7972834098941546E-3</v>
      </c>
      <c r="T10" s="151">
        <f t="shared" si="6"/>
        <v>2.7069787514908323E-3</v>
      </c>
      <c r="U10" s="151">
        <f t="shared" si="4"/>
        <v>4.9709055820345623E-3</v>
      </c>
      <c r="V10" s="153">
        <f t="shared" si="7"/>
        <v>8.4253731209919368E-3</v>
      </c>
      <c r="W10" s="153">
        <f t="shared" si="7"/>
        <v>4.8770039880901422E-3</v>
      </c>
      <c r="X10" s="153">
        <f t="shared" si="7"/>
        <v>1.8935062472795219E-2</v>
      </c>
      <c r="Y10" s="47"/>
      <c r="Z10" s="151"/>
      <c r="AC10" s="160"/>
      <c r="AE10" s="237"/>
    </row>
    <row r="11" spans="1:33" s="9" customFormat="1" ht="16">
      <c r="A11" s="138"/>
      <c r="B11" s="143">
        <v>44452</v>
      </c>
      <c r="C11" s="138"/>
      <c r="D11" s="52">
        <v>6629870</v>
      </c>
      <c r="E11" s="137">
        <f t="shared" si="0"/>
        <v>6555242</v>
      </c>
      <c r="F11" s="52">
        <v>49037</v>
      </c>
      <c r="G11" s="52">
        <v>3309</v>
      </c>
      <c r="H11" s="138">
        <v>157</v>
      </c>
      <c r="I11" s="138">
        <v>38</v>
      </c>
      <c r="J11" s="144">
        <v>21260</v>
      </c>
      <c r="K11" s="156">
        <v>827</v>
      </c>
      <c r="L11" s="152">
        <f t="shared" si="1"/>
        <v>381</v>
      </c>
      <c r="M11" s="152">
        <f t="shared" si="1"/>
        <v>10</v>
      </c>
      <c r="N11" s="152">
        <f t="shared" si="1"/>
        <v>4</v>
      </c>
      <c r="O11" s="152">
        <f t="shared" si="1"/>
        <v>68</v>
      </c>
      <c r="P11" s="144">
        <f t="shared" si="2"/>
        <v>445.21575342465752</v>
      </c>
      <c r="Q11" s="144">
        <f t="shared" si="5"/>
        <v>13.046803652968038</v>
      </c>
      <c r="R11" s="144">
        <f t="shared" si="3"/>
        <v>4.737442922374429</v>
      </c>
      <c r="S11" s="151">
        <f t="shared" si="6"/>
        <v>9.2631702853475124E-3</v>
      </c>
      <c r="T11" s="151">
        <f t="shared" si="6"/>
        <v>4.455875564538264E-3</v>
      </c>
      <c r="U11" s="151">
        <f t="shared" si="4"/>
        <v>3.2227502873295434E-2</v>
      </c>
      <c r="V11" s="153">
        <f t="shared" si="7"/>
        <v>8.5705217577633098E-3</v>
      </c>
      <c r="W11" s="153">
        <f>AVERAGE(T8:T14)</f>
        <v>5.4804100928137495E-3</v>
      </c>
      <c r="X11" s="153">
        <f t="shared" si="7"/>
        <v>2.6198813791978411E-2</v>
      </c>
      <c r="Y11" s="47"/>
      <c r="Z11" s="151"/>
      <c r="AC11" s="160"/>
      <c r="AE11" s="237"/>
    </row>
    <row r="12" spans="1:33" s="9" customFormat="1" ht="16">
      <c r="A12" s="138"/>
      <c r="B12" s="143">
        <v>44453</v>
      </c>
      <c r="C12" s="138"/>
      <c r="D12" s="52">
        <v>6629870</v>
      </c>
      <c r="E12" s="137">
        <f t="shared" si="0"/>
        <v>6561147</v>
      </c>
      <c r="F12" s="52">
        <v>42694</v>
      </c>
      <c r="G12" s="52">
        <v>3593</v>
      </c>
      <c r="H12" s="138">
        <v>158</v>
      </c>
      <c r="I12" s="138">
        <v>45</v>
      </c>
      <c r="J12" s="144">
        <v>21404</v>
      </c>
      <c r="K12" s="156">
        <v>829</v>
      </c>
      <c r="L12" s="152">
        <f t="shared" si="1"/>
        <v>284</v>
      </c>
      <c r="M12" s="152">
        <f t="shared" si="1"/>
        <v>1</v>
      </c>
      <c r="N12" s="152">
        <f t="shared" si="1"/>
        <v>7</v>
      </c>
      <c r="O12" s="152">
        <f t="shared" si="1"/>
        <v>144</v>
      </c>
      <c r="P12" s="144">
        <f t="shared" si="2"/>
        <v>420.29926238145413</v>
      </c>
      <c r="Q12" s="144">
        <f t="shared" si="5"/>
        <v>6.9936775553213906</v>
      </c>
      <c r="R12" s="144">
        <f t="shared" si="3"/>
        <v>8.7070600632244464</v>
      </c>
      <c r="S12" s="151">
        <f t="shared" si="6"/>
        <v>8.5710639390960738E-3</v>
      </c>
      <c r="T12" s="151">
        <f t="shared" si="6"/>
        <v>2.1135320505655457E-3</v>
      </c>
      <c r="U12" s="151">
        <f t="shared" si="4"/>
        <v>5.5458981294423226E-2</v>
      </c>
      <c r="V12" s="153">
        <f t="shared" si="7"/>
        <v>8.8203368221911639E-3</v>
      </c>
      <c r="W12" s="153">
        <f t="shared" si="7"/>
        <v>5.2392349007894228E-3</v>
      </c>
      <c r="X12" s="153">
        <f t="shared" si="7"/>
        <v>2.3649775749750107E-2</v>
      </c>
      <c r="Y12" s="47"/>
      <c r="Z12" s="151"/>
      <c r="AC12" s="160"/>
      <c r="AE12" s="237"/>
    </row>
    <row r="13" spans="1:33" s="9" customFormat="1" ht="16">
      <c r="A13" s="138"/>
      <c r="B13" s="143">
        <v>44454</v>
      </c>
      <c r="C13" s="138"/>
      <c r="D13" s="52">
        <v>6629870</v>
      </c>
      <c r="E13" s="137">
        <f t="shared" si="0"/>
        <v>6548782</v>
      </c>
      <c r="F13" s="52">
        <v>54649</v>
      </c>
      <c r="G13" s="52">
        <v>3818</v>
      </c>
      <c r="H13" s="138">
        <v>173</v>
      </c>
      <c r="I13" s="138">
        <v>44</v>
      </c>
      <c r="J13" s="144">
        <v>21573</v>
      </c>
      <c r="K13" s="156">
        <v>831</v>
      </c>
      <c r="L13" s="152">
        <f t="shared" si="1"/>
        <v>225</v>
      </c>
      <c r="M13" s="152">
        <f t="shared" si="1"/>
        <v>15</v>
      </c>
      <c r="N13" s="152">
        <f t="shared" si="1"/>
        <v>-1</v>
      </c>
      <c r="O13" s="152">
        <f t="shared" si="1"/>
        <v>169</v>
      </c>
      <c r="P13" s="144">
        <f t="shared" si="2"/>
        <v>384.91127633209419</v>
      </c>
      <c r="Q13" s="144">
        <f t="shared" si="5"/>
        <v>22.245848822800497</v>
      </c>
      <c r="R13" s="144">
        <f t="shared" si="3"/>
        <v>0.84287484510532829</v>
      </c>
      <c r="S13" s="151">
        <f t="shared" si="6"/>
        <v>9.0155824315382542E-3</v>
      </c>
      <c r="T13" s="151">
        <f t="shared" si="6"/>
        <v>6.1914413645423032E-3</v>
      </c>
      <c r="U13" s="151">
        <f t="shared" si="4"/>
        <v>5.3346509183881535E-3</v>
      </c>
      <c r="V13" s="153">
        <f t="shared" si="7"/>
        <v>8.7185751433110064E-3</v>
      </c>
      <c r="W13" s="153">
        <f t="shared" si="7"/>
        <v>4.274677713290459E-3</v>
      </c>
      <c r="X13" s="153">
        <f t="shared" si="7"/>
        <v>2.8178004573255904E-2</v>
      </c>
      <c r="Y13" s="47"/>
      <c r="Z13" s="151"/>
      <c r="AC13" s="160"/>
      <c r="AE13" s="237"/>
    </row>
    <row r="14" spans="1:33" s="9" customFormat="1" ht="16">
      <c r="A14" s="138"/>
      <c r="B14" s="143">
        <v>44455</v>
      </c>
      <c r="C14" s="138"/>
      <c r="D14" s="52">
        <v>6629870</v>
      </c>
      <c r="E14" s="137">
        <f t="shared" si="0"/>
        <v>6540967</v>
      </c>
      <c r="F14" s="52">
        <v>61961</v>
      </c>
      <c r="G14" s="52">
        <v>4134</v>
      </c>
      <c r="H14" s="138">
        <v>182</v>
      </c>
      <c r="I14" s="138">
        <v>51</v>
      </c>
      <c r="J14" s="144">
        <v>21744</v>
      </c>
      <c r="K14" s="156">
        <v>831</v>
      </c>
      <c r="L14" s="152">
        <f t="shared" si="1"/>
        <v>316</v>
      </c>
      <c r="M14" s="152">
        <f t="shared" si="1"/>
        <v>9</v>
      </c>
      <c r="N14" s="152">
        <f t="shared" si="1"/>
        <v>7</v>
      </c>
      <c r="O14" s="152">
        <f t="shared" si="1"/>
        <v>171</v>
      </c>
      <c r="P14" s="144">
        <f t="shared" si="2"/>
        <v>477.87634531715139</v>
      </c>
      <c r="Q14" s="144">
        <f t="shared" si="5"/>
        <v>16.126631554843144</v>
      </c>
      <c r="R14" s="144">
        <f t="shared" si="3"/>
        <v>8.9970231280054964</v>
      </c>
      <c r="S14" s="151">
        <f t="shared" si="6"/>
        <v>8.7444664187295539E-3</v>
      </c>
      <c r="T14" s="151">
        <f t="shared" si="6"/>
        <v>4.2238427330652554E-3</v>
      </c>
      <c r="U14" s="151">
        <f t="shared" si="4"/>
        <v>5.200591403471385E-2</v>
      </c>
      <c r="V14" s="153">
        <f t="shared" si="7"/>
        <v>8.57737619603079E-3</v>
      </c>
      <c r="W14" s="153">
        <f t="shared" si="7"/>
        <v>4.0311676488172269E-3</v>
      </c>
      <c r="X14" s="153">
        <f t="shared" si="7"/>
        <v>2.8214040934810149E-2</v>
      </c>
      <c r="Y14" s="47"/>
      <c r="Z14" s="151"/>
      <c r="AC14" s="160"/>
      <c r="AE14" s="237"/>
    </row>
    <row r="15" spans="1:33" s="9" customFormat="1" ht="16">
      <c r="A15" s="138"/>
      <c r="B15" s="143">
        <v>44456</v>
      </c>
      <c r="C15" s="138"/>
      <c r="D15" s="52">
        <v>6629870</v>
      </c>
      <c r="E15" s="137">
        <f t="shared" si="0"/>
        <v>6546955</v>
      </c>
      <c r="F15" s="52">
        <v>55476</v>
      </c>
      <c r="G15" s="52">
        <v>4437</v>
      </c>
      <c r="H15" s="138">
        <v>208</v>
      </c>
      <c r="I15" s="138">
        <v>49</v>
      </c>
      <c r="J15" s="144">
        <v>21913</v>
      </c>
      <c r="K15" s="156">
        <v>832</v>
      </c>
      <c r="L15" s="152">
        <f t="shared" si="1"/>
        <v>303</v>
      </c>
      <c r="M15" s="152">
        <f t="shared" si="1"/>
        <v>26</v>
      </c>
      <c r="N15" s="152">
        <f t="shared" si="1"/>
        <v>-2</v>
      </c>
      <c r="O15" s="152">
        <f t="shared" si="1"/>
        <v>169</v>
      </c>
      <c r="P15" s="144">
        <f t="shared" si="2"/>
        <v>462.74712398806992</v>
      </c>
      <c r="Q15" s="144">
        <f t="shared" si="5"/>
        <v>33.488708990200259</v>
      </c>
      <c r="R15" s="144">
        <f t="shared" si="3"/>
        <v>0</v>
      </c>
      <c r="S15" s="151">
        <f t="shared" si="6"/>
        <v>7.4683611301959284E-3</v>
      </c>
      <c r="T15" s="151">
        <f t="shared" si="6"/>
        <v>8.1008004330431205E-3</v>
      </c>
      <c r="U15" s="151">
        <f t="shared" si="4"/>
        <v>0</v>
      </c>
      <c r="V15" s="153">
        <f t="shared" si="7"/>
        <v>8.5590539302205781E-3</v>
      </c>
      <c r="W15" s="153">
        <f t="shared" si="7"/>
        <v>3.6827562494100886E-3</v>
      </c>
      <c r="X15" s="153">
        <f t="shared" si="7"/>
        <v>2.7416465241758083E-2</v>
      </c>
      <c r="Y15" s="47"/>
      <c r="Z15" s="151"/>
      <c r="AC15" s="160"/>
      <c r="AE15" s="237"/>
    </row>
    <row r="16" spans="1:33" s="9" customFormat="1" ht="16">
      <c r="A16" s="138"/>
      <c r="B16" s="143">
        <v>44457</v>
      </c>
      <c r="C16" s="138"/>
      <c r="D16" s="52">
        <v>6629870</v>
      </c>
      <c r="E16" s="137">
        <f t="shared" si="0"/>
        <v>6540280</v>
      </c>
      <c r="F16" s="52">
        <v>61622</v>
      </c>
      <c r="G16" s="52">
        <v>4708</v>
      </c>
      <c r="H16" s="138">
        <v>207</v>
      </c>
      <c r="I16" s="138">
        <v>56</v>
      </c>
      <c r="J16" s="144">
        <v>22164</v>
      </c>
      <c r="K16" s="156">
        <v>833</v>
      </c>
      <c r="L16" s="152">
        <f t="shared" si="1"/>
        <v>271</v>
      </c>
      <c r="M16" s="152">
        <f t="shared" si="1"/>
        <v>-1</v>
      </c>
      <c r="N16" s="152">
        <f t="shared" si="1"/>
        <v>7</v>
      </c>
      <c r="O16" s="152">
        <f t="shared" si="1"/>
        <v>251</v>
      </c>
      <c r="P16" s="144">
        <f t="shared" si="2"/>
        <v>508.72037819352244</v>
      </c>
      <c r="Q16" s="144">
        <f t="shared" si="5"/>
        <v>9.4520217260108623</v>
      </c>
      <c r="R16" s="144">
        <f t="shared" si="3"/>
        <v>9.8276000804667074</v>
      </c>
      <c r="S16" s="151">
        <f t="shared" si="6"/>
        <v>9.1700983883755572E-3</v>
      </c>
      <c r="T16" s="151">
        <f t="shared" si="6"/>
        <v>2.1302730957878887E-3</v>
      </c>
      <c r="U16" s="151">
        <f t="shared" si="4"/>
        <v>4.724807730993609E-2</v>
      </c>
      <c r="V16" s="153">
        <f t="shared" si="7"/>
        <v>8.8521307326037187E-3</v>
      </c>
      <c r="W16" s="153">
        <f t="shared" si="7"/>
        <v>4.5050943040515334E-3</v>
      </c>
      <c r="X16" s="153">
        <f t="shared" si="7"/>
        <v>2.1969017234097939E-2</v>
      </c>
      <c r="Y16" s="47"/>
      <c r="Z16" s="151"/>
      <c r="AC16" s="160"/>
      <c r="AE16" s="237"/>
    </row>
    <row r="17" spans="1:33" s="9" customFormat="1" ht="16">
      <c r="A17" s="138"/>
      <c r="B17" s="143">
        <v>44458</v>
      </c>
      <c r="C17" s="138"/>
      <c r="D17" s="52">
        <v>6629870</v>
      </c>
      <c r="E17" s="137">
        <f t="shared" si="0"/>
        <v>6542795</v>
      </c>
      <c r="F17" s="52">
        <v>58619</v>
      </c>
      <c r="G17" s="52">
        <v>5000</v>
      </c>
      <c r="H17" s="138">
        <v>204</v>
      </c>
      <c r="I17" s="138">
        <v>55</v>
      </c>
      <c r="J17" s="144">
        <v>22363</v>
      </c>
      <c r="K17" s="156">
        <v>834</v>
      </c>
      <c r="L17" s="152">
        <f t="shared" si="1"/>
        <v>292</v>
      </c>
      <c r="M17" s="152">
        <f t="shared" si="1"/>
        <v>-3</v>
      </c>
      <c r="N17" s="152">
        <f t="shared" si="1"/>
        <v>-1</v>
      </c>
      <c r="O17" s="152">
        <f t="shared" si="1"/>
        <v>199</v>
      </c>
      <c r="P17" s="144">
        <f t="shared" si="2"/>
        <v>481.19946757938771</v>
      </c>
      <c r="Q17" s="144">
        <f t="shared" si="5"/>
        <v>4.7193382772390189</v>
      </c>
      <c r="R17" s="144">
        <f t="shared" si="3"/>
        <v>1.0811941433732648</v>
      </c>
      <c r="S17" s="151">
        <f t="shared" si="6"/>
        <v>7.808890778932649E-3</v>
      </c>
      <c r="T17" s="151">
        <f t="shared" si="6"/>
        <v>1.0024083001782113E-3</v>
      </c>
      <c r="U17" s="151">
        <f t="shared" si="4"/>
        <v>5.223160112914323E-3</v>
      </c>
      <c r="V17" s="153">
        <f t="shared" si="7"/>
        <v>9.2699876538262678E-3</v>
      </c>
      <c r="W17" s="153">
        <f t="shared" si="7"/>
        <v>4.430178854849887E-3</v>
      </c>
      <c r="X17" s="153">
        <f t="shared" si="7"/>
        <v>2.219919157469739E-2</v>
      </c>
      <c r="Y17" s="47"/>
      <c r="Z17" s="151"/>
      <c r="AC17" s="160"/>
      <c r="AE17" s="237"/>
    </row>
    <row r="18" spans="1:33" s="9" customFormat="1" ht="16">
      <c r="A18" s="138"/>
      <c r="B18" s="143">
        <v>44459</v>
      </c>
      <c r="C18" s="138"/>
      <c r="D18" s="52">
        <v>6629870</v>
      </c>
      <c r="E18" s="137">
        <f t="shared" si="0"/>
        <v>6549947</v>
      </c>
      <c r="F18" s="52">
        <v>50915</v>
      </c>
      <c r="G18" s="52">
        <v>5404</v>
      </c>
      <c r="H18" s="138">
        <v>209</v>
      </c>
      <c r="I18" s="138">
        <v>59</v>
      </c>
      <c r="J18" s="144">
        <v>22501</v>
      </c>
      <c r="K18" s="156">
        <v>835</v>
      </c>
      <c r="L18" s="152">
        <f t="shared" si="1"/>
        <v>404</v>
      </c>
      <c r="M18" s="152">
        <f t="shared" si="1"/>
        <v>5</v>
      </c>
      <c r="N18" s="152">
        <f t="shared" si="1"/>
        <v>4</v>
      </c>
      <c r="O18" s="152">
        <f t="shared" si="1"/>
        <v>138</v>
      </c>
      <c r="P18" s="144">
        <f t="shared" si="2"/>
        <v>535.47954866008467</v>
      </c>
      <c r="Q18" s="144">
        <f t="shared" si="5"/>
        <v>10.084978843441466</v>
      </c>
      <c r="R18" s="144">
        <f t="shared" si="3"/>
        <v>5.4354724964739072</v>
      </c>
      <c r="S18" s="151">
        <f t="shared" si="6"/>
        <v>9.1349144246760383E-3</v>
      </c>
      <c r="T18" s="151">
        <f t="shared" si="6"/>
        <v>2.0169957686882933E-3</v>
      </c>
      <c r="U18" s="151">
        <f t="shared" si="4"/>
        <v>2.6644473021930917E-2</v>
      </c>
      <c r="V18" s="153">
        <f t="shared" si="7"/>
        <v>9.7230261586779172E-3</v>
      </c>
      <c r="W18" s="153">
        <f t="shared" si="7"/>
        <v>4.1048475492553981E-3</v>
      </c>
      <c r="X18" s="153">
        <f t="shared" si="7"/>
        <v>1.7373152666876383E-2</v>
      </c>
      <c r="Y18" s="47"/>
      <c r="Z18" s="151"/>
      <c r="AC18" s="160"/>
      <c r="AE18" s="237"/>
    </row>
    <row r="19" spans="1:33" s="9" customFormat="1" ht="16">
      <c r="A19" s="138"/>
      <c r="B19" s="143">
        <v>44460</v>
      </c>
      <c r="C19" s="138"/>
      <c r="D19" s="52">
        <v>6629870</v>
      </c>
      <c r="E19" s="137">
        <f t="shared" si="0"/>
        <v>6551445</v>
      </c>
      <c r="F19" s="52">
        <v>48829</v>
      </c>
      <c r="G19" s="52">
        <v>5696</v>
      </c>
      <c r="H19" s="138">
        <v>241</v>
      </c>
      <c r="I19" s="138">
        <v>60</v>
      </c>
      <c r="J19" s="144">
        <v>22763</v>
      </c>
      <c r="K19" s="156">
        <v>836</v>
      </c>
      <c r="L19" s="152">
        <f t="shared" si="1"/>
        <v>292</v>
      </c>
      <c r="M19" s="152">
        <f t="shared" si="1"/>
        <v>32</v>
      </c>
      <c r="N19" s="152">
        <f t="shared" si="1"/>
        <v>1</v>
      </c>
      <c r="O19" s="152">
        <f t="shared" si="1"/>
        <v>262</v>
      </c>
      <c r="P19" s="144">
        <f t="shared" si="2"/>
        <v>540.84975821243961</v>
      </c>
      <c r="Q19" s="144">
        <f t="shared" si="5"/>
        <v>42.528931132232785</v>
      </c>
      <c r="R19" s="144">
        <f t="shared" si="3"/>
        <v>3.6213106553276639</v>
      </c>
      <c r="S19" s="151">
        <f t="shared" si="6"/>
        <v>1.0622601555778054E-2</v>
      </c>
      <c r="T19" s="151">
        <f t="shared" si="6"/>
        <v>7.8698984330556592E-3</v>
      </c>
      <c r="U19" s="151">
        <f t="shared" si="4"/>
        <v>1.7326845240802219E-2</v>
      </c>
      <c r="V19" s="153">
        <f t="shared" si="7"/>
        <v>1.0166202064028842E-2</v>
      </c>
      <c r="W19" s="153">
        <f t="shared" si="7"/>
        <v>4.0563656596096544E-3</v>
      </c>
      <c r="X19" s="153">
        <f t="shared" si="7"/>
        <v>2.18514451807728E-2</v>
      </c>
      <c r="Y19" s="47"/>
      <c r="Z19" s="151"/>
      <c r="AC19" s="160"/>
      <c r="AE19" s="237"/>
    </row>
    <row r="20" spans="1:33" s="9" customFormat="1" ht="16">
      <c r="A20" s="138"/>
      <c r="B20" s="143">
        <v>44461</v>
      </c>
      <c r="C20" s="138"/>
      <c r="D20" s="52">
        <v>6629870</v>
      </c>
      <c r="E20" s="137">
        <f t="shared" si="0"/>
        <v>6538825</v>
      </c>
      <c r="F20" s="52">
        <v>60829</v>
      </c>
      <c r="G20" s="52">
        <v>5905</v>
      </c>
      <c r="H20" s="138">
        <v>257</v>
      </c>
      <c r="I20" s="138">
        <v>58</v>
      </c>
      <c r="J20" s="144">
        <v>23157</v>
      </c>
      <c r="K20" s="156">
        <v>839</v>
      </c>
      <c r="L20" s="152">
        <f t="shared" si="1"/>
        <v>209</v>
      </c>
      <c r="M20" s="152">
        <f t="shared" si="1"/>
        <v>16</v>
      </c>
      <c r="N20" s="152">
        <f t="shared" si="1"/>
        <v>-2</v>
      </c>
      <c r="O20" s="152">
        <f t="shared" si="1"/>
        <v>394</v>
      </c>
      <c r="P20" s="144">
        <f t="shared" si="2"/>
        <v>583.04662379421222</v>
      </c>
      <c r="Q20" s="144">
        <f t="shared" si="5"/>
        <v>32.279421221864951</v>
      </c>
      <c r="R20" s="144">
        <f t="shared" si="3"/>
        <v>1.6739549839228296</v>
      </c>
      <c r="S20" s="151">
        <f t="shared" si="6"/>
        <v>1.1940580880096094E-2</v>
      </c>
      <c r="T20" s="151">
        <f t="shared" si="6"/>
        <v>5.6670332201307853E-3</v>
      </c>
      <c r="U20" s="151">
        <f t="shared" si="4"/>
        <v>6.9458713025843553E-3</v>
      </c>
      <c r="V20" s="153">
        <f t="shared" si="7"/>
        <v>1.0859315473306829E-2</v>
      </c>
      <c r="W20" s="153">
        <f t="shared" si="7"/>
        <v>4.5973643839398743E-3</v>
      </c>
      <c r="X20" s="153">
        <f t="shared" si="7"/>
        <v>1.6198765111865045E-2</v>
      </c>
      <c r="Y20" s="47"/>
      <c r="Z20" s="151"/>
      <c r="AC20" s="160"/>
      <c r="AE20" s="237"/>
    </row>
    <row r="21" spans="1:33" s="9" customFormat="1" ht="16">
      <c r="A21" s="138"/>
      <c r="B21" s="143">
        <v>44462</v>
      </c>
      <c r="C21" s="138"/>
      <c r="D21" s="52">
        <v>6629870</v>
      </c>
      <c r="E21" s="137">
        <f t="shared" si="0"/>
        <v>6536501</v>
      </c>
      <c r="F21" s="52">
        <v>62408</v>
      </c>
      <c r="G21" s="52">
        <v>6346</v>
      </c>
      <c r="H21" s="138">
        <v>257</v>
      </c>
      <c r="I21" s="138">
        <v>60</v>
      </c>
      <c r="J21" s="144">
        <v>23455</v>
      </c>
      <c r="K21" s="156">
        <v>843</v>
      </c>
      <c r="L21" s="152">
        <f t="shared" si="1"/>
        <v>441</v>
      </c>
      <c r="M21" s="152">
        <f t="shared" si="1"/>
        <v>0</v>
      </c>
      <c r="N21" s="152">
        <f t="shared" si="1"/>
        <v>2</v>
      </c>
      <c r="O21" s="152">
        <f t="shared" si="1"/>
        <v>298</v>
      </c>
      <c r="P21" s="144">
        <f t="shared" si="2"/>
        <v>724.82230226624642</v>
      </c>
      <c r="Q21" s="144">
        <f t="shared" si="5"/>
        <v>11.494221822002102</v>
      </c>
      <c r="R21" s="144">
        <f t="shared" si="3"/>
        <v>4.6834759117514633</v>
      </c>
      <c r="S21" s="151">
        <f t="shared" si="6"/>
        <v>1.1915735952691091E-2</v>
      </c>
      <c r="T21" s="151">
        <f t="shared" si="6"/>
        <v>1.9465235939038275E-3</v>
      </c>
      <c r="U21" s="151">
        <f t="shared" si="4"/>
        <v>1.8223641679966783E-2</v>
      </c>
      <c r="V21" s="153">
        <f t="shared" si="7"/>
        <v>1.1513950252492213E-2</v>
      </c>
      <c r="W21" s="153">
        <f t="shared" si="7"/>
        <v>4.8187601115253454E-3</v>
      </c>
      <c r="X21" s="153">
        <f t="shared" si="7"/>
        <v>2.0455541782606827E-2</v>
      </c>
      <c r="Y21" s="47"/>
      <c r="Z21" s="151"/>
      <c r="AC21" s="160"/>
      <c r="AE21" s="237"/>
    </row>
    <row r="22" spans="1:33" s="9" customFormat="1" ht="16">
      <c r="A22" s="138"/>
      <c r="B22" s="143">
        <v>44463</v>
      </c>
      <c r="C22" s="138"/>
      <c r="D22" s="52">
        <v>6629870</v>
      </c>
      <c r="E22" s="137">
        <f t="shared" si="0"/>
        <v>6541671</v>
      </c>
      <c r="F22" s="52">
        <v>56520</v>
      </c>
      <c r="G22" s="52">
        <v>6794</v>
      </c>
      <c r="H22" s="138">
        <v>297</v>
      </c>
      <c r="I22" s="138">
        <v>66</v>
      </c>
      <c r="J22" s="144">
        <v>23678</v>
      </c>
      <c r="K22" s="156">
        <v>844</v>
      </c>
      <c r="L22" s="152">
        <f t="shared" si="1"/>
        <v>448</v>
      </c>
      <c r="M22" s="152">
        <f t="shared" si="1"/>
        <v>40</v>
      </c>
      <c r="N22" s="152">
        <f t="shared" si="1"/>
        <v>6</v>
      </c>
      <c r="O22" s="152">
        <f t="shared" si="1"/>
        <v>223</v>
      </c>
      <c r="P22" s="144">
        <f t="shared" si="2"/>
        <v>659.6895347212519</v>
      </c>
      <c r="Q22" s="144">
        <f t="shared" si="5"/>
        <v>49.254017046248428</v>
      </c>
      <c r="R22" s="144">
        <f t="shared" si="3"/>
        <v>8.0564482324996511</v>
      </c>
      <c r="S22" s="151">
        <f t="shared" si="6"/>
        <v>1.0570592467652415E-2</v>
      </c>
      <c r="T22" s="151">
        <f t="shared" si="6"/>
        <v>7.7614272055229168E-3</v>
      </c>
      <c r="U22" s="151">
        <f t="shared" si="4"/>
        <v>3.1348047597274907E-2</v>
      </c>
      <c r="V22" s="153">
        <f t="shared" si="7"/>
        <v>1.2604722585019162E-2</v>
      </c>
      <c r="W22" s="153">
        <f t="shared" si="7"/>
        <v>5.4943211579238796E-3</v>
      </c>
      <c r="X22" s="153">
        <f t="shared" si="7"/>
        <v>1.8745018849695351E-2</v>
      </c>
      <c r="Y22" s="47"/>
      <c r="Z22" s="151"/>
      <c r="AC22" s="160"/>
      <c r="AE22" s="237"/>
    </row>
    <row r="23" spans="1:33" s="9" customFormat="1" ht="16">
      <c r="A23" s="138"/>
      <c r="B23" s="143">
        <v>44464</v>
      </c>
      <c r="C23" s="138"/>
      <c r="D23" s="52">
        <v>6629870</v>
      </c>
      <c r="E23" s="137">
        <f t="shared" si="0"/>
        <v>6538013</v>
      </c>
      <c r="F23" s="52">
        <v>59342</v>
      </c>
      <c r="G23" s="52">
        <v>7222</v>
      </c>
      <c r="H23" s="138">
        <v>321</v>
      </c>
      <c r="I23" s="138">
        <v>65</v>
      </c>
      <c r="J23" s="144">
        <v>24062</v>
      </c>
      <c r="K23" s="156">
        <v>845</v>
      </c>
      <c r="L23" s="152">
        <f t="shared" si="1"/>
        <v>428</v>
      </c>
      <c r="M23" s="152">
        <f t="shared" si="1"/>
        <v>24</v>
      </c>
      <c r="N23" s="152">
        <f t="shared" si="1"/>
        <v>-1</v>
      </c>
      <c r="O23" s="152">
        <f t="shared" si="1"/>
        <v>384</v>
      </c>
      <c r="P23" s="144">
        <f t="shared" si="2"/>
        <v>792.51735015772874</v>
      </c>
      <c r="Q23" s="144">
        <f t="shared" si="5"/>
        <v>40.201892744479494</v>
      </c>
      <c r="R23" s="144">
        <f t="shared" si="3"/>
        <v>2.2807570977917981</v>
      </c>
      <c r="S23" s="151">
        <f t="shared" si="6"/>
        <v>1.4021892253321457E-2</v>
      </c>
      <c r="T23" s="151">
        <f t="shared" si="6"/>
        <v>5.9172641660994252E-3</v>
      </c>
      <c r="U23" s="151">
        <f t="shared" si="4"/>
        <v>7.6793168275818115E-3</v>
      </c>
      <c r="V23" s="153">
        <f t="shared" si="7"/>
        <v>1.340209580207247E-2</v>
      </c>
      <c r="W23" s="153">
        <f t="shared" si="7"/>
        <v>4.6761020563596571E-3</v>
      </c>
      <c r="X23" s="153">
        <f t="shared" si="7"/>
        <v>1.908553370331428E-2</v>
      </c>
      <c r="Y23" s="47"/>
      <c r="Z23" s="151"/>
      <c r="AC23" s="160"/>
      <c r="AE23" s="237"/>
    </row>
    <row r="24" spans="1:33" s="9" customFormat="1" ht="16">
      <c r="A24" s="138"/>
      <c r="B24" s="143">
        <v>44465</v>
      </c>
      <c r="C24" s="138"/>
      <c r="D24" s="52">
        <v>6629870</v>
      </c>
      <c r="E24" s="137">
        <f t="shared" si="0"/>
        <v>6550266</v>
      </c>
      <c r="F24" s="52">
        <v>46322</v>
      </c>
      <c r="G24" s="52">
        <v>7619</v>
      </c>
      <c r="H24" s="138">
        <v>325</v>
      </c>
      <c r="I24" s="138">
        <v>73</v>
      </c>
      <c r="J24" s="144">
        <v>24418</v>
      </c>
      <c r="K24" s="156">
        <v>847</v>
      </c>
      <c r="L24" s="152">
        <f t="shared" si="1"/>
        <v>397</v>
      </c>
      <c r="M24" s="152">
        <f t="shared" si="1"/>
        <v>4</v>
      </c>
      <c r="N24" s="152">
        <f t="shared" si="1"/>
        <v>8</v>
      </c>
      <c r="O24" s="152">
        <f t="shared" si="1"/>
        <v>356</v>
      </c>
      <c r="P24" s="144">
        <f t="shared" si="2"/>
        <v>735.32655606835476</v>
      </c>
      <c r="Q24" s="144">
        <f t="shared" si="5"/>
        <v>18.431832356242985</v>
      </c>
      <c r="R24" s="144">
        <f t="shared" si="3"/>
        <v>11.241611575402271</v>
      </c>
      <c r="S24" s="151">
        <f t="shared" si="6"/>
        <v>1.2391334233230338E-2</v>
      </c>
      <c r="T24" s="151">
        <f t="shared" si="6"/>
        <v>2.5521783932765142E-3</v>
      </c>
      <c r="U24" s="151">
        <f t="shared" si="4"/>
        <v>3.5020596808106763E-2</v>
      </c>
      <c r="V24" s="153">
        <f t="shared" si="7"/>
        <v>1.4332742378401844E-2</v>
      </c>
      <c r="W24" s="153">
        <f t="shared" si="7"/>
        <v>3.9800477810164247E-3</v>
      </c>
      <c r="X24" s="153">
        <f t="shared" si="7"/>
        <v>1.9007713917323275E-2</v>
      </c>
      <c r="Y24" s="47"/>
      <c r="Z24" s="151"/>
      <c r="AC24" s="160"/>
      <c r="AE24" s="237"/>
    </row>
    <row r="25" spans="1:33" s="9" customFormat="1" ht="16">
      <c r="A25" s="138"/>
      <c r="B25" s="143">
        <v>44466</v>
      </c>
      <c r="C25" s="138"/>
      <c r="D25" s="52">
        <v>6629870</v>
      </c>
      <c r="E25" s="137">
        <f t="shared" si="0"/>
        <v>6544502</v>
      </c>
      <c r="F25" s="52">
        <v>51252</v>
      </c>
      <c r="G25" s="52">
        <v>8097</v>
      </c>
      <c r="H25" s="138">
        <v>363</v>
      </c>
      <c r="I25" s="138">
        <v>75</v>
      </c>
      <c r="J25" s="144">
        <v>24733</v>
      </c>
      <c r="K25" s="156">
        <v>848</v>
      </c>
      <c r="L25" s="152">
        <f t="shared" si="1"/>
        <v>478</v>
      </c>
      <c r="M25" s="152">
        <f t="shared" si="1"/>
        <v>38</v>
      </c>
      <c r="N25" s="152">
        <f t="shared" si="1"/>
        <v>2</v>
      </c>
      <c r="O25" s="152">
        <f t="shared" si="1"/>
        <v>315</v>
      </c>
      <c r="P25" s="144">
        <f t="shared" si="2"/>
        <v>776.83479789103694</v>
      </c>
      <c r="Q25" s="144">
        <f t="shared" si="5"/>
        <v>51.397188049209134</v>
      </c>
      <c r="R25" s="144">
        <f t="shared" si="3"/>
        <v>4.7680140597539538</v>
      </c>
      <c r="S25" s="151">
        <f t="shared" si="6"/>
        <v>1.6770320752364686E-2</v>
      </c>
      <c r="T25" s="151">
        <f t="shared" si="6"/>
        <v>6.7459230934780335E-3</v>
      </c>
      <c r="U25" s="151">
        <f t="shared" si="4"/>
        <v>1.4670812491550627E-2</v>
      </c>
      <c r="V25" s="153">
        <f t="shared" ref="V25:X40" si="8">AVERAGE(S22:S28)</f>
        <v>1.5850206614178016E-2</v>
      </c>
      <c r="W25" s="153">
        <f t="shared" si="8"/>
        <v>4.2727237392819455E-3</v>
      </c>
      <c r="X25" s="153">
        <f t="shared" si="8"/>
        <v>1.8033298056643443E-2</v>
      </c>
      <c r="Y25" s="47"/>
      <c r="Z25" s="151"/>
      <c r="AC25" s="160"/>
      <c r="AE25" s="237"/>
    </row>
    <row r="26" spans="1:33" s="9" customFormat="1" ht="16">
      <c r="A26" s="138"/>
      <c r="B26" s="143">
        <v>44467</v>
      </c>
      <c r="C26" s="138"/>
      <c r="D26" s="52">
        <v>6629870</v>
      </c>
      <c r="E26" s="137">
        <f t="shared" si="0"/>
        <v>6545445</v>
      </c>
      <c r="F26" s="52">
        <v>49450</v>
      </c>
      <c r="G26" s="52">
        <v>8802</v>
      </c>
      <c r="H26" s="138">
        <v>375</v>
      </c>
      <c r="I26" s="138">
        <v>81</v>
      </c>
      <c r="J26" s="144">
        <v>24865</v>
      </c>
      <c r="K26" s="156">
        <v>852</v>
      </c>
      <c r="L26" s="152">
        <f t="shared" si="1"/>
        <v>705</v>
      </c>
      <c r="M26" s="152">
        <f t="shared" si="1"/>
        <v>12</v>
      </c>
      <c r="N26" s="152">
        <f t="shared" si="1"/>
        <v>6</v>
      </c>
      <c r="O26" s="152">
        <f t="shared" si="1"/>
        <v>132</v>
      </c>
      <c r="P26" s="144">
        <f t="shared" si="2"/>
        <v>830.49837977965001</v>
      </c>
      <c r="Q26" s="144">
        <f t="shared" si="5"/>
        <v>17.346727154893067</v>
      </c>
      <c r="R26" s="144">
        <f t="shared" si="3"/>
        <v>7.1548930654569016</v>
      </c>
      <c r="S26" s="151">
        <f t="shared" si="6"/>
        <v>1.6204214075151213E-2</v>
      </c>
      <c r="T26" s="151">
        <f t="shared" si="6"/>
        <v>2.142364722106097E-3</v>
      </c>
      <c r="U26" s="151">
        <f t="shared" si="4"/>
        <v>1.9710449216134716E-2</v>
      </c>
      <c r="V26" s="153">
        <f t="shared" si="8"/>
        <v>1.6682645021491187E-2</v>
      </c>
      <c r="W26" s="153">
        <f t="shared" si="8"/>
        <v>3.7123163971226644E-3</v>
      </c>
      <c r="X26" s="153">
        <f t="shared" si="8"/>
        <v>1.8424646250857969E-2</v>
      </c>
      <c r="Y26" s="47"/>
      <c r="Z26" s="151"/>
      <c r="AC26" s="160"/>
      <c r="AE26" s="237"/>
    </row>
    <row r="27" spans="1:33" s="9" customFormat="1" ht="16">
      <c r="A27" s="138"/>
      <c r="B27" s="143">
        <v>44468</v>
      </c>
      <c r="C27" s="138"/>
      <c r="D27" s="52">
        <v>6629870</v>
      </c>
      <c r="E27" s="137">
        <f t="shared" si="0"/>
        <v>6532644</v>
      </c>
      <c r="F27" s="52">
        <v>61322</v>
      </c>
      <c r="G27" s="52">
        <v>9435</v>
      </c>
      <c r="H27" s="138">
        <v>371</v>
      </c>
      <c r="I27" s="138">
        <v>81</v>
      </c>
      <c r="J27" s="144">
        <v>25158</v>
      </c>
      <c r="K27" s="156">
        <v>859</v>
      </c>
      <c r="L27" s="152">
        <f t="shared" si="1"/>
        <v>633</v>
      </c>
      <c r="M27" s="152">
        <f t="shared" si="1"/>
        <v>-4</v>
      </c>
      <c r="N27" s="152">
        <f t="shared" si="1"/>
        <v>0</v>
      </c>
      <c r="O27" s="152">
        <f t="shared" si="1"/>
        <v>293</v>
      </c>
      <c r="P27" s="144">
        <f t="shared" si="2"/>
        <v>912.60503691716394</v>
      </c>
      <c r="Q27" s="144">
        <f t="shared" si="5"/>
        <v>6.9945382825933038</v>
      </c>
      <c r="R27" s="144">
        <f t="shared" si="3"/>
        <v>2.4004248002427429</v>
      </c>
      <c r="S27" s="151">
        <f t="shared" si="6"/>
        <v>1.8455106914401699E-2</v>
      </c>
      <c r="T27" s="151">
        <f t="shared" si="6"/>
        <v>7.946532927281645E-4</v>
      </c>
      <c r="U27" s="151">
        <f t="shared" si="4"/>
        <v>6.4011328006473144E-3</v>
      </c>
      <c r="V27" s="153">
        <f t="shared" si="8"/>
        <v>1.7428678318956455E-2</v>
      </c>
      <c r="W27" s="153">
        <f t="shared" si="8"/>
        <v>3.6530955024964176E-3</v>
      </c>
      <c r="X27" s="153">
        <f t="shared" si="8"/>
        <v>2.2869822575947919E-2</v>
      </c>
      <c r="Y27" s="47"/>
      <c r="Z27" s="151"/>
      <c r="AC27" s="160"/>
      <c r="AE27" s="237"/>
    </row>
    <row r="28" spans="1:33" s="9" customFormat="1" ht="16">
      <c r="A28" s="138"/>
      <c r="B28" s="143">
        <v>44469</v>
      </c>
      <c r="C28" s="138"/>
      <c r="D28" s="52">
        <v>6629870</v>
      </c>
      <c r="E28" s="137">
        <f t="shared" si="0"/>
        <v>6527040</v>
      </c>
      <c r="F28" s="52">
        <v>65497</v>
      </c>
      <c r="G28" s="52">
        <v>10534</v>
      </c>
      <c r="H28" s="138">
        <v>398</v>
      </c>
      <c r="I28" s="138">
        <v>83</v>
      </c>
      <c r="J28" s="144">
        <v>25454</v>
      </c>
      <c r="K28" s="156">
        <v>864</v>
      </c>
      <c r="L28" s="152">
        <f t="shared" si="1"/>
        <v>1099</v>
      </c>
      <c r="M28" s="152">
        <f t="shared" si="1"/>
        <v>27</v>
      </c>
      <c r="N28" s="152">
        <f t="shared" si="1"/>
        <v>2</v>
      </c>
      <c r="O28" s="152">
        <f t="shared" si="1"/>
        <v>296</v>
      </c>
      <c r="P28" s="144">
        <f t="shared" si="2"/>
        <v>1382.0743531547889</v>
      </c>
      <c r="Q28" s="144">
        <f t="shared" si="5"/>
        <v>37.695233772128915</v>
      </c>
      <c r="R28" s="144">
        <f t="shared" si="3"/>
        <v>4.2304130730821612</v>
      </c>
      <c r="S28" s="151">
        <f t="shared" si="6"/>
        <v>2.2537985603124311E-2</v>
      </c>
      <c r="T28" s="151">
        <f t="shared" si="6"/>
        <v>3.9952553017624714E-3</v>
      </c>
      <c r="U28" s="151">
        <f t="shared" si="4"/>
        <v>1.1402730655207981E-2</v>
      </c>
      <c r="V28" s="153">
        <f t="shared" si="8"/>
        <v>1.8206605487862383E-2</v>
      </c>
      <c r="W28" s="153">
        <f t="shared" si="8"/>
        <v>4.5123297560454934E-3</v>
      </c>
      <c r="X28" s="153">
        <f t="shared" si="8"/>
        <v>2.1474086990552779E-2</v>
      </c>
      <c r="Y28" s="47"/>
      <c r="Z28" s="151"/>
      <c r="AC28" s="160"/>
      <c r="AE28" s="237"/>
    </row>
    <row r="29" spans="1:33" ht="16">
      <c r="A29" s="51"/>
      <c r="B29" s="53">
        <v>44470</v>
      </c>
      <c r="C29" s="52">
        <v>2738168</v>
      </c>
      <c r="D29" s="52">
        <v>6629870</v>
      </c>
      <c r="E29" s="137">
        <f t="shared" si="0"/>
        <v>3790355</v>
      </c>
      <c r="F29" s="52">
        <v>62883</v>
      </c>
      <c r="G29" s="52">
        <v>10458</v>
      </c>
      <c r="H29" s="52">
        <v>395</v>
      </c>
      <c r="I29" s="138">
        <v>87</v>
      </c>
      <c r="J29" s="52">
        <v>26657</v>
      </c>
      <c r="K29" s="157">
        <v>867</v>
      </c>
      <c r="L29" s="152">
        <f t="shared" si="1"/>
        <v>-76</v>
      </c>
      <c r="M29" s="152">
        <f t="shared" si="1"/>
        <v>-3</v>
      </c>
      <c r="N29" s="152">
        <f t="shared" si="1"/>
        <v>4</v>
      </c>
      <c r="O29" s="152">
        <f t="shared" si="1"/>
        <v>1203</v>
      </c>
      <c r="P29" s="144">
        <f t="shared" si="2"/>
        <v>1073.9976234003657</v>
      </c>
      <c r="Q29" s="144">
        <f t="shared" si="5"/>
        <v>40.435557586837291</v>
      </c>
      <c r="R29" s="144">
        <f t="shared" si="3"/>
        <v>13.566819012797074</v>
      </c>
      <c r="S29" s="151">
        <f t="shared" si="6"/>
        <v>1.6397661318844615E-2</v>
      </c>
      <c r="T29" s="151">
        <f t="shared" si="6"/>
        <v>3.8385758104079446E-3</v>
      </c>
      <c r="U29" s="151">
        <f t="shared" si="4"/>
        <v>3.4087484956776569E-2</v>
      </c>
      <c r="V29" s="153">
        <f t="shared" si="8"/>
        <v>1.8459778171465296E-2</v>
      </c>
      <c r="W29" s="153">
        <f t="shared" si="8"/>
        <v>4.0468772279298399E-3</v>
      </c>
      <c r="X29" s="153">
        <f t="shared" si="8"/>
        <v>1.9766591712096462E-2</v>
      </c>
      <c r="Y29" s="47"/>
      <c r="Z29" s="151"/>
      <c r="AA29" s="279"/>
      <c r="AB29" s="279"/>
      <c r="AC29" s="280"/>
      <c r="AD29" s="279"/>
      <c r="AE29" s="281"/>
      <c r="AF29" s="279"/>
      <c r="AG29" s="279"/>
    </row>
    <row r="30" spans="1:33" ht="16">
      <c r="A30" s="51"/>
      <c r="B30" s="53">
        <v>44471</v>
      </c>
      <c r="C30" s="52">
        <v>2783434</v>
      </c>
      <c r="D30" s="52">
        <v>6629870</v>
      </c>
      <c r="E30" s="137">
        <f t="shared" si="0"/>
        <v>3735463</v>
      </c>
      <c r="F30" s="52">
        <v>71224</v>
      </c>
      <c r="G30" s="52">
        <v>11061</v>
      </c>
      <c r="H30" s="52">
        <v>429</v>
      </c>
      <c r="I30" s="138">
        <v>97</v>
      </c>
      <c r="J30" s="52">
        <v>27293</v>
      </c>
      <c r="K30" s="157">
        <v>869</v>
      </c>
      <c r="L30" s="152">
        <f t="shared" si="1"/>
        <v>603</v>
      </c>
      <c r="M30" s="152">
        <f t="shared" si="1"/>
        <v>34</v>
      </c>
      <c r="N30" s="152">
        <f t="shared" si="1"/>
        <v>10</v>
      </c>
      <c r="O30" s="152">
        <f t="shared" si="1"/>
        <v>636</v>
      </c>
      <c r="P30" s="144">
        <f t="shared" si="2"/>
        <v>1210.1283334771726</v>
      </c>
      <c r="Q30" s="144">
        <f t="shared" si="5"/>
        <v>57.547423837058773</v>
      </c>
      <c r="R30" s="144">
        <f t="shared" si="3"/>
        <v>15.324242685768533</v>
      </c>
      <c r="S30" s="151">
        <f t="shared" si="6"/>
        <v>1.9244125335578337E-2</v>
      </c>
      <c r="T30" s="151">
        <f t="shared" si="6"/>
        <v>5.5027179037156985E-3</v>
      </c>
      <c r="U30" s="151">
        <f t="shared" si="4"/>
        <v>3.8795551103211479E-2</v>
      </c>
      <c r="V30" s="153">
        <f t="shared" si="8"/>
        <v>1.9779845283586391E-2</v>
      </c>
      <c r="W30" s="153">
        <f t="shared" si="8"/>
        <v>4.0056563560226565E-3</v>
      </c>
      <c r="X30" s="153">
        <f t="shared" si="8"/>
        <v>1.8578759576672509E-2</v>
      </c>
      <c r="Y30" s="47">
        <f>(C30-C29)/E29</f>
        <v>1.1942417003156696E-2</v>
      </c>
      <c r="Z30" s="151">
        <f t="shared" ref="Z30:Z72" si="9">AVERAGE(Y27:Y33)</f>
        <v>1.0648775546391357E-2</v>
      </c>
      <c r="AA30" s="279"/>
      <c r="AB30" s="279"/>
      <c r="AC30" s="280"/>
      <c r="AD30" s="279"/>
      <c r="AE30" s="281"/>
      <c r="AF30" s="279"/>
      <c r="AG30" s="279"/>
    </row>
    <row r="31" spans="1:33" ht="16">
      <c r="A31" s="51"/>
      <c r="B31" s="53">
        <v>44472</v>
      </c>
      <c r="C31" s="52">
        <v>2819637</v>
      </c>
      <c r="D31" s="52">
        <v>6629870</v>
      </c>
      <c r="E31" s="137">
        <f t="shared" si="0"/>
        <v>3697830</v>
      </c>
      <c r="F31" s="52">
        <v>71275</v>
      </c>
      <c r="G31" s="52">
        <v>11207</v>
      </c>
      <c r="H31" s="52">
        <v>476</v>
      </c>
      <c r="I31" s="138">
        <v>98</v>
      </c>
      <c r="J31" s="52">
        <v>28475</v>
      </c>
      <c r="K31" s="157">
        <v>872</v>
      </c>
      <c r="L31" s="152">
        <f t="shared" si="1"/>
        <v>146</v>
      </c>
      <c r="M31" s="152">
        <f t="shared" si="1"/>
        <v>47</v>
      </c>
      <c r="N31" s="152">
        <f t="shared" si="1"/>
        <v>1</v>
      </c>
      <c r="O31" s="152">
        <f t="shared" si="1"/>
        <v>1182</v>
      </c>
      <c r="P31" s="144">
        <f t="shared" si="2"/>
        <v>1270.4099821746881</v>
      </c>
      <c r="Q31" s="144">
        <f t="shared" si="5"/>
        <v>94.757575757575751</v>
      </c>
      <c r="R31" s="144">
        <f t="shared" si="3"/>
        <v>10.832442067736185</v>
      </c>
      <c r="S31" s="151">
        <f t="shared" si="6"/>
        <v>1.7836824415571832E-2</v>
      </c>
      <c r="T31" s="151">
        <f t="shared" si="6"/>
        <v>8.5668181681200391E-3</v>
      </c>
      <c r="U31" s="151">
        <f t="shared" si="4"/>
        <v>2.5250447710340757E-2</v>
      </c>
      <c r="V31" s="153">
        <f t="shared" si="8"/>
        <v>2.0227463704024055E-2</v>
      </c>
      <c r="W31" s="153">
        <f t="shared" si="8"/>
        <v>4.4903623281901664E-3</v>
      </c>
      <c r="X31" s="153">
        <f t="shared" si="8"/>
        <v>1.8182156809722516E-2</v>
      </c>
      <c r="Y31" s="47">
        <f t="shared" ref="Y31:Y94" si="10">(C31-C30)/E30</f>
        <v>9.6917035451830197E-3</v>
      </c>
      <c r="Z31" s="151">
        <f t="shared" si="9"/>
        <v>1.1440147416714444E-2</v>
      </c>
      <c r="AA31" s="279"/>
      <c r="AB31" s="279"/>
      <c r="AC31" s="280"/>
      <c r="AD31" s="279"/>
      <c r="AE31" s="281"/>
      <c r="AF31" s="279"/>
      <c r="AG31" s="279"/>
    </row>
    <row r="32" spans="1:33" s="22" customFormat="1" ht="16">
      <c r="A32" s="145">
        <v>1</v>
      </c>
      <c r="B32" s="162">
        <v>44473</v>
      </c>
      <c r="C32" s="147">
        <v>2845438</v>
      </c>
      <c r="D32" s="147">
        <v>6629870</v>
      </c>
      <c r="E32" s="148">
        <f t="shared" si="0"/>
        <v>3674149</v>
      </c>
      <c r="F32" s="147">
        <v>67789</v>
      </c>
      <c r="G32" s="147">
        <v>12113</v>
      </c>
      <c r="H32" s="147">
        <v>498</v>
      </c>
      <c r="I32" s="149">
        <v>96</v>
      </c>
      <c r="J32" s="147">
        <v>28911</v>
      </c>
      <c r="K32" s="158">
        <v>876</v>
      </c>
      <c r="L32" s="154">
        <f t="shared" si="1"/>
        <v>906</v>
      </c>
      <c r="M32" s="154">
        <f t="shared" si="1"/>
        <v>22</v>
      </c>
      <c r="N32" s="154">
        <f t="shared" si="1"/>
        <v>-2</v>
      </c>
      <c r="O32" s="154">
        <f t="shared" si="1"/>
        <v>436</v>
      </c>
      <c r="P32" s="147">
        <f t="shared" si="2"/>
        <v>1321.6187927913747</v>
      </c>
      <c r="Q32" s="147">
        <f t="shared" si="5"/>
        <v>39.08727473046352</v>
      </c>
      <c r="R32" s="147">
        <f t="shared" si="3"/>
        <v>1.293932478161643</v>
      </c>
      <c r="S32" s="150">
        <f t="shared" si="6"/>
        <v>1.8542529537585055E-2</v>
      </c>
      <c r="T32" s="150">
        <f t="shared" si="6"/>
        <v>3.487755396668468E-3</v>
      </c>
      <c r="U32" s="150">
        <f t="shared" si="4"/>
        <v>2.7183455423563929E-3</v>
      </c>
      <c r="V32" s="155">
        <f t="shared" si="8"/>
        <v>2.0002465547528069E-2</v>
      </c>
      <c r="W32" s="211">
        <f t="shared" si="8"/>
        <v>4.6866915952316025E-3</v>
      </c>
      <c r="X32" s="211">
        <f t="shared" si="8"/>
        <v>2.4211064009026593E-2</v>
      </c>
      <c r="Y32" s="211">
        <f>(C32-C31)/E31</f>
        <v>6.9773353561413043E-3</v>
      </c>
      <c r="Z32" s="211">
        <f>AVERAGE(Y29:Y35)</f>
        <v>1.2596397116574809E-2</v>
      </c>
      <c r="AA32" s="211">
        <f>'ori data'!AV119</f>
        <v>1.36132203674919E-2</v>
      </c>
      <c r="AB32" s="211">
        <f>'ori data'!AW119</f>
        <v>2.3351456541735843E-2</v>
      </c>
      <c r="AC32" s="282"/>
      <c r="AD32" s="283"/>
      <c r="AE32" s="284">
        <v>0</v>
      </c>
      <c r="AF32" s="27">
        <f t="shared" ref="AF32:AF63" si="11">Z32+AE32</f>
        <v>1.2596397116574809E-2</v>
      </c>
      <c r="AG32" s="284">
        <f>'opt vacc_sigma0.1'!L3+AE32</f>
        <v>2.4310079999999998E-2</v>
      </c>
    </row>
    <row r="33" spans="1:33" ht="16">
      <c r="A33" s="51">
        <v>2</v>
      </c>
      <c r="B33" s="163">
        <v>44474</v>
      </c>
      <c r="C33" s="52">
        <v>2896816</v>
      </c>
      <c r="D33" s="52">
        <v>6629870</v>
      </c>
      <c r="E33" s="137">
        <f t="shared" si="0"/>
        <v>3626614</v>
      </c>
      <c r="F33" s="52">
        <v>62189</v>
      </c>
      <c r="G33" s="52">
        <v>13746</v>
      </c>
      <c r="H33" s="52">
        <v>517</v>
      </c>
      <c r="I33" s="138">
        <v>101</v>
      </c>
      <c r="J33" s="52">
        <v>29007</v>
      </c>
      <c r="K33" s="157">
        <v>880</v>
      </c>
      <c r="L33" s="152">
        <f t="shared" si="1"/>
        <v>1633</v>
      </c>
      <c r="M33" s="152">
        <f t="shared" si="1"/>
        <v>19</v>
      </c>
      <c r="N33" s="152">
        <f t="shared" si="1"/>
        <v>5</v>
      </c>
      <c r="O33" s="152">
        <f t="shared" si="1"/>
        <v>96</v>
      </c>
      <c r="P33" s="144">
        <f t="shared" si="2"/>
        <v>1724.8696741854637</v>
      </c>
      <c r="Q33" s="144">
        <f t="shared" si="5"/>
        <v>22.45530492898914</v>
      </c>
      <c r="R33" s="144">
        <f t="shared" si="3"/>
        <v>5.6750208855472017</v>
      </c>
      <c r="S33" s="151">
        <f t="shared" si="6"/>
        <v>2.5444683859998873E-2</v>
      </c>
      <c r="T33" s="151">
        <f t="shared" si="6"/>
        <v>1.853818618755811E-3</v>
      </c>
      <c r="U33" s="151">
        <f t="shared" si="4"/>
        <v>1.1395624268167072E-2</v>
      </c>
      <c r="V33" s="153">
        <f t="shared" si="8"/>
        <v>2.0915166175575556E-2</v>
      </c>
      <c r="W33" s="212">
        <f t="shared" si="8"/>
        <v>4.7194760482898697E-3</v>
      </c>
      <c r="X33" s="212">
        <f t="shared" si="8"/>
        <v>1.9341423300915657E-2</v>
      </c>
      <c r="Y33" s="213">
        <f t="shared" si="10"/>
        <v>1.3983646281084408E-2</v>
      </c>
      <c r="Z33" s="212">
        <f>AVERAGE(Y30:Y36)</f>
        <v>1.3190538132291667E-2</v>
      </c>
      <c r="AA33" s="212">
        <f>'ori data'!AV120</f>
        <v>2.6563896791883559E-2</v>
      </c>
      <c r="AB33" s="212">
        <f>'ori data'!AW120</f>
        <v>2.3768685291843231E-2</v>
      </c>
      <c r="AC33" s="280"/>
      <c r="AD33" s="279"/>
      <c r="AE33" s="281">
        <v>0</v>
      </c>
      <c r="AF33" s="16">
        <f t="shared" si="11"/>
        <v>1.3190538132291667E-2</v>
      </c>
      <c r="AG33" s="281">
        <f>'opt vacc_sigma0.1'!L4+AE33</f>
        <v>2.4222336000000001E-2</v>
      </c>
    </row>
    <row r="34" spans="1:33" ht="16">
      <c r="A34" s="51">
        <v>3</v>
      </c>
      <c r="B34" s="163">
        <v>44475</v>
      </c>
      <c r="C34" s="52">
        <v>2949785</v>
      </c>
      <c r="D34" s="52">
        <v>6629870</v>
      </c>
      <c r="E34" s="137">
        <f t="shared" si="0"/>
        <v>3562970</v>
      </c>
      <c r="F34" s="52">
        <v>71451</v>
      </c>
      <c r="G34" s="52">
        <v>13787</v>
      </c>
      <c r="H34" s="52">
        <v>525</v>
      </c>
      <c r="I34" s="138">
        <v>94</v>
      </c>
      <c r="J34" s="52">
        <v>30367</v>
      </c>
      <c r="K34" s="157">
        <v>891</v>
      </c>
      <c r="L34" s="152">
        <f t="shared" si="1"/>
        <v>41</v>
      </c>
      <c r="M34" s="152">
        <f t="shared" si="1"/>
        <v>8</v>
      </c>
      <c r="N34" s="152">
        <f t="shared" si="1"/>
        <v>-7</v>
      </c>
      <c r="O34" s="152">
        <f t="shared" si="1"/>
        <v>1360</v>
      </c>
      <c r="P34" s="144">
        <f t="shared" si="2"/>
        <v>1342.5632375399139</v>
      </c>
      <c r="Q34" s="144">
        <f t="shared" si="5"/>
        <v>57.562682215743443</v>
      </c>
      <c r="R34" s="144">
        <f t="shared" si="3"/>
        <v>1.8740802443426343</v>
      </c>
      <c r="S34" s="151">
        <f t="shared" si="6"/>
        <v>2.1588435857465369E-2</v>
      </c>
      <c r="T34" s="151">
        <f t="shared" si="6"/>
        <v>4.1875950979007306E-3</v>
      </c>
      <c r="U34" s="151">
        <f t="shared" si="4"/>
        <v>3.6249134319973585E-3</v>
      </c>
      <c r="V34" s="153">
        <f t="shared" si="8"/>
        <v>2.1656060865829965E-2</v>
      </c>
      <c r="W34" s="212">
        <f t="shared" si="8"/>
        <v>4.0207080965354207E-3</v>
      </c>
      <c r="X34" s="212">
        <f t="shared" si="8"/>
        <v>1.6908011879523639E-2</v>
      </c>
      <c r="Y34" s="213">
        <f t="shared" si="10"/>
        <v>1.4605634898006791E-2</v>
      </c>
      <c r="Z34" s="212">
        <f t="shared" si="9"/>
        <v>1.4105238570401144E-2</v>
      </c>
      <c r="AA34" s="212">
        <f>'ori data'!AV121</f>
        <v>2.6831547837899282E-2</v>
      </c>
      <c r="AB34" s="212">
        <f>'ori data'!AW121</f>
        <v>2.4416677995605072E-2</v>
      </c>
      <c r="AC34" s="280"/>
      <c r="AD34" s="279"/>
      <c r="AE34" s="281">
        <v>0</v>
      </c>
      <c r="AF34" s="16">
        <f t="shared" si="11"/>
        <v>1.4105238570401144E-2</v>
      </c>
      <c r="AG34" s="281">
        <f>'opt vacc_sigma0.1'!L5+AE34</f>
        <v>2.4110736666666664E-2</v>
      </c>
    </row>
    <row r="35" spans="1:33" ht="16">
      <c r="A35" s="51">
        <v>4</v>
      </c>
      <c r="B35" s="163">
        <v>44476</v>
      </c>
      <c r="C35" s="52">
        <v>3015264</v>
      </c>
      <c r="D35" s="52">
        <v>6629870</v>
      </c>
      <c r="E35" s="137">
        <f t="shared" si="0"/>
        <v>3490102</v>
      </c>
      <c r="F35" s="52">
        <v>77238</v>
      </c>
      <c r="G35" s="52">
        <v>14391</v>
      </c>
      <c r="H35" s="52">
        <v>564</v>
      </c>
      <c r="I35" s="138">
        <v>115</v>
      </c>
      <c r="J35" s="52">
        <v>31303</v>
      </c>
      <c r="K35" s="157">
        <v>893</v>
      </c>
      <c r="L35" s="152">
        <f t="shared" si="1"/>
        <v>604</v>
      </c>
      <c r="M35" s="152">
        <f t="shared" si="1"/>
        <v>39</v>
      </c>
      <c r="N35" s="152">
        <f t="shared" si="1"/>
        <v>21</v>
      </c>
      <c r="O35" s="152">
        <f t="shared" si="1"/>
        <v>936</v>
      </c>
      <c r="P35" s="144">
        <f t="shared" si="2"/>
        <v>1497.8272063702721</v>
      </c>
      <c r="Q35" s="144">
        <f t="shared" si="5"/>
        <v>74.030126078301265</v>
      </c>
      <c r="R35" s="144">
        <f t="shared" si="3"/>
        <v>28.142667551426676</v>
      </c>
      <c r="S35" s="151">
        <f t="shared" si="6"/>
        <v>2.0962998507652406E-2</v>
      </c>
      <c r="T35" s="151">
        <f t="shared" si="6"/>
        <v>5.3695601710525322E-3</v>
      </c>
      <c r="U35" s="151">
        <f t="shared" si="4"/>
        <v>5.3605081050336525E-2</v>
      </c>
      <c r="V35" s="153">
        <f t="shared" si="8"/>
        <v>2.2605274488785802E-2</v>
      </c>
      <c r="W35" s="212">
        <f t="shared" si="8"/>
        <v>3.2734470022613032E-3</v>
      </c>
      <c r="X35" s="212">
        <f t="shared" si="8"/>
        <v>1.6754731975925263E-2</v>
      </c>
      <c r="Y35" s="213">
        <f t="shared" si="10"/>
        <v>1.8377645615876643E-2</v>
      </c>
      <c r="Z35" s="212">
        <f t="shared" si="9"/>
        <v>1.5091188888357934E-2</v>
      </c>
      <c r="AA35" s="212">
        <f>'ori data'!AV122</f>
        <v>2.7577417508141595E-2</v>
      </c>
      <c r="AB35" s="212">
        <f>'ori data'!AW122</f>
        <v>2.5121909218620262E-2</v>
      </c>
      <c r="AC35" s="280"/>
      <c r="AD35" s="279"/>
      <c r="AE35" s="281">
        <v>0</v>
      </c>
      <c r="AF35" s="16">
        <f t="shared" si="11"/>
        <v>1.5091188888357934E-2</v>
      </c>
      <c r="AG35" s="281">
        <f>'opt vacc_sigma0.1'!L6+AE35</f>
        <v>2.4006797142857139E-2</v>
      </c>
    </row>
    <row r="36" spans="1:33" ht="16">
      <c r="A36" s="51">
        <v>5</v>
      </c>
      <c r="B36" s="163">
        <v>44477</v>
      </c>
      <c r="C36" s="52">
        <v>3073742</v>
      </c>
      <c r="D36" s="52">
        <v>6629870</v>
      </c>
      <c r="E36" s="137">
        <f t="shared" si="0"/>
        <v>3429485</v>
      </c>
      <c r="F36" s="52">
        <v>77554</v>
      </c>
      <c r="G36" s="52">
        <v>16085</v>
      </c>
      <c r="H36" s="52">
        <v>620</v>
      </c>
      <c r="I36" s="138">
        <v>114</v>
      </c>
      <c r="J36" s="52">
        <v>31372</v>
      </c>
      <c r="K36" s="157">
        <v>898</v>
      </c>
      <c r="L36" s="152">
        <f t="shared" si="1"/>
        <v>1694</v>
      </c>
      <c r="M36" s="152">
        <f t="shared" si="1"/>
        <v>56</v>
      </c>
      <c r="N36" s="152">
        <f t="shared" si="1"/>
        <v>-1</v>
      </c>
      <c r="O36" s="152">
        <f t="shared" si="1"/>
        <v>69</v>
      </c>
      <c r="P36" s="144">
        <f t="shared" si="2"/>
        <v>1759.9887627088413</v>
      </c>
      <c r="Q36" s="144">
        <f t="shared" si="5"/>
        <v>58.543551935311257</v>
      </c>
      <c r="R36" s="144">
        <f t="shared" si="3"/>
        <v>0</v>
      </c>
      <c r="S36" s="151">
        <f t="shared" si="6"/>
        <v>2.2786565715177003E-2</v>
      </c>
      <c r="T36" s="151">
        <f t="shared" si="6"/>
        <v>4.0680669818158053E-3</v>
      </c>
      <c r="U36" s="151">
        <f t="shared" si="4"/>
        <v>0</v>
      </c>
      <c r="V36" s="153">
        <f t="shared" si="8"/>
        <v>2.277918345347698E-2</v>
      </c>
      <c r="W36" s="212">
        <f t="shared" si="8"/>
        <v>3.5895043192348858E-3</v>
      </c>
      <c r="X36" s="212">
        <f t="shared" si="8"/>
        <v>1.9498774312432389E-2</v>
      </c>
      <c r="Y36" s="213">
        <f t="shared" si="10"/>
        <v>1.6755384226592805E-2</v>
      </c>
      <c r="Z36" s="212">
        <f t="shared" si="9"/>
        <v>1.5831502575174679E-2</v>
      </c>
      <c r="AA36" s="212">
        <f>'ori data'!AV123</f>
        <v>2.7788720463859735E-2</v>
      </c>
      <c r="AB36" s="212">
        <f>'ori data'!AW123</f>
        <v>2.5688985216046401E-2</v>
      </c>
      <c r="AC36" s="280"/>
      <c r="AD36" s="279"/>
      <c r="AE36" s="281">
        <v>0</v>
      </c>
      <c r="AF36" s="16">
        <f t="shared" si="11"/>
        <v>1.5831502575174679E-2</v>
      </c>
      <c r="AG36" s="281">
        <f>'opt vacc_sigma0.1'!L7+AE36</f>
        <v>2.3819631428571433E-2</v>
      </c>
    </row>
    <row r="37" spans="1:33" ht="16">
      <c r="A37" s="51">
        <v>6</v>
      </c>
      <c r="B37" s="163">
        <v>44478</v>
      </c>
      <c r="C37" s="52">
        <v>3136657</v>
      </c>
      <c r="D37" s="52">
        <v>6629870</v>
      </c>
      <c r="E37" s="137">
        <f t="shared" si="0"/>
        <v>3368758</v>
      </c>
      <c r="F37" s="52">
        <v>73443</v>
      </c>
      <c r="G37" s="52">
        <v>16500</v>
      </c>
      <c r="H37" s="52">
        <v>578</v>
      </c>
      <c r="I37" s="138">
        <v>117</v>
      </c>
      <c r="J37" s="52">
        <v>32914</v>
      </c>
      <c r="K37" s="157">
        <v>903</v>
      </c>
      <c r="L37" s="152">
        <f t="shared" si="1"/>
        <v>415</v>
      </c>
      <c r="M37" s="152">
        <f t="shared" si="1"/>
        <v>-42</v>
      </c>
      <c r="N37" s="152">
        <f t="shared" si="1"/>
        <v>3</v>
      </c>
      <c r="O37" s="152">
        <f t="shared" si="1"/>
        <v>1542</v>
      </c>
      <c r="P37" s="144">
        <f t="shared" si="2"/>
        <v>1894.6743239313755</v>
      </c>
      <c r="Q37" s="144">
        <f t="shared" si="5"/>
        <v>9.8334399534748442</v>
      </c>
      <c r="R37" s="144">
        <f t="shared" si="3"/>
        <v>13.492236115149753</v>
      </c>
      <c r="S37" s="151">
        <f t="shared" si="6"/>
        <v>2.44303881673592E-2</v>
      </c>
      <c r="T37" s="151">
        <f t="shared" si="6"/>
        <v>6.1134224143455666E-4</v>
      </c>
      <c r="U37" s="151">
        <f t="shared" si="4"/>
        <v>2.1761671153467343E-2</v>
      </c>
      <c r="V37" s="153">
        <f t="shared" si="8"/>
        <v>2.1834645414150859E-2</v>
      </c>
      <c r="W37" s="212">
        <f t="shared" si="8"/>
        <v>3.5263492539158166E-3</v>
      </c>
      <c r="X37" s="212">
        <f t="shared" si="8"/>
        <v>2.1438532908361067E-2</v>
      </c>
      <c r="Y37" s="213">
        <f t="shared" si="10"/>
        <v>1.8345320069923034E-2</v>
      </c>
      <c r="Z37" s="212">
        <f t="shared" si="9"/>
        <v>1.6559195584104503E-2</v>
      </c>
      <c r="AA37" s="212">
        <f>'ori data'!AV124</f>
        <v>2.9017519216280898E-2</v>
      </c>
      <c r="AB37" s="212">
        <f>'ori data'!AW124</f>
        <v>2.5945500299196574E-2</v>
      </c>
      <c r="AC37" s="280"/>
      <c r="AD37" s="279"/>
      <c r="AE37" s="281">
        <v>0</v>
      </c>
      <c r="AF37" s="16">
        <f t="shared" si="11"/>
        <v>1.6559195584104503E-2</v>
      </c>
      <c r="AG37" s="281">
        <f>'opt vacc_sigma0.1'!L8+AE37</f>
        <v>2.362974857142857E-2</v>
      </c>
    </row>
    <row r="38" spans="1:33" ht="16">
      <c r="A38" s="51">
        <v>7</v>
      </c>
      <c r="B38" s="163">
        <v>44479</v>
      </c>
      <c r="C38" s="52">
        <v>3192556</v>
      </c>
      <c r="D38" s="52">
        <v>6629870</v>
      </c>
      <c r="E38" s="137">
        <f t="shared" si="0"/>
        <v>3310325</v>
      </c>
      <c r="F38" s="52">
        <v>74105</v>
      </c>
      <c r="G38" s="52">
        <v>17603</v>
      </c>
      <c r="H38" s="52">
        <v>609</v>
      </c>
      <c r="I38" s="138">
        <v>126</v>
      </c>
      <c r="J38" s="52">
        <v>33638</v>
      </c>
      <c r="K38" s="157">
        <v>908</v>
      </c>
      <c r="L38" s="152">
        <f t="shared" si="1"/>
        <v>1103</v>
      </c>
      <c r="M38" s="152">
        <f t="shared" si="1"/>
        <v>31</v>
      </c>
      <c r="N38" s="152">
        <f t="shared" si="1"/>
        <v>9</v>
      </c>
      <c r="O38" s="152">
        <f t="shared" si="1"/>
        <v>724</v>
      </c>
      <c r="P38" s="144">
        <f t="shared" si="2"/>
        <v>1797.9815683280619</v>
      </c>
      <c r="Q38" s="144">
        <f t="shared" si="5"/>
        <v>55.043843385320102</v>
      </c>
      <c r="R38" s="144">
        <f t="shared" si="3"/>
        <v>13.974588286617951</v>
      </c>
      <c r="S38" s="151">
        <f t="shared" si="6"/>
        <v>2.4481319776262705E-2</v>
      </c>
      <c r="T38" s="151">
        <f t="shared" si="6"/>
        <v>3.3359905082012181E-3</v>
      </c>
      <c r="U38" s="151">
        <f t="shared" si="4"/>
        <v>2.4177488385152164E-2</v>
      </c>
      <c r="V38" s="153">
        <f t="shared" si="8"/>
        <v>2.1818318529833326E-2</v>
      </c>
      <c r="W38" s="212">
        <f t="shared" si="8"/>
        <v>3.5136967047216874E-3</v>
      </c>
      <c r="X38" s="212">
        <f t="shared" si="8"/>
        <v>2.3407356701519815E-2</v>
      </c>
      <c r="Y38" s="213">
        <f t="shared" si="10"/>
        <v>1.6593355770880544E-2</v>
      </c>
      <c r="Z38" s="212">
        <f t="shared" si="9"/>
        <v>1.7423507423747826E-2</v>
      </c>
      <c r="AA38" s="212">
        <f>'ori data'!AV125</f>
        <v>2.4461042344784877E-2</v>
      </c>
      <c r="AB38" s="212">
        <f>'ori data'!AW125</f>
        <v>2.6551032855412993E-2</v>
      </c>
      <c r="AC38" s="280"/>
      <c r="AD38" s="279"/>
      <c r="AE38" s="281">
        <v>0</v>
      </c>
      <c r="AF38" s="16">
        <f t="shared" si="11"/>
        <v>1.7423507423747826E-2</v>
      </c>
      <c r="AG38" s="281">
        <f>'opt vacc_sigma0.1'!L9+AE38</f>
        <v>2.3428194285714282E-2</v>
      </c>
    </row>
    <row r="39" spans="1:33" ht="16">
      <c r="A39" s="223">
        <v>8</v>
      </c>
      <c r="B39" s="224">
        <v>44480</v>
      </c>
      <c r="C39" s="225">
        <v>3232808</v>
      </c>
      <c r="D39" s="225">
        <v>6629870</v>
      </c>
      <c r="E39" s="226">
        <f t="shared" si="0"/>
        <v>3269454</v>
      </c>
      <c r="F39" s="225">
        <v>73138</v>
      </c>
      <c r="G39" s="225">
        <v>18198</v>
      </c>
      <c r="H39" s="225">
        <v>677</v>
      </c>
      <c r="I39" s="227">
        <v>133</v>
      </c>
      <c r="J39" s="225">
        <v>34546</v>
      </c>
      <c r="K39" s="228">
        <v>916</v>
      </c>
      <c r="L39" s="229">
        <f t="shared" si="1"/>
        <v>595</v>
      </c>
      <c r="M39" s="229">
        <f t="shared" si="1"/>
        <v>68</v>
      </c>
      <c r="N39" s="229">
        <f t="shared" si="1"/>
        <v>7</v>
      </c>
      <c r="O39" s="229">
        <f t="shared" si="1"/>
        <v>908</v>
      </c>
      <c r="P39" s="230">
        <f t="shared" si="2"/>
        <v>1464.306818181818</v>
      </c>
      <c r="Q39" s="230">
        <f t="shared" si="5"/>
        <v>100.3398569023569</v>
      </c>
      <c r="R39" s="230">
        <f t="shared" si="3"/>
        <v>13.353324915824917</v>
      </c>
      <c r="S39" s="231">
        <f t="shared" si="6"/>
        <v>1.9759892290423291E-2</v>
      </c>
      <c r="T39" s="231">
        <f t="shared" si="6"/>
        <v>5.7001566154835483E-3</v>
      </c>
      <c r="U39" s="231">
        <f t="shared" si="4"/>
        <v>2.1926641897906267E-2</v>
      </c>
      <c r="V39" s="232">
        <f t="shared" si="8"/>
        <v>2.2666121564294595E-2</v>
      </c>
      <c r="W39" s="233">
        <f t="shared" si="8"/>
        <v>3.3495449714860057E-3</v>
      </c>
      <c r="X39" s="233">
        <f t="shared" si="8"/>
        <v>1.929431678869983E-2</v>
      </c>
      <c r="Y39" s="234">
        <f t="shared" si="10"/>
        <v>1.2159531163858534E-2</v>
      </c>
      <c r="Z39" s="233">
        <f t="shared" si="9"/>
        <v>1.7916830283920514E-2</v>
      </c>
      <c r="AA39" s="233">
        <f>'ori data'!AV126</f>
        <v>1.7582752349474866E-2</v>
      </c>
      <c r="AB39" s="233">
        <f>'ori data'!AW126</f>
        <v>2.7172354325123577E-2</v>
      </c>
      <c r="AC39" s="280">
        <v>0</v>
      </c>
      <c r="AD39" s="280">
        <v>0</v>
      </c>
      <c r="AE39" s="285">
        <f t="shared" ref="AE39:AE70" si="12">(AD39-AD38)/E38</f>
        <v>0</v>
      </c>
      <c r="AF39" s="16">
        <f t="shared" si="11"/>
        <v>1.7916830283920514E-2</v>
      </c>
      <c r="AG39" s="281">
        <f>'opt vacc_sigma0.1'!L10+AE39</f>
        <v>2.322273714285714E-2</v>
      </c>
    </row>
    <row r="40" spans="1:33" ht="16">
      <c r="A40" s="51">
        <v>9</v>
      </c>
      <c r="B40" s="163">
        <v>44481</v>
      </c>
      <c r="C40" s="52">
        <v>3295181</v>
      </c>
      <c r="D40" s="52">
        <v>6629870</v>
      </c>
      <c r="E40" s="137">
        <f t="shared" si="0"/>
        <v>3210282</v>
      </c>
      <c r="F40" s="52">
        <v>68509</v>
      </c>
      <c r="G40" s="52">
        <v>18804</v>
      </c>
      <c r="H40" s="52">
        <v>675</v>
      </c>
      <c r="I40" s="138">
        <v>144</v>
      </c>
      <c r="J40" s="52">
        <v>35351</v>
      </c>
      <c r="K40" s="157">
        <v>924</v>
      </c>
      <c r="L40" s="152">
        <f t="shared" si="1"/>
        <v>606</v>
      </c>
      <c r="M40" s="152">
        <f t="shared" si="1"/>
        <v>-2</v>
      </c>
      <c r="N40" s="152">
        <f t="shared" si="1"/>
        <v>11</v>
      </c>
      <c r="O40" s="152">
        <f t="shared" si="1"/>
        <v>805</v>
      </c>
      <c r="P40" s="144">
        <f t="shared" si="2"/>
        <v>1377.4019263109617</v>
      </c>
      <c r="Q40" s="144">
        <f t="shared" si="5"/>
        <v>25.690720073383275</v>
      </c>
      <c r="R40" s="144">
        <f t="shared" si="3"/>
        <v>16.907353615655097</v>
      </c>
      <c r="S40" s="151">
        <f t="shared" si="6"/>
        <v>1.8832917584716041E-2</v>
      </c>
      <c r="T40" s="151">
        <f t="shared" si="6"/>
        <v>1.4117331615223253E-3</v>
      </c>
      <c r="U40" s="151">
        <f t="shared" si="4"/>
        <v>2.4973934439667795E-2</v>
      </c>
      <c r="V40" s="153">
        <f t="shared" si="8"/>
        <v>2.3081364135009434E-2</v>
      </c>
      <c r="W40" s="212">
        <f t="shared" si="8"/>
        <v>2.8547876228849057E-3</v>
      </c>
      <c r="X40" s="212">
        <f t="shared" si="8"/>
        <v>2.2345944563950903E-2</v>
      </c>
      <c r="Y40" s="213">
        <f t="shared" si="10"/>
        <v>1.9077497343593149E-2</v>
      </c>
      <c r="Z40" s="212">
        <f t="shared" si="9"/>
        <v>1.8746478938799601E-2</v>
      </c>
      <c r="AA40" s="212">
        <f>'ori data'!AV127</f>
        <v>2.8359502373934749E-2</v>
      </c>
      <c r="AB40" s="212">
        <f>'ori data'!AW127</f>
        <v>2.7939907482915877E-2</v>
      </c>
      <c r="AC40" s="280"/>
      <c r="AD40" s="280">
        <f t="shared" ref="AD40:AD47" si="13">AD39+$AC$49/10</f>
        <v>720.5</v>
      </c>
      <c r="AE40" s="285">
        <f t="shared" si="12"/>
        <v>2.2037318769433674E-4</v>
      </c>
      <c r="AF40" s="16">
        <f t="shared" si="11"/>
        <v>1.8966852126493936E-2</v>
      </c>
      <c r="AG40" s="281">
        <f>'opt vacc_sigma0.1'!L11+AE40</f>
        <v>2.3243536044837195E-2</v>
      </c>
    </row>
    <row r="41" spans="1:33" ht="16">
      <c r="A41" s="51">
        <v>10</v>
      </c>
      <c r="B41" s="163">
        <v>44482</v>
      </c>
      <c r="C41" s="52">
        <v>3361492</v>
      </c>
      <c r="D41" s="52">
        <v>6629870</v>
      </c>
      <c r="E41" s="137">
        <f t="shared" si="0"/>
        <v>3131707</v>
      </c>
      <c r="F41" s="52">
        <v>79200</v>
      </c>
      <c r="G41" s="52">
        <v>19006</v>
      </c>
      <c r="H41" s="52">
        <v>705</v>
      </c>
      <c r="I41" s="138">
        <v>146</v>
      </c>
      <c r="J41" s="52">
        <v>36677</v>
      </c>
      <c r="K41" s="157">
        <v>937</v>
      </c>
      <c r="L41" s="152">
        <f t="shared" si="1"/>
        <v>202</v>
      </c>
      <c r="M41" s="152">
        <f t="shared" si="1"/>
        <v>30</v>
      </c>
      <c r="N41" s="152">
        <f t="shared" si="1"/>
        <v>2</v>
      </c>
      <c r="O41" s="152">
        <f t="shared" si="1"/>
        <v>1326</v>
      </c>
      <c r="P41" s="144">
        <f t="shared" si="2"/>
        <v>1471.1723825351262</v>
      </c>
      <c r="Q41" s="144">
        <f t="shared" si="5"/>
        <v>77.078108475600544</v>
      </c>
      <c r="R41" s="144">
        <f t="shared" si="3"/>
        <v>11.749508989273304</v>
      </c>
      <c r="S41" s="151">
        <f t="shared" si="6"/>
        <v>2.1474147667242642E-2</v>
      </c>
      <c r="T41" s="151">
        <f t="shared" si="6"/>
        <v>4.0990272535418289E-3</v>
      </c>
      <c r="U41" s="151">
        <f t="shared" si="4"/>
        <v>1.7406679984108598E-2</v>
      </c>
      <c r="V41" s="153">
        <f t="shared" ref="V41:X56" si="14">AVERAGE(S38:S44)</f>
        <v>2.3027038922191535E-2</v>
      </c>
      <c r="W41" s="212">
        <f t="shared" si="14"/>
        <v>3.9076153513952589E-3</v>
      </c>
      <c r="X41" s="212">
        <f t="shared" si="14"/>
        <v>2.3004604842060301E-2</v>
      </c>
      <c r="Y41" s="213">
        <f t="shared" si="10"/>
        <v>2.0655817775510066E-2</v>
      </c>
      <c r="Z41" s="212">
        <f t="shared" si="9"/>
        <v>1.9534492665026933E-2</v>
      </c>
      <c r="AA41" s="212">
        <f>'ori data'!AV128</f>
        <v>3.1070275731414208E-2</v>
      </c>
      <c r="AB41" s="212">
        <f>'ori data'!AW128</f>
        <v>2.8653252890714142E-2</v>
      </c>
      <c r="AC41" s="280"/>
      <c r="AD41" s="280">
        <f t="shared" si="13"/>
        <v>1441</v>
      </c>
      <c r="AE41" s="285">
        <f t="shared" si="12"/>
        <v>2.2443511193097679E-4</v>
      </c>
      <c r="AF41" s="16">
        <f t="shared" si="11"/>
        <v>1.975892777695791E-2</v>
      </c>
      <c r="AG41" s="281">
        <f>'opt vacc_sigma0.1'!L12+AE41</f>
        <v>2.3082097969073838E-2</v>
      </c>
    </row>
    <row r="42" spans="1:33" ht="16">
      <c r="A42" s="51">
        <v>11</v>
      </c>
      <c r="B42" s="163">
        <v>44483</v>
      </c>
      <c r="C42" s="52">
        <v>3429860</v>
      </c>
      <c r="D42" s="52">
        <v>6629870</v>
      </c>
      <c r="E42" s="137">
        <f t="shared" si="0"/>
        <v>3057538</v>
      </c>
      <c r="F42" s="52">
        <v>82762</v>
      </c>
      <c r="G42" s="52">
        <v>19004</v>
      </c>
      <c r="H42" s="52">
        <v>706</v>
      </c>
      <c r="I42" s="138">
        <v>147</v>
      </c>
      <c r="J42" s="52">
        <v>38905</v>
      </c>
      <c r="K42" s="157">
        <v>948</v>
      </c>
      <c r="L42" s="152">
        <f t="shared" si="1"/>
        <v>-2</v>
      </c>
      <c r="M42" s="152">
        <f t="shared" si="1"/>
        <v>1</v>
      </c>
      <c r="N42" s="152">
        <f t="shared" si="1"/>
        <v>1</v>
      </c>
      <c r="O42" s="152">
        <f t="shared" si="1"/>
        <v>2228</v>
      </c>
      <c r="P42" s="144">
        <f t="shared" si="2"/>
        <v>2130.2914841113966</v>
      </c>
      <c r="Q42" s="144">
        <f t="shared" si="5"/>
        <v>80.214785717882862</v>
      </c>
      <c r="R42" s="144">
        <f t="shared" si="3"/>
        <v>17.493730170720653</v>
      </c>
      <c r="S42" s="151">
        <f t="shared" si="6"/>
        <v>2.6897619748881271E-2</v>
      </c>
      <c r="T42" s="151">
        <f t="shared" si="6"/>
        <v>4.2204980384027606E-3</v>
      </c>
      <c r="U42" s="151">
        <f t="shared" si="4"/>
        <v>2.4813801660596671E-2</v>
      </c>
      <c r="V42" s="153">
        <f t="shared" si="14"/>
        <v>2.2784658779846336E-2</v>
      </c>
      <c r="W42" s="212">
        <f t="shared" si="14"/>
        <v>3.4310452787950849E-3</v>
      </c>
      <c r="X42" s="212">
        <f t="shared" si="14"/>
        <v>1.9550677929895708E-2</v>
      </c>
      <c r="Y42" s="213">
        <f t="shared" si="10"/>
        <v>2.1830905637085462E-2</v>
      </c>
      <c r="Z42" s="212">
        <f t="shared" si="9"/>
        <v>2.0085907841458608E-2</v>
      </c>
      <c r="AA42" s="212">
        <f>'ori data'!AV129</f>
        <v>3.19266677961157E-2</v>
      </c>
      <c r="AB42" s="212">
        <f>'ori data'!AW129</f>
        <v>2.9015138928149348E-2</v>
      </c>
      <c r="AC42" s="280">
        <v>1728</v>
      </c>
      <c r="AD42" s="280">
        <f t="shared" si="13"/>
        <v>2161.5</v>
      </c>
      <c r="AE42" s="285">
        <f t="shared" si="12"/>
        <v>2.3006622267025619E-4</v>
      </c>
      <c r="AF42" s="16">
        <f t="shared" si="11"/>
        <v>2.0315974064128862E-2</v>
      </c>
      <c r="AG42" s="281">
        <f>'opt vacc_sigma0.1'!L13+AE42</f>
        <v>2.2934171936955971E-2</v>
      </c>
    </row>
    <row r="43" spans="1:33" ht="16">
      <c r="A43" s="51">
        <v>12</v>
      </c>
      <c r="B43" s="163">
        <v>44484</v>
      </c>
      <c r="C43" s="52">
        <v>3498847</v>
      </c>
      <c r="D43" s="52">
        <v>6629870</v>
      </c>
      <c r="E43" s="137">
        <f t="shared" si="0"/>
        <v>2995212</v>
      </c>
      <c r="F43" s="52">
        <v>73942</v>
      </c>
      <c r="G43" s="52">
        <v>20468</v>
      </c>
      <c r="H43" s="52">
        <v>695</v>
      </c>
      <c r="I43" s="138">
        <v>157</v>
      </c>
      <c r="J43" s="52">
        <v>39595</v>
      </c>
      <c r="K43" s="157">
        <v>954</v>
      </c>
      <c r="L43" s="152">
        <f t="shared" si="1"/>
        <v>1464</v>
      </c>
      <c r="M43" s="152">
        <f t="shared" si="1"/>
        <v>-11</v>
      </c>
      <c r="N43" s="152">
        <f t="shared" si="1"/>
        <v>10</v>
      </c>
      <c r="O43" s="152">
        <f t="shared" si="1"/>
        <v>690</v>
      </c>
      <c r="P43" s="144">
        <f t="shared" si="2"/>
        <v>2126.4258911819888</v>
      </c>
      <c r="Q43" s="144">
        <f t="shared" si="5"/>
        <v>11.492964352720449</v>
      </c>
      <c r="R43" s="144">
        <f t="shared" si="3"/>
        <v>15.081144465290807</v>
      </c>
      <c r="S43" s="151">
        <f t="shared" si="6"/>
        <v>2.5693263710180866E-2</v>
      </c>
      <c r="T43" s="151">
        <f t="shared" si="6"/>
        <v>6.0476554160810618E-4</v>
      </c>
      <c r="U43" s="151">
        <f t="shared" si="4"/>
        <v>2.1361394426757517E-2</v>
      </c>
      <c r="V43" s="153">
        <f t="shared" si="14"/>
        <v>2.3202358836363398E-2</v>
      </c>
      <c r="W43" s="212">
        <f t="shared" si="14"/>
        <v>3.7899772823443956E-3</v>
      </c>
      <c r="X43" s="212">
        <f t="shared" si="14"/>
        <v>2.0848254798993722E-2</v>
      </c>
      <c r="Y43" s="213">
        <f t="shared" si="10"/>
        <v>2.2562924810746423E-2</v>
      </c>
      <c r="Z43" s="212">
        <f t="shared" si="9"/>
        <v>2.0574636825838793E-2</v>
      </c>
      <c r="AA43" s="212">
        <f>'ori data'!AV130</f>
        <v>3.316159256840584E-2</v>
      </c>
      <c r="AB43" s="212">
        <f>'ori data'!AW130</f>
        <v>2.9334001971780686E-2</v>
      </c>
      <c r="AC43" s="280"/>
      <c r="AD43" s="280">
        <f t="shared" si="13"/>
        <v>2882</v>
      </c>
      <c r="AE43" s="285">
        <f t="shared" si="12"/>
        <v>2.3564711215363473E-4</v>
      </c>
      <c r="AF43" s="16">
        <f t="shared" si="11"/>
        <v>2.0810283937992429E-2</v>
      </c>
      <c r="AG43" s="281">
        <f>'opt vacc_sigma0.1'!L14+AE43</f>
        <v>2.2775112826439351E-2</v>
      </c>
    </row>
    <row r="44" spans="1:33" ht="16">
      <c r="A44" s="51">
        <v>13</v>
      </c>
      <c r="B44" s="163">
        <v>44485</v>
      </c>
      <c r="C44" s="52">
        <v>3570317</v>
      </c>
      <c r="D44" s="52">
        <v>6629870</v>
      </c>
      <c r="E44" s="137">
        <f t="shared" si="0"/>
        <v>2916503</v>
      </c>
      <c r="F44" s="52">
        <v>79214</v>
      </c>
      <c r="G44" s="52">
        <v>20682</v>
      </c>
      <c r="H44" s="52">
        <v>798</v>
      </c>
      <c r="I44" s="138">
        <v>163</v>
      </c>
      <c r="J44" s="52">
        <v>41232</v>
      </c>
      <c r="K44" s="157">
        <v>961</v>
      </c>
      <c r="L44" s="152">
        <f t="shared" si="1"/>
        <v>214</v>
      </c>
      <c r="M44" s="152">
        <f t="shared" si="1"/>
        <v>103</v>
      </c>
      <c r="N44" s="152">
        <f t="shared" si="1"/>
        <v>6</v>
      </c>
      <c r="O44" s="152">
        <f t="shared" si="1"/>
        <v>1637</v>
      </c>
      <c r="P44" s="144">
        <f t="shared" si="2"/>
        <v>1778.3133576676062</v>
      </c>
      <c r="Q44" s="144">
        <f t="shared" si="5"/>
        <v>163.35789862773183</v>
      </c>
      <c r="R44" s="144">
        <f t="shared" si="3"/>
        <v>18.328743704662017</v>
      </c>
      <c r="S44" s="151">
        <f t="shared" si="6"/>
        <v>2.4050111677633903E-2</v>
      </c>
      <c r="T44" s="151">
        <f t="shared" si="6"/>
        <v>7.9811363410070262E-3</v>
      </c>
      <c r="U44" s="151">
        <f t="shared" si="4"/>
        <v>2.6372293100233118E-2</v>
      </c>
      <c r="V44" s="153">
        <f t="shared" si="14"/>
        <v>2.416700829824131E-2</v>
      </c>
      <c r="W44" s="212">
        <f t="shared" si="14"/>
        <v>3.5883011164126351E-3</v>
      </c>
      <c r="X44" s="212">
        <f t="shared" si="14"/>
        <v>1.8011924660441502E-2</v>
      </c>
      <c r="Y44" s="213">
        <f t="shared" si="10"/>
        <v>2.3861416153514343E-2</v>
      </c>
      <c r="Z44" s="212">
        <f t="shared" si="9"/>
        <v>2.1674524322396777E-2</v>
      </c>
      <c r="AA44" s="212">
        <f>'ori data'!AV131</f>
        <v>3.4010937070868774E-2</v>
      </c>
      <c r="AB44" s="212">
        <f>'ori data'!AW131</f>
        <v>3.050794418490705E-2</v>
      </c>
      <c r="AC44" s="280"/>
      <c r="AD44" s="280">
        <f t="shared" si="13"/>
        <v>3602.5</v>
      </c>
      <c r="AE44" s="285">
        <f t="shared" si="12"/>
        <v>2.405505854009666E-4</v>
      </c>
      <c r="AF44" s="16">
        <f t="shared" si="11"/>
        <v>2.1915074907797743E-2</v>
      </c>
      <c r="AG44" s="281">
        <f>'opt vacc_sigma0.1'!L15+AE44</f>
        <v>2.263600772825811E-2</v>
      </c>
    </row>
    <row r="45" spans="1:33" ht="16">
      <c r="A45" s="51">
        <v>14</v>
      </c>
      <c r="B45" s="163">
        <v>44486</v>
      </c>
      <c r="C45" s="52">
        <v>3629969</v>
      </c>
      <c r="D45" s="52">
        <v>6629870</v>
      </c>
      <c r="E45" s="137">
        <f t="shared" si="0"/>
        <v>2860795</v>
      </c>
      <c r="F45" s="52">
        <v>73501</v>
      </c>
      <c r="G45" s="52">
        <v>22444</v>
      </c>
      <c r="H45" s="52">
        <v>777</v>
      </c>
      <c r="I45" s="138">
        <v>151</v>
      </c>
      <c r="J45" s="52">
        <v>41265</v>
      </c>
      <c r="K45" s="157">
        <v>968</v>
      </c>
      <c r="L45" s="152">
        <f t="shared" si="1"/>
        <v>1762</v>
      </c>
      <c r="M45" s="152">
        <f t="shared" si="1"/>
        <v>-21</v>
      </c>
      <c r="N45" s="152">
        <f t="shared" si="1"/>
        <v>-12</v>
      </c>
      <c r="O45" s="152">
        <f t="shared" si="1"/>
        <v>33</v>
      </c>
      <c r="P45" s="144">
        <f t="shared" si="2"/>
        <v>1793.6897141879172</v>
      </c>
      <c r="Q45" s="144">
        <f t="shared" si="5"/>
        <v>0</v>
      </c>
      <c r="R45" s="144">
        <f t="shared" si="3"/>
        <v>0</v>
      </c>
      <c r="S45" s="151"/>
      <c r="T45" s="151">
        <f t="shared" ref="T45:U108" si="15">MIN(1,Q45/G44)</f>
        <v>0</v>
      </c>
      <c r="U45" s="151">
        <f t="shared" si="4"/>
        <v>0</v>
      </c>
      <c r="V45" s="153">
        <f t="shared" si="14"/>
        <v>2.48028521506449E-2</v>
      </c>
      <c r="W45" s="212">
        <f t="shared" si="14"/>
        <v>3.4047724117798124E-3</v>
      </c>
      <c r="X45" s="212">
        <f t="shared" si="14"/>
        <v>1.7158431427958854E-2</v>
      </c>
      <c r="Y45" s="213">
        <f t="shared" si="10"/>
        <v>2.0453262005902275E-2</v>
      </c>
      <c r="Z45" s="212">
        <f t="shared" si="9"/>
        <v>2.2735848517223801E-2</v>
      </c>
      <c r="AA45" s="212">
        <f>'ori data'!AV132</f>
        <v>2.6994244606831318E-2</v>
      </c>
      <c r="AB45" s="212">
        <f>'ori data'!AW132</f>
        <v>3.1539824404495681E-2</v>
      </c>
      <c r="AC45" s="280"/>
      <c r="AD45" s="280">
        <f t="shared" si="13"/>
        <v>4323</v>
      </c>
      <c r="AE45" s="285">
        <f t="shared" si="12"/>
        <v>2.4704243403829863E-4</v>
      </c>
      <c r="AF45" s="16">
        <f t="shared" si="11"/>
        <v>2.2982890951262099E-2</v>
      </c>
      <c r="AG45" s="281">
        <f>'opt vacc_sigma0.1'!L16+AE45</f>
        <v>2.2509179576895438E-2</v>
      </c>
    </row>
    <row r="46" spans="1:33" ht="16">
      <c r="A46" s="51">
        <v>15</v>
      </c>
      <c r="B46" s="163">
        <v>44487</v>
      </c>
      <c r="C46" s="52">
        <v>3674542</v>
      </c>
      <c r="D46" s="52">
        <v>6629870</v>
      </c>
      <c r="E46" s="137">
        <f t="shared" si="0"/>
        <v>2818046</v>
      </c>
      <c r="F46" s="52">
        <v>69825</v>
      </c>
      <c r="G46" s="52">
        <v>21317</v>
      </c>
      <c r="H46" s="52">
        <v>851</v>
      </c>
      <c r="I46" s="138">
        <v>155</v>
      </c>
      <c r="J46" s="52">
        <v>44159</v>
      </c>
      <c r="K46" s="157">
        <v>975</v>
      </c>
      <c r="L46" s="152">
        <f t="shared" si="1"/>
        <v>-1127</v>
      </c>
      <c r="M46" s="152">
        <f t="shared" si="1"/>
        <v>74</v>
      </c>
      <c r="N46" s="152">
        <f t="shared" si="1"/>
        <v>4</v>
      </c>
      <c r="O46" s="152">
        <f t="shared" si="1"/>
        <v>2894</v>
      </c>
      <c r="P46" s="144">
        <f t="shared" si="2"/>
        <v>1636.5800743627647</v>
      </c>
      <c r="Q46" s="144">
        <f t="shared" si="5"/>
        <v>184.32540429153789</v>
      </c>
      <c r="R46" s="144">
        <f t="shared" si="3"/>
        <v>24.094521345697263</v>
      </c>
      <c r="S46" s="151">
        <f t="shared" ref="S46:S52" si="16">MIN(1,P46/F45)</f>
        <v>2.2266092629525648E-2</v>
      </c>
      <c r="T46" s="151">
        <f t="shared" si="15"/>
        <v>8.2126806403287241E-3</v>
      </c>
      <c r="U46" s="151">
        <f t="shared" si="4"/>
        <v>3.1009679981592358E-2</v>
      </c>
      <c r="V46" s="153">
        <f t="shared" si="14"/>
        <v>2.4711318958291987E-2</v>
      </c>
      <c r="W46" s="212">
        <f t="shared" si="14"/>
        <v>3.1709971307261691E-3</v>
      </c>
      <c r="X46" s="212">
        <f t="shared" si="14"/>
        <v>1.4594754169095151E-2</v>
      </c>
      <c r="Y46" s="213">
        <f t="shared" si="10"/>
        <v>1.558063405451981E-2</v>
      </c>
      <c r="Z46" s="212">
        <f t="shared" si="9"/>
        <v>2.3620099698526163E-2</v>
      </c>
      <c r="AA46" s="212">
        <f>'ori data'!AV133</f>
        <v>1.9814793654894206E-2</v>
      </c>
      <c r="AB46" s="212">
        <f>'ori data'!AW133</f>
        <v>3.2446016059820136E-2</v>
      </c>
      <c r="AC46" s="280"/>
      <c r="AD46" s="280">
        <f t="shared" si="13"/>
        <v>5043.5</v>
      </c>
      <c r="AE46" s="285">
        <f t="shared" si="12"/>
        <v>2.5185306881478749E-4</v>
      </c>
      <c r="AF46" s="16">
        <f t="shared" si="11"/>
        <v>2.387195276734095E-2</v>
      </c>
      <c r="AG46" s="281">
        <f>'opt vacc_sigma0.1'!L17+AE46</f>
        <v>2.2374438783100505E-2</v>
      </c>
    </row>
    <row r="47" spans="1:33" ht="16">
      <c r="A47" s="51">
        <v>16</v>
      </c>
      <c r="B47" s="163">
        <v>44488</v>
      </c>
      <c r="C47" s="52">
        <v>3750000</v>
      </c>
      <c r="D47" s="52">
        <v>6629870</v>
      </c>
      <c r="E47" s="137">
        <f t="shared" si="0"/>
        <v>2741989</v>
      </c>
      <c r="F47" s="52">
        <v>68702</v>
      </c>
      <c r="G47" s="52">
        <v>21539</v>
      </c>
      <c r="H47" s="52">
        <v>784</v>
      </c>
      <c r="I47" s="138">
        <v>149</v>
      </c>
      <c r="J47" s="52">
        <v>45721</v>
      </c>
      <c r="K47" s="157">
        <v>986</v>
      </c>
      <c r="L47" s="152">
        <f t="shared" si="1"/>
        <v>222</v>
      </c>
      <c r="M47" s="152">
        <f t="shared" si="1"/>
        <v>-67</v>
      </c>
      <c r="N47" s="152">
        <f t="shared" si="1"/>
        <v>-6</v>
      </c>
      <c r="O47" s="152">
        <f t="shared" si="1"/>
        <v>1562</v>
      </c>
      <c r="P47" s="144">
        <f t="shared" si="2"/>
        <v>1719.1483624065504</v>
      </c>
      <c r="Q47" s="144">
        <f t="shared" si="5"/>
        <v>0</v>
      </c>
      <c r="R47" s="144">
        <f t="shared" si="3"/>
        <v>4.3567995728017088</v>
      </c>
      <c r="S47" s="151">
        <f t="shared" si="16"/>
        <v>2.4620814355983536E-2</v>
      </c>
      <c r="T47" s="151">
        <f t="shared" si="15"/>
        <v>0</v>
      </c>
      <c r="U47" s="151">
        <f t="shared" si="4"/>
        <v>5.1196234698022433E-3</v>
      </c>
      <c r="V47" s="153">
        <f t="shared" si="14"/>
        <v>2.4809751244243141E-2</v>
      </c>
      <c r="W47" s="212">
        <f t="shared" si="14"/>
        <v>3.5193174281203049E-3</v>
      </c>
      <c r="X47" s="212">
        <f t="shared" si="14"/>
        <v>1.4374078616093092E-2</v>
      </c>
      <c r="Y47" s="213">
        <f t="shared" si="10"/>
        <v>2.6776709819499044E-2</v>
      </c>
      <c r="Z47" s="212">
        <f t="shared" si="9"/>
        <v>2.4767234629103567E-2</v>
      </c>
      <c r="AA47" s="212">
        <f>'ori data'!AV134</f>
        <v>3.6577097865819301E-2</v>
      </c>
      <c r="AB47" s="212">
        <f>'ori data'!AW134</f>
        <v>3.3544898601850295E-2</v>
      </c>
      <c r="AC47" s="280"/>
      <c r="AD47" s="280">
        <f t="shared" si="13"/>
        <v>5764</v>
      </c>
      <c r="AE47" s="285">
        <f t="shared" si="12"/>
        <v>2.5567361214117866E-4</v>
      </c>
      <c r="AF47" s="16">
        <f t="shared" si="11"/>
        <v>2.5022908241244746E-2</v>
      </c>
      <c r="AG47" s="281">
        <f>'opt vacc_sigma0.1'!L18+AE47</f>
        <v>2.2240799326426895E-2</v>
      </c>
    </row>
    <row r="48" spans="1:33" ht="16">
      <c r="A48" s="51">
        <v>17</v>
      </c>
      <c r="B48" s="163">
        <v>44489</v>
      </c>
      <c r="C48" s="52">
        <v>3827009</v>
      </c>
      <c r="D48" s="52">
        <v>6629870</v>
      </c>
      <c r="E48" s="137">
        <f t="shared" si="0"/>
        <v>2652935</v>
      </c>
      <c r="F48" s="52">
        <v>78928</v>
      </c>
      <c r="G48" s="52">
        <v>21661</v>
      </c>
      <c r="H48" s="52">
        <v>786</v>
      </c>
      <c r="I48" s="138">
        <v>147</v>
      </c>
      <c r="J48" s="52">
        <v>47406</v>
      </c>
      <c r="K48" s="157">
        <v>998</v>
      </c>
      <c r="L48" s="152">
        <f t="shared" si="1"/>
        <v>122</v>
      </c>
      <c r="M48" s="152">
        <f t="shared" si="1"/>
        <v>2</v>
      </c>
      <c r="N48" s="152">
        <f t="shared" si="1"/>
        <v>-2</v>
      </c>
      <c r="O48" s="152">
        <f t="shared" si="1"/>
        <v>1685</v>
      </c>
      <c r="P48" s="144">
        <f t="shared" si="2"/>
        <v>1737.4193591218907</v>
      </c>
      <c r="Q48" s="144">
        <f t="shared" si="5"/>
        <v>60.617774630432855</v>
      </c>
      <c r="R48" s="144">
        <f t="shared" si="3"/>
        <v>8.9628662476763736</v>
      </c>
      <c r="S48" s="151">
        <f t="shared" si="16"/>
        <v>2.5289210781664153E-2</v>
      </c>
      <c r="T48" s="151">
        <f t="shared" si="15"/>
        <v>2.814326321112069E-3</v>
      </c>
      <c r="U48" s="151">
        <f t="shared" si="4"/>
        <v>1.1432227356730069E-2</v>
      </c>
      <c r="V48" s="153">
        <f t="shared" si="14"/>
        <v>2.4022270612709225E-2</v>
      </c>
      <c r="W48" s="212">
        <f t="shared" si="14"/>
        <v>2.630918015087174E-3</v>
      </c>
      <c r="X48" s="212">
        <f t="shared" si="14"/>
        <v>1.2240507476817503E-2</v>
      </c>
      <c r="Y48" s="213">
        <f t="shared" si="10"/>
        <v>2.8085087139299247E-2</v>
      </c>
      <c r="Z48" s="212">
        <f t="shared" si="9"/>
        <v>2.585014354890915E-2</v>
      </c>
      <c r="AA48" s="212">
        <f>'ori data'!AV135</f>
        <v>3.8293437268534659E-2</v>
      </c>
      <c r="AB48" s="212">
        <f>'ori data'!AW135</f>
        <v>3.455975266658342E-2</v>
      </c>
      <c r="AC48" s="280"/>
      <c r="AD48" s="280">
        <f>AD47+$AC$49/10</f>
        <v>6484.5</v>
      </c>
      <c r="AE48" s="285">
        <f t="shared" si="12"/>
        <v>2.6276545967179302E-4</v>
      </c>
      <c r="AF48" s="16">
        <f t="shared" si="11"/>
        <v>2.6112909008580942E-2</v>
      </c>
      <c r="AG48" s="281">
        <f>'opt vacc_sigma0.1'!L19+AE48</f>
        <v>2.2102528316814651E-2</v>
      </c>
    </row>
    <row r="49" spans="1:33" ht="16">
      <c r="A49" s="51">
        <v>18</v>
      </c>
      <c r="B49" s="163">
        <v>44490</v>
      </c>
      <c r="C49" s="52">
        <v>3901346</v>
      </c>
      <c r="D49" s="52">
        <v>6629870</v>
      </c>
      <c r="E49" s="137">
        <f t="shared" si="0"/>
        <v>2575829</v>
      </c>
      <c r="F49" s="52">
        <v>79544</v>
      </c>
      <c r="G49" s="52">
        <v>21965</v>
      </c>
      <c r="H49" s="52">
        <v>779</v>
      </c>
      <c r="I49" s="138">
        <v>141</v>
      </c>
      <c r="J49" s="52">
        <v>49256</v>
      </c>
      <c r="K49" s="157">
        <v>1010</v>
      </c>
      <c r="L49" s="152">
        <f t="shared" si="1"/>
        <v>304</v>
      </c>
      <c r="M49" s="152">
        <f t="shared" si="1"/>
        <v>-7</v>
      </c>
      <c r="N49" s="152">
        <f t="shared" si="1"/>
        <v>-6</v>
      </c>
      <c r="O49" s="152">
        <f t="shared" si="1"/>
        <v>1850</v>
      </c>
      <c r="P49" s="144">
        <f t="shared" si="2"/>
        <v>2079.6281407035176</v>
      </c>
      <c r="Q49" s="144">
        <f t="shared" si="5"/>
        <v>55.973563469521523</v>
      </c>
      <c r="R49" s="144">
        <f t="shared" si="3"/>
        <v>5.3982958269608918</v>
      </c>
      <c r="S49" s="151">
        <f t="shared" si="16"/>
        <v>2.6348420594763805E-2</v>
      </c>
      <c r="T49" s="151">
        <f t="shared" si="15"/>
        <v>2.584071071027262E-3</v>
      </c>
      <c r="U49" s="151">
        <f t="shared" si="4"/>
        <v>6.8680608485507527E-3</v>
      </c>
      <c r="V49" s="153">
        <f t="shared" si="14"/>
        <v>2.4209334999916791E-2</v>
      </c>
      <c r="W49" s="212">
        <f t="shared" si="14"/>
        <v>2.7475699507160307E-3</v>
      </c>
      <c r="X49" s="212">
        <f t="shared" si="14"/>
        <v>1.2651671691483832E-2</v>
      </c>
      <c r="Y49" s="213">
        <f t="shared" si="10"/>
        <v>2.8020663906202E-2</v>
      </c>
      <c r="Z49" s="212">
        <f t="shared" si="9"/>
        <v>2.6643544590570896E-2</v>
      </c>
      <c r="AA49" s="212">
        <f>'ori data'!AV136</f>
        <v>3.8270009383386865E-2</v>
      </c>
      <c r="AB49" s="212">
        <f>'ori data'!AW136</f>
        <v>3.5390495102902153E-2</v>
      </c>
      <c r="AC49" s="280">
        <v>7205</v>
      </c>
      <c r="AD49" s="280">
        <f>AD48+$AC$49/10</f>
        <v>7205</v>
      </c>
      <c r="AE49" s="281">
        <f t="shared" si="12"/>
        <v>2.7158599814921966E-4</v>
      </c>
      <c r="AF49" s="16">
        <f t="shared" si="11"/>
        <v>2.6915130588720117E-2</v>
      </c>
      <c r="AG49" s="281">
        <f>'opt vacc_sigma0.1'!L20+AE49</f>
        <v>2.1955911712434936E-2</v>
      </c>
    </row>
    <row r="50" spans="1:33" ht="16">
      <c r="A50" s="51">
        <v>19</v>
      </c>
      <c r="B50" s="163">
        <v>44491</v>
      </c>
      <c r="C50" s="52">
        <v>3980148</v>
      </c>
      <c r="D50" s="52">
        <v>6629870</v>
      </c>
      <c r="E50" s="137">
        <f t="shared" si="0"/>
        <v>2497346</v>
      </c>
      <c r="F50" s="52">
        <v>77036</v>
      </c>
      <c r="G50" s="52">
        <v>22297</v>
      </c>
      <c r="H50" s="52">
        <v>784</v>
      </c>
      <c r="I50" s="138">
        <v>145</v>
      </c>
      <c r="J50" s="52">
        <v>51088</v>
      </c>
      <c r="K50" s="157">
        <v>1026</v>
      </c>
      <c r="L50" s="152">
        <f t="shared" si="1"/>
        <v>332</v>
      </c>
      <c r="M50" s="152">
        <f t="shared" si="1"/>
        <v>5</v>
      </c>
      <c r="N50" s="152">
        <f t="shared" si="1"/>
        <v>4</v>
      </c>
      <c r="O50" s="152">
        <f t="shared" si="1"/>
        <v>1832</v>
      </c>
      <c r="P50" s="144">
        <f t="shared" si="2"/>
        <v>2090.7231550848187</v>
      </c>
      <c r="Q50" s="144">
        <f t="shared" si="5"/>
        <v>66.839662447257382</v>
      </c>
      <c r="R50" s="144">
        <f t="shared" si="3"/>
        <v>15.437182467923879</v>
      </c>
      <c r="S50" s="151">
        <f t="shared" si="16"/>
        <v>2.6283857425887795E-2</v>
      </c>
      <c r="T50" s="151">
        <f t="shared" si="15"/>
        <v>3.0430076233670558E-3</v>
      </c>
      <c r="U50" s="151">
        <f t="shared" si="4"/>
        <v>1.9816665555743105E-2</v>
      </c>
      <c r="V50" s="153">
        <f t="shared" si="14"/>
        <v>2.4533208728315322E-2</v>
      </c>
      <c r="W50" s="212">
        <f t="shared" si="14"/>
        <v>1.9596015261391887E-3</v>
      </c>
      <c r="X50" s="212">
        <f t="shared" si="14"/>
        <v>1.1026751771331379E-2</v>
      </c>
      <c r="Y50" s="213">
        <f t="shared" si="10"/>
        <v>3.0592869324788254E-2</v>
      </c>
      <c r="Z50" s="212">
        <f t="shared" si="9"/>
        <v>2.6811910320691589E-2</v>
      </c>
      <c r="AA50" s="212">
        <f>'ori data'!AV137</f>
        <v>4.0853770362616955E-2</v>
      </c>
      <c r="AB50" s="212">
        <f>'ori data'!AW137</f>
        <v>3.5506688431291587E-2</v>
      </c>
      <c r="AC50" s="280"/>
      <c r="AD50" s="280">
        <f t="shared" ref="AD50:AD81" si="17">10289*EXP(0.05828*(A50-17))</f>
        <v>11560.9768629995</v>
      </c>
      <c r="AE50" s="281">
        <f t="shared" si="12"/>
        <v>1.6910970654494145E-3</v>
      </c>
      <c r="AF50" s="16">
        <f t="shared" si="11"/>
        <v>2.8503007386141005E-2</v>
      </c>
      <c r="AG50" s="281">
        <f>'opt vacc_sigma0.1'!L21+AE50</f>
        <v>2.3266225636877986E-2</v>
      </c>
    </row>
    <row r="51" spans="1:33" ht="16">
      <c r="A51" s="51">
        <v>20</v>
      </c>
      <c r="B51" s="163">
        <v>44492</v>
      </c>
      <c r="C51" s="52">
        <v>4058669</v>
      </c>
      <c r="D51" s="52">
        <v>6629870</v>
      </c>
      <c r="E51" s="137">
        <f t="shared" si="0"/>
        <v>2421457</v>
      </c>
      <c r="F51" s="52">
        <v>72858</v>
      </c>
      <c r="G51" s="52">
        <v>22246</v>
      </c>
      <c r="H51" s="52">
        <v>770</v>
      </c>
      <c r="I51" s="138">
        <v>144</v>
      </c>
      <c r="J51" s="52">
        <v>52691</v>
      </c>
      <c r="K51" s="157">
        <v>1035</v>
      </c>
      <c r="L51" s="152">
        <f t="shared" si="1"/>
        <v>-51</v>
      </c>
      <c r="M51" s="152">
        <f t="shared" si="1"/>
        <v>-14</v>
      </c>
      <c r="N51" s="152">
        <f t="shared" si="1"/>
        <v>-1</v>
      </c>
      <c r="O51" s="152">
        <f t="shared" si="1"/>
        <v>1603</v>
      </c>
      <c r="P51" s="144">
        <f t="shared" si="2"/>
        <v>1488.7382556131261</v>
      </c>
      <c r="Q51" s="144">
        <f t="shared" si="5"/>
        <v>39.294905008635581</v>
      </c>
      <c r="R51" s="144">
        <f t="shared" si="3"/>
        <v>8.9668393782383422</v>
      </c>
      <c r="S51" s="151">
        <f t="shared" si="16"/>
        <v>1.9325227888430423E-2</v>
      </c>
      <c r="T51" s="151">
        <f t="shared" si="15"/>
        <v>1.7623404497751078E-3</v>
      </c>
      <c r="U51" s="151">
        <f t="shared" si="4"/>
        <v>1.1437295125304009E-2</v>
      </c>
      <c r="V51" s="153">
        <f t="shared" si="14"/>
        <v>2.4595024888572865E-2</v>
      </c>
      <c r="W51" s="212">
        <f t="shared" si="14"/>
        <v>2.3680917070507618E-3</v>
      </c>
      <c r="X51" s="212">
        <f t="shared" si="14"/>
        <v>1.1111811769715327E-2</v>
      </c>
      <c r="Y51" s="213">
        <f t="shared" si="10"/>
        <v>3.1441778592153427E-2</v>
      </c>
      <c r="Z51" s="212">
        <f t="shared" si="9"/>
        <v>2.7254024010539338E-2</v>
      </c>
      <c r="AA51" s="212">
        <f>'ori data'!AV138</f>
        <v>4.1114915524000629E-2</v>
      </c>
      <c r="AB51" s="212">
        <f>'ori data'!AW138</f>
        <v>3.5810483627332801E-2</v>
      </c>
      <c r="AC51" s="280"/>
      <c r="AD51" s="280">
        <f t="shared" si="17"/>
        <v>12254.771402430722</v>
      </c>
      <c r="AE51" s="281">
        <f t="shared" si="12"/>
        <v>2.7781274177916186E-4</v>
      </c>
      <c r="AF51" s="16">
        <f t="shared" si="11"/>
        <v>2.75318367523185E-2</v>
      </c>
      <c r="AG51" s="281">
        <f>'opt vacc_sigma0.1'!L22+AE51</f>
        <v>2.1726578456064877E-2</v>
      </c>
    </row>
    <row r="52" spans="1:33" ht="16">
      <c r="A52" s="51">
        <v>21</v>
      </c>
      <c r="B52" s="163">
        <v>44493</v>
      </c>
      <c r="C52" s="52">
        <v>4121644</v>
      </c>
      <c r="D52" s="52">
        <v>6629870</v>
      </c>
      <c r="E52" s="137">
        <f t="shared" si="0"/>
        <v>2359839</v>
      </c>
      <c r="F52" s="52">
        <v>69624</v>
      </c>
      <c r="G52" s="52">
        <v>24056</v>
      </c>
      <c r="H52" s="52">
        <v>787</v>
      </c>
      <c r="I52" s="138">
        <v>146</v>
      </c>
      <c r="J52" s="52">
        <v>52728</v>
      </c>
      <c r="K52" s="157">
        <v>1046</v>
      </c>
      <c r="L52" s="152">
        <f t="shared" si="1"/>
        <v>1810</v>
      </c>
      <c r="M52" s="152">
        <f t="shared" si="1"/>
        <v>17</v>
      </c>
      <c r="N52" s="152">
        <f t="shared" si="1"/>
        <v>2</v>
      </c>
      <c r="O52" s="152">
        <f t="shared" si="1"/>
        <v>37</v>
      </c>
      <c r="P52" s="144">
        <f t="shared" si="2"/>
        <v>1845.6185521629518</v>
      </c>
      <c r="Q52" s="144">
        <f t="shared" si="5"/>
        <v>18.1652727199968</v>
      </c>
      <c r="R52" s="144">
        <f t="shared" si="3"/>
        <v>2.2161751170515025</v>
      </c>
      <c r="S52" s="151">
        <f t="shared" si="16"/>
        <v>2.5331721323162203E-2</v>
      </c>
      <c r="T52" s="151">
        <f t="shared" si="15"/>
        <v>8.1656354940199587E-4</v>
      </c>
      <c r="U52" s="151">
        <f t="shared" si="4"/>
        <v>2.8781495026642891E-3</v>
      </c>
      <c r="V52" s="153">
        <f t="shared" si="14"/>
        <v>2.4688201085488071E-2</v>
      </c>
      <c r="W52" s="212">
        <f t="shared" si="14"/>
        <v>1.9660450897490381E-3</v>
      </c>
      <c r="X52" s="212">
        <f t="shared" si="14"/>
        <v>9.8874775331717259E-3</v>
      </c>
      <c r="Y52" s="213">
        <f t="shared" si="10"/>
        <v>2.6007069297534501E-2</v>
      </c>
      <c r="Z52" s="212">
        <f t="shared" si="9"/>
        <v>2.7149173242110435E-2</v>
      </c>
      <c r="AA52" s="212">
        <f>'ori data'!AV139</f>
        <v>3.280944166106247E-2</v>
      </c>
      <c r="AB52" s="212">
        <f>'ori data'!AW139</f>
        <v>3.5464426486793953E-2</v>
      </c>
      <c r="AC52" s="280"/>
      <c r="AD52" s="280">
        <f t="shared" si="17"/>
        <v>12990.201771485057</v>
      </c>
      <c r="AE52" s="281">
        <f t="shared" si="12"/>
        <v>3.0371399081393339E-4</v>
      </c>
      <c r="AF52" s="16">
        <f t="shared" si="11"/>
        <v>2.7452887232924369E-2</v>
      </c>
      <c r="AG52" s="281">
        <f>'opt vacc_sigma0.1'!L23+AE52</f>
        <v>2.1582842562242507E-2</v>
      </c>
    </row>
    <row r="53" spans="1:33" ht="16">
      <c r="A53" s="51">
        <v>22</v>
      </c>
      <c r="B53" s="163">
        <v>44494</v>
      </c>
      <c r="C53" s="52">
        <v>4161193</v>
      </c>
      <c r="D53" s="52">
        <v>6629870</v>
      </c>
      <c r="E53" s="137">
        <f t="shared" si="0"/>
        <v>2331620</v>
      </c>
      <c r="F53" s="52">
        <v>56905</v>
      </c>
      <c r="G53" s="52">
        <v>23873</v>
      </c>
      <c r="H53" s="52">
        <v>802</v>
      </c>
      <c r="I53" s="138">
        <v>152</v>
      </c>
      <c r="J53" s="52">
        <v>54272</v>
      </c>
      <c r="K53" s="157">
        <v>1053</v>
      </c>
      <c r="L53" s="152">
        <f t="shared" si="1"/>
        <v>-183</v>
      </c>
      <c r="M53" s="152">
        <f t="shared" si="1"/>
        <v>15</v>
      </c>
      <c r="N53" s="152">
        <f t="shared" si="1"/>
        <v>6</v>
      </c>
      <c r="O53" s="152">
        <f t="shared" si="1"/>
        <v>1544</v>
      </c>
      <c r="P53" s="144">
        <f t="shared" si="2"/>
        <v>1301.6703991622023</v>
      </c>
      <c r="Q53" s="144">
        <f t="shared" si="5"/>
        <v>64.876666532404244</v>
      </c>
      <c r="R53" s="144">
        <f t="shared" si="3"/>
        <v>15.452934305393322</v>
      </c>
      <c r="S53" s="151"/>
      <c r="T53" s="151">
        <f t="shared" si="15"/>
        <v>2.6969016682908313E-3</v>
      </c>
      <c r="U53" s="151">
        <f t="shared" si="4"/>
        <v>1.9635240540525185E-2</v>
      </c>
      <c r="V53" s="153">
        <f t="shared" si="14"/>
        <v>2.3643736066662133E-2</v>
      </c>
      <c r="W53" s="212">
        <f t="shared" si="14"/>
        <v>2.3676987038445054E-3</v>
      </c>
      <c r="X53" s="212">
        <f t="shared" si="14"/>
        <v>1.3189987939156217E-2</v>
      </c>
      <c r="Y53" s="213">
        <f t="shared" si="10"/>
        <v>1.6759194165364671E-2</v>
      </c>
      <c r="Z53" s="212">
        <f t="shared" si="9"/>
        <v>2.6844426443447512E-2</v>
      </c>
      <c r="AA53" s="212">
        <f>'ori data'!AV140</f>
        <v>2.0628146953620231E-2</v>
      </c>
      <c r="AB53" s="212">
        <f>'ori data'!AW140</f>
        <v>3.4781291114569492E-2</v>
      </c>
      <c r="AC53" s="280"/>
      <c r="AD53" s="280">
        <f t="shared" si="17"/>
        <v>13769.766609471235</v>
      </c>
      <c r="AE53" s="281">
        <f t="shared" si="12"/>
        <v>3.3034662025086361E-4</v>
      </c>
      <c r="AF53" s="16">
        <f t="shared" si="11"/>
        <v>2.7174773063698376E-2</v>
      </c>
      <c r="AG53" s="281">
        <f>'opt vacc_sigma0.1'!L24+AE53</f>
        <v>2.1451620905965148E-2</v>
      </c>
    </row>
    <row r="54" spans="1:33" ht="16">
      <c r="A54" s="51">
        <v>23</v>
      </c>
      <c r="B54" s="163">
        <v>44495</v>
      </c>
      <c r="C54" s="52">
        <v>4230842</v>
      </c>
      <c r="D54" s="52">
        <v>6629870</v>
      </c>
      <c r="E54" s="137">
        <f t="shared" si="0"/>
        <v>2261698</v>
      </c>
      <c r="F54" s="52">
        <v>55679</v>
      </c>
      <c r="G54" s="52">
        <v>23747</v>
      </c>
      <c r="H54" s="52">
        <v>817</v>
      </c>
      <c r="I54" s="138">
        <v>147</v>
      </c>
      <c r="J54" s="52">
        <v>55883</v>
      </c>
      <c r="K54" s="157">
        <v>1057</v>
      </c>
      <c r="L54" s="152">
        <f t="shared" si="1"/>
        <v>-126</v>
      </c>
      <c r="M54" s="152">
        <f t="shared" si="1"/>
        <v>15</v>
      </c>
      <c r="N54" s="152">
        <f t="shared" si="1"/>
        <v>-5</v>
      </c>
      <c r="O54" s="152">
        <f t="shared" si="1"/>
        <v>1611</v>
      </c>
      <c r="P54" s="144">
        <f t="shared" si="2"/>
        <v>1422.1533325239773</v>
      </c>
      <c r="Q54" s="144">
        <f t="shared" si="5"/>
        <v>68.263202622313941</v>
      </c>
      <c r="R54" s="144">
        <f t="shared" si="3"/>
        <v>4.5834648537088754</v>
      </c>
      <c r="S54" s="151">
        <f>MIN(1,P54/F53)</f>
        <v>2.4991711317528816E-2</v>
      </c>
      <c r="T54" s="151">
        <f t="shared" si="15"/>
        <v>2.8594312663810136E-3</v>
      </c>
      <c r="U54" s="151">
        <f t="shared" si="4"/>
        <v>5.7150434584898697E-3</v>
      </c>
      <c r="V54" s="153">
        <f t="shared" si="14"/>
        <v>2.3115711794816998E-2</v>
      </c>
      <c r="W54" s="212">
        <f t="shared" si="14"/>
        <v>1.9329833290777836E-3</v>
      </c>
      <c r="X54" s="212">
        <f t="shared" si="14"/>
        <v>1.0359035716907203E-2</v>
      </c>
      <c r="Y54" s="213">
        <f t="shared" si="10"/>
        <v>2.9871505648433279E-2</v>
      </c>
      <c r="Z54" s="212">
        <f t="shared" si="9"/>
        <v>2.6352637516730192E-2</v>
      </c>
      <c r="AA54" s="212">
        <f>'ori data'!AV141</f>
        <v>3.8703664238107831E-2</v>
      </c>
      <c r="AB54" s="212">
        <f>'ori data'!AW141</f>
        <v>3.3896746590289448E-2</v>
      </c>
      <c r="AC54" s="280"/>
      <c r="AD54" s="280">
        <f t="shared" si="17"/>
        <v>14596.114503434141</v>
      </c>
      <c r="AE54" s="281">
        <f t="shared" si="12"/>
        <v>3.5440933512446532E-4</v>
      </c>
      <c r="AF54" s="16">
        <f t="shared" si="11"/>
        <v>2.6707046851854658E-2</v>
      </c>
      <c r="AG54" s="281">
        <f>'opt vacc_sigma0.1'!L25+AE54</f>
        <v>2.1321006477981609E-2</v>
      </c>
    </row>
    <row r="55" spans="1:33" ht="16">
      <c r="A55" s="51">
        <v>24</v>
      </c>
      <c r="B55" s="163">
        <v>44496</v>
      </c>
      <c r="C55" s="52">
        <v>4292702</v>
      </c>
      <c r="D55" s="52">
        <v>6629870</v>
      </c>
      <c r="E55" s="137">
        <f t="shared" si="0"/>
        <v>2170860</v>
      </c>
      <c r="F55" s="52">
        <v>83210</v>
      </c>
      <c r="G55" s="52">
        <v>23274</v>
      </c>
      <c r="H55" s="52">
        <v>748</v>
      </c>
      <c r="I55" s="138">
        <v>138</v>
      </c>
      <c r="J55" s="52">
        <v>57868</v>
      </c>
      <c r="K55" s="157">
        <v>1070</v>
      </c>
      <c r="L55" s="152">
        <f t="shared" si="1"/>
        <v>-473</v>
      </c>
      <c r="M55" s="152">
        <f t="shared" si="1"/>
        <v>-69</v>
      </c>
      <c r="N55" s="152">
        <f t="shared" si="1"/>
        <v>-9</v>
      </c>
      <c r="O55" s="152">
        <f t="shared" si="1"/>
        <v>1985</v>
      </c>
      <c r="P55" s="144">
        <f t="shared" si="2"/>
        <v>1439.2057119205299</v>
      </c>
      <c r="Q55" s="144">
        <f t="shared" si="5"/>
        <v>0</v>
      </c>
      <c r="R55" s="144">
        <f t="shared" si="3"/>
        <v>2.3381622516556284</v>
      </c>
      <c r="S55" s="151">
        <f>MIN(1,P55/F54)</f>
        <v>2.5848267963155407E-2</v>
      </c>
      <c r="T55" s="151">
        <f t="shared" si="15"/>
        <v>0</v>
      </c>
      <c r="U55" s="151">
        <f t="shared" si="4"/>
        <v>2.861887700924882E-3</v>
      </c>
      <c r="V55" s="153">
        <f t="shared" si="14"/>
        <v>2.2501184040674506E-2</v>
      </c>
      <c r="W55" s="212">
        <f t="shared" si="14"/>
        <v>2.6129229397955623E-3</v>
      </c>
      <c r="X55" s="212">
        <f t="shared" si="14"/>
        <v>1.4593371094880542E-2</v>
      </c>
      <c r="Y55" s="213">
        <f t="shared" si="10"/>
        <v>2.735113176029691E-2</v>
      </c>
      <c r="Z55" s="212">
        <f t="shared" si="9"/>
        <v>2.5807820536641594E-2</v>
      </c>
      <c r="AA55" s="212">
        <f>'ori data'!AV142</f>
        <v>3.5871037284762722E-2</v>
      </c>
      <c r="AB55" s="212">
        <f>'ori data'!AW142</f>
        <v>3.2985033667404004E-2</v>
      </c>
      <c r="AC55" s="280"/>
      <c r="AD55" s="280">
        <f t="shared" si="17"/>
        <v>15472.052986782002</v>
      </c>
      <c r="AE55" s="281">
        <f t="shared" si="12"/>
        <v>3.8729241629424513E-4</v>
      </c>
      <c r="AF55" s="16">
        <f t="shared" si="11"/>
        <v>2.6195112952935841E-2</v>
      </c>
      <c r="AG55" s="281">
        <f>'opt vacc_sigma0.1'!L26+AE55</f>
        <v>2.119740670200853E-2</v>
      </c>
    </row>
    <row r="56" spans="1:33" ht="16">
      <c r="A56" s="51">
        <v>25</v>
      </c>
      <c r="B56" s="163">
        <v>44497</v>
      </c>
      <c r="C56" s="52">
        <v>4348900</v>
      </c>
      <c r="D56" s="52">
        <v>6629870</v>
      </c>
      <c r="E56" s="137">
        <f t="shared" si="0"/>
        <v>2113380</v>
      </c>
      <c r="F56" s="52">
        <v>82648</v>
      </c>
      <c r="G56" s="52">
        <v>21302</v>
      </c>
      <c r="H56" s="52">
        <v>746</v>
      </c>
      <c r="I56" s="138">
        <v>137</v>
      </c>
      <c r="J56" s="52">
        <v>61662</v>
      </c>
      <c r="K56" s="157">
        <v>1095</v>
      </c>
      <c r="L56" s="152">
        <f t="shared" si="1"/>
        <v>-1972</v>
      </c>
      <c r="M56" s="152">
        <f t="shared" si="1"/>
        <v>-2</v>
      </c>
      <c r="N56" s="152">
        <f t="shared" si="1"/>
        <v>-1</v>
      </c>
      <c r="O56" s="152">
        <f t="shared" si="1"/>
        <v>3794</v>
      </c>
      <c r="P56" s="144">
        <f t="shared" si="2"/>
        <v>1670.9924723912554</v>
      </c>
      <c r="Q56" s="144">
        <f t="shared" si="5"/>
        <v>125.5782736082939</v>
      </c>
      <c r="R56" s="144">
        <f t="shared" si="3"/>
        <v>22.429254000450754</v>
      </c>
      <c r="S56" s="151">
        <f>MIN(1,P56/F55)</f>
        <v>2.0081630481808142E-2</v>
      </c>
      <c r="T56" s="151">
        <f t="shared" si="15"/>
        <v>5.3956463696955359E-3</v>
      </c>
      <c r="U56" s="151">
        <f t="shared" si="4"/>
        <v>2.9985633690442184E-2</v>
      </c>
      <c r="V56" s="153">
        <f t="shared" si="14"/>
        <v>2.1793549720052582E-2</v>
      </c>
      <c r="W56" s="212">
        <f t="shared" si="14"/>
        <v>2.4962710041667056E-3</v>
      </c>
      <c r="X56" s="212">
        <f t="shared" si="14"/>
        <v>1.4182206880214215E-2</v>
      </c>
      <c r="Y56" s="213">
        <f t="shared" si="10"/>
        <v>2.5887436315561573E-2</v>
      </c>
      <c r="Z56" s="212">
        <f t="shared" si="9"/>
        <v>2.5170465930911625E-2</v>
      </c>
      <c r="AA56" s="212">
        <f>'ori data'!AV143</f>
        <v>3.3488061777815631E-2</v>
      </c>
      <c r="AB56" s="212">
        <f>'ori data'!AW143</f>
        <v>3.2045177938017234E-2</v>
      </c>
      <c r="AC56" s="280"/>
      <c r="AD56" s="280">
        <f t="shared" si="17"/>
        <v>16400.558077936977</v>
      </c>
      <c r="AE56" s="281">
        <f t="shared" si="12"/>
        <v>4.2771302209952515E-4</v>
      </c>
      <c r="AF56" s="16">
        <f t="shared" si="11"/>
        <v>2.5598178953011152E-2</v>
      </c>
      <c r="AG56" s="281">
        <f>'opt vacc_sigma0.1'!L27+AE56</f>
        <v>2.1083767307813812E-2</v>
      </c>
    </row>
    <row r="57" spans="1:33" ht="16">
      <c r="A57" s="51">
        <v>26</v>
      </c>
      <c r="B57" s="163">
        <v>44498</v>
      </c>
      <c r="C57" s="52">
        <v>4406279</v>
      </c>
      <c r="D57" s="52">
        <v>6629870</v>
      </c>
      <c r="E57" s="137">
        <f t="shared" si="0"/>
        <v>2066848</v>
      </c>
      <c r="F57" s="52">
        <v>70180</v>
      </c>
      <c r="G57" s="52">
        <v>22858</v>
      </c>
      <c r="H57" s="52">
        <v>738</v>
      </c>
      <c r="I57" s="138">
        <v>130</v>
      </c>
      <c r="J57" s="52">
        <v>61732</v>
      </c>
      <c r="K57" s="157">
        <v>1105</v>
      </c>
      <c r="L57" s="152">
        <f t="shared" si="1"/>
        <v>1556</v>
      </c>
      <c r="M57" s="152">
        <f t="shared" si="1"/>
        <v>-8</v>
      </c>
      <c r="N57" s="152">
        <f t="shared" si="1"/>
        <v>-7</v>
      </c>
      <c r="O57" s="152">
        <f t="shared" si="1"/>
        <v>70</v>
      </c>
      <c r="P57" s="144">
        <f t="shared" si="2"/>
        <v>1623.4390963499957</v>
      </c>
      <c r="Q57" s="144">
        <f t="shared" si="5"/>
        <v>0</v>
      </c>
      <c r="R57" s="144">
        <f t="shared" si="3"/>
        <v>0</v>
      </c>
      <c r="S57" s="151"/>
      <c r="T57" s="151">
        <f t="shared" si="15"/>
        <v>0</v>
      </c>
      <c r="U57" s="151">
        <f t="shared" si="4"/>
        <v>0</v>
      </c>
      <c r="V57" s="153">
        <f t="shared" ref="V57:X72" si="18">AVERAGE(S54:S60)</f>
        <v>2.2266596794407754E-2</v>
      </c>
      <c r="W57" s="212">
        <f t="shared" si="18"/>
        <v>2.4101021086798636E-3</v>
      </c>
      <c r="X57" s="212">
        <f t="shared" si="18"/>
        <v>1.4879656183737473E-2</v>
      </c>
      <c r="Y57" s="213">
        <f t="shared" si="10"/>
        <v>2.715034683776699E-2</v>
      </c>
      <c r="Z57" s="212">
        <f t="shared" si="9"/>
        <v>2.4392045092651877E-2</v>
      </c>
      <c r="AA57" s="212">
        <f>'ori data'!AV144</f>
        <v>3.4661958692656647E-2</v>
      </c>
      <c r="AB57" s="212">
        <f>'ori data'!AW144</f>
        <v>3.1047919193321262E-2</v>
      </c>
      <c r="AC57" s="280"/>
      <c r="AD57" s="280">
        <f t="shared" si="17"/>
        <v>17384.784391416953</v>
      </c>
      <c r="AE57" s="281">
        <f t="shared" si="12"/>
        <v>4.6571194649328371E-4</v>
      </c>
      <c r="AF57" s="16">
        <f t="shared" si="11"/>
        <v>2.485775703914516E-2</v>
      </c>
      <c r="AG57" s="281">
        <f>'opt vacc_sigma0.1'!L28+AE57</f>
        <v>2.0925731946493283E-2</v>
      </c>
    </row>
    <row r="58" spans="1:33" ht="16">
      <c r="A58" s="51">
        <v>27</v>
      </c>
      <c r="B58" s="163">
        <v>44499</v>
      </c>
      <c r="C58" s="52">
        <v>4463382</v>
      </c>
      <c r="D58" s="52">
        <v>6629870</v>
      </c>
      <c r="E58" s="137">
        <f t="shared" si="0"/>
        <v>2010110</v>
      </c>
      <c r="F58" s="52">
        <v>68484</v>
      </c>
      <c r="G58" s="52">
        <v>20209</v>
      </c>
      <c r="H58" s="52">
        <v>747</v>
      </c>
      <c r="I58" s="138">
        <v>135</v>
      </c>
      <c r="J58" s="52">
        <v>65687</v>
      </c>
      <c r="K58" s="157">
        <v>1116</v>
      </c>
      <c r="L58" s="152">
        <f t="shared" si="1"/>
        <v>-2649</v>
      </c>
      <c r="M58" s="152">
        <f t="shared" si="1"/>
        <v>9</v>
      </c>
      <c r="N58" s="152">
        <f t="shared" si="1"/>
        <v>5</v>
      </c>
      <c r="O58" s="152">
        <f t="shared" si="1"/>
        <v>3955</v>
      </c>
      <c r="P58" s="144">
        <f t="shared" si="2"/>
        <v>1140.606704281447</v>
      </c>
      <c r="Q58" s="144">
        <f t="shared" si="5"/>
        <v>149.07799535346831</v>
      </c>
      <c r="R58" s="144">
        <f t="shared" si="3"/>
        <v>30.315300365084632</v>
      </c>
      <c r="S58" s="151">
        <f>MIN(1,P58/F57)</f>
        <v>1.6252589117717969E-2</v>
      </c>
      <c r="T58" s="151">
        <f t="shared" si="15"/>
        <v>6.5219177247995584E-3</v>
      </c>
      <c r="U58" s="151">
        <f t="shared" si="4"/>
        <v>4.107764277111739E-2</v>
      </c>
      <c r="V58" s="153">
        <f t="shared" si="18"/>
        <v>2.09366024701775E-2</v>
      </c>
      <c r="W58" s="212">
        <f t="shared" si="18"/>
        <v>2.5982091111826601E-3</v>
      </c>
      <c r="X58" s="212">
        <f t="shared" si="18"/>
        <v>1.6901323445724935E-2</v>
      </c>
      <c r="Y58" s="213">
        <f t="shared" si="10"/>
        <v>2.7628059731533233E-2</v>
      </c>
      <c r="Z58" s="212">
        <f t="shared" si="9"/>
        <v>2.3980075851605175E-2</v>
      </c>
      <c r="AA58" s="212">
        <f>'ori data'!AV145</f>
        <v>3.4732925063802475E-2</v>
      </c>
      <c r="AB58" s="212">
        <f>'ori data'!AW145</f>
        <v>2.9940370597860502E-2</v>
      </c>
      <c r="AC58" s="280"/>
      <c r="AD58" s="280">
        <f t="shared" si="17"/>
        <v>18428.075855701132</v>
      </c>
      <c r="AE58" s="281">
        <f t="shared" si="12"/>
        <v>5.0477416059825338E-4</v>
      </c>
      <c r="AF58" s="16">
        <f t="shared" si="11"/>
        <v>2.4484850012203428E-2</v>
      </c>
      <c r="AG58" s="281">
        <f>'opt vacc_sigma0.1'!L29+AE58</f>
        <v>2.0735805589169681E-2</v>
      </c>
    </row>
    <row r="59" spans="1:33" ht="16">
      <c r="A59" s="51">
        <v>28</v>
      </c>
      <c r="B59" s="163">
        <v>44500</v>
      </c>
      <c r="C59" s="52">
        <v>4506691</v>
      </c>
      <c r="D59" s="52">
        <v>6629870</v>
      </c>
      <c r="E59" s="137">
        <f t="shared" si="0"/>
        <v>1977587</v>
      </c>
      <c r="F59" s="52">
        <v>56768</v>
      </c>
      <c r="G59" s="52">
        <v>21179</v>
      </c>
      <c r="H59" s="52">
        <v>702</v>
      </c>
      <c r="I59" s="138">
        <v>128</v>
      </c>
      <c r="J59" s="52">
        <v>65687</v>
      </c>
      <c r="K59" s="157">
        <v>1128</v>
      </c>
      <c r="L59" s="152">
        <f t="shared" si="1"/>
        <v>970</v>
      </c>
      <c r="M59" s="152">
        <f t="shared" si="1"/>
        <v>-45</v>
      </c>
      <c r="N59" s="152">
        <f t="shared" si="1"/>
        <v>-7</v>
      </c>
      <c r="O59" s="152">
        <f t="shared" si="1"/>
        <v>0</v>
      </c>
      <c r="P59" s="144">
        <f t="shared" si="2"/>
        <v>970</v>
      </c>
      <c r="Q59" s="144">
        <f t="shared" si="5"/>
        <v>0</v>
      </c>
      <c r="R59" s="144">
        <f t="shared" si="3"/>
        <v>0</v>
      </c>
      <c r="S59" s="151"/>
      <c r="T59" s="151">
        <f t="shared" si="15"/>
        <v>0</v>
      </c>
      <c r="U59" s="151">
        <f t="shared" si="4"/>
        <v>0</v>
      </c>
      <c r="V59" s="153">
        <f t="shared" si="18"/>
        <v>1.9261898449940914E-2</v>
      </c>
      <c r="W59" s="212">
        <f t="shared" si="18"/>
        <v>3.0568858179761574E-3</v>
      </c>
      <c r="X59" s="212">
        <f t="shared" si="18"/>
        <v>1.7011250347019221E-2</v>
      </c>
      <c r="Y59" s="213">
        <f t="shared" si="10"/>
        <v>2.1545587057424719E-2</v>
      </c>
      <c r="Z59" s="212">
        <f t="shared" si="9"/>
        <v>2.1123966401377779E-2</v>
      </c>
      <c r="AA59" s="212">
        <f>'ori data'!AV146</f>
        <v>2.6230451555355087E-2</v>
      </c>
      <c r="AB59" s="212">
        <f>'ori data'!AW146</f>
        <v>2.6110311868355846E-2</v>
      </c>
      <c r="AC59" s="280">
        <v>15596</v>
      </c>
      <c r="AD59" s="280">
        <f t="shared" si="17"/>
        <v>19533.977074293543</v>
      </c>
      <c r="AE59" s="281">
        <f t="shared" si="12"/>
        <v>5.5016950246126388E-4</v>
      </c>
      <c r="AF59" s="16">
        <f t="shared" si="11"/>
        <v>2.1674135903839042E-2</v>
      </c>
      <c r="AG59" s="281">
        <f>'opt vacc_sigma0.1'!L30+AE59</f>
        <v>2.0590740931032692E-2</v>
      </c>
    </row>
    <row r="60" spans="1:33" ht="16">
      <c r="A60" s="51">
        <v>29</v>
      </c>
      <c r="B60" s="163">
        <v>44501</v>
      </c>
      <c r="C60" s="52">
        <v>4529058</v>
      </c>
      <c r="D60" s="52">
        <v>6629870</v>
      </c>
      <c r="E60" s="137">
        <f t="shared" si="0"/>
        <v>1964486</v>
      </c>
      <c r="F60" s="52">
        <v>46065</v>
      </c>
      <c r="G60" s="52">
        <v>21120</v>
      </c>
      <c r="H60" s="52">
        <v>699</v>
      </c>
      <c r="I60" s="138">
        <v>136</v>
      </c>
      <c r="J60" s="52">
        <v>67174</v>
      </c>
      <c r="K60" s="157">
        <v>1132</v>
      </c>
      <c r="L60" s="152">
        <f t="shared" si="1"/>
        <v>-59</v>
      </c>
      <c r="M60" s="152">
        <f t="shared" si="1"/>
        <v>-3</v>
      </c>
      <c r="N60" s="152">
        <f t="shared" si="1"/>
        <v>8</v>
      </c>
      <c r="O60" s="152">
        <f t="shared" si="1"/>
        <v>1487</v>
      </c>
      <c r="P60" s="144">
        <f t="shared" si="2"/>
        <v>1371.4459120929173</v>
      </c>
      <c r="Q60" s="144">
        <f t="shared" si="5"/>
        <v>44.3428831701207</v>
      </c>
      <c r="R60" s="144">
        <f t="shared" si="3"/>
        <v>17.211204736961967</v>
      </c>
      <c r="S60" s="151">
        <f t="shared" ref="S60:S72" si="19">MIN(1,P60/F59)</f>
        <v>2.4158785091828446E-2</v>
      </c>
      <c r="T60" s="151">
        <f t="shared" si="15"/>
        <v>2.0937193998829358E-3</v>
      </c>
      <c r="U60" s="151">
        <f t="shared" si="4"/>
        <v>2.4517385665187987E-2</v>
      </c>
      <c r="V60" s="153">
        <f t="shared" si="18"/>
        <v>1.8789200221250933E-2</v>
      </c>
      <c r="W60" s="212">
        <f t="shared" si="18"/>
        <v>2.8843159560885531E-3</v>
      </c>
      <c r="X60" s="212">
        <f t="shared" si="18"/>
        <v>1.4728023268388972E-2</v>
      </c>
      <c r="Y60" s="213">
        <f t="shared" si="10"/>
        <v>1.1310248297546455E-2</v>
      </c>
      <c r="Z60" s="212">
        <f t="shared" si="9"/>
        <v>2.1056156905579753E-2</v>
      </c>
      <c r="AA60" s="212">
        <f>'ori data'!AV147</f>
        <v>1.3647335740748471E-2</v>
      </c>
      <c r="AB60" s="212">
        <f>'ori data'!AW147</f>
        <v>2.5908979077647502E-2</v>
      </c>
      <c r="AC60" s="280"/>
      <c r="AD60" s="280">
        <f t="shared" si="17"/>
        <v>20706.245368583972</v>
      </c>
      <c r="AE60" s="281">
        <f t="shared" si="12"/>
        <v>5.9277710375848364E-4</v>
      </c>
      <c r="AF60" s="16">
        <f t="shared" si="11"/>
        <v>2.1648934009338237E-2</v>
      </c>
      <c r="AG60" s="281">
        <f>'opt vacc_sigma0.1'!L31+AE60</f>
        <v>2.0424899960901341E-2</v>
      </c>
    </row>
    <row r="61" spans="1:33" s="173" customFormat="1" ht="16">
      <c r="A61" s="164">
        <v>30</v>
      </c>
      <c r="B61" s="165">
        <v>44502</v>
      </c>
      <c r="C61" s="166">
        <v>4582075</v>
      </c>
      <c r="D61" s="166">
        <v>6629870</v>
      </c>
      <c r="E61" s="167">
        <f t="shared" si="0"/>
        <v>1908576</v>
      </c>
      <c r="F61" s="166">
        <v>48002</v>
      </c>
      <c r="G61" s="166">
        <v>18611</v>
      </c>
      <c r="H61" s="166">
        <v>667</v>
      </c>
      <c r="I61" s="168">
        <v>127</v>
      </c>
      <c r="J61" s="166">
        <v>70671</v>
      </c>
      <c r="K61" s="169">
        <v>1141</v>
      </c>
      <c r="L61" s="170">
        <f t="shared" si="1"/>
        <v>-2509</v>
      </c>
      <c r="M61" s="170">
        <f t="shared" si="1"/>
        <v>-32</v>
      </c>
      <c r="N61" s="170">
        <f t="shared" si="1"/>
        <v>-9</v>
      </c>
      <c r="O61" s="170">
        <f t="shared" si="1"/>
        <v>3497</v>
      </c>
      <c r="P61" s="166">
        <f t="shared" si="2"/>
        <v>844.91223911363068</v>
      </c>
      <c r="Q61" s="166">
        <f t="shared" si="5"/>
        <v>88.200927595980417</v>
      </c>
      <c r="R61" s="166">
        <f t="shared" si="3"/>
        <v>13.886833290389074</v>
      </c>
      <c r="S61" s="171">
        <f t="shared" si="19"/>
        <v>1.8341739696377524E-2</v>
      </c>
      <c r="T61" s="171">
        <f t="shared" si="15"/>
        <v>4.1761802839005878E-3</v>
      </c>
      <c r="U61" s="171">
        <f t="shared" si="4"/>
        <v>1.986671429240211E-2</v>
      </c>
      <c r="V61" s="172">
        <f t="shared" si="18"/>
        <v>2.0139376269018665E-2</v>
      </c>
      <c r="W61" s="214">
        <f t="shared" si="18"/>
        <v>2.8843159560885531E-3</v>
      </c>
      <c r="X61" s="214">
        <f t="shared" si="18"/>
        <v>1.4728023268388972E-2</v>
      </c>
      <c r="Y61" s="214">
        <f t="shared" si="10"/>
        <v>2.6987720961106364E-2</v>
      </c>
      <c r="Z61" s="214">
        <f t="shared" si="9"/>
        <v>2.0739005194936926E-2</v>
      </c>
      <c r="AA61" s="214">
        <f>'ori data'!AV148</f>
        <v>3.0950824069882466E-2</v>
      </c>
      <c r="AB61" s="214">
        <f>'ori data'!AW148</f>
        <v>2.5537186906898927E-2</v>
      </c>
      <c r="AC61" s="286"/>
      <c r="AD61" s="286">
        <f t="shared" si="17"/>
        <v>21948.863543422129</v>
      </c>
      <c r="AE61" s="287">
        <f t="shared" si="12"/>
        <v>6.3254112008848974E-4</v>
      </c>
      <c r="AF61" s="288">
        <f t="shared" si="11"/>
        <v>2.1371546315025414E-2</v>
      </c>
      <c r="AG61" s="287">
        <f>'opt vacc_sigma0.1'!L32+AE61</f>
        <v>2.0229538262945632E-2</v>
      </c>
    </row>
    <row r="62" spans="1:33" ht="16">
      <c r="A62" s="51">
        <v>31</v>
      </c>
      <c r="B62" s="53">
        <v>44503</v>
      </c>
      <c r="C62" s="52">
        <v>4596119</v>
      </c>
      <c r="D62" s="52">
        <v>6629870</v>
      </c>
      <c r="E62" s="137">
        <f t="shared" si="0"/>
        <v>1878347</v>
      </c>
      <c r="F62" s="52">
        <v>63278</v>
      </c>
      <c r="G62" s="52">
        <v>17583</v>
      </c>
      <c r="H62" s="52">
        <v>657</v>
      </c>
      <c r="I62" s="138">
        <v>117</v>
      </c>
      <c r="J62" s="52">
        <v>72620</v>
      </c>
      <c r="K62" s="157">
        <v>1149</v>
      </c>
      <c r="L62" s="152">
        <f t="shared" si="1"/>
        <v>-1028</v>
      </c>
      <c r="M62" s="152">
        <f t="shared" si="1"/>
        <v>-10</v>
      </c>
      <c r="N62" s="152">
        <f t="shared" si="1"/>
        <v>-10</v>
      </c>
      <c r="O62" s="152">
        <f t="shared" si="1"/>
        <v>1949</v>
      </c>
      <c r="P62" s="144">
        <f t="shared" si="2"/>
        <v>838.82284687040374</v>
      </c>
      <c r="Q62" s="144">
        <f t="shared" si="5"/>
        <v>59.755025330936434</v>
      </c>
      <c r="R62" s="144">
        <f t="shared" si="3"/>
        <v>2.4221277986599112</v>
      </c>
      <c r="S62" s="151">
        <f t="shared" si="19"/>
        <v>1.7474747861972496E-2</v>
      </c>
      <c r="T62" s="151">
        <f t="shared" si="15"/>
        <v>3.2107369475544803E-3</v>
      </c>
      <c r="U62" s="151">
        <f t="shared" si="4"/>
        <v>3.6313760099848744E-3</v>
      </c>
      <c r="V62" s="153">
        <f t="shared" si="18"/>
        <v>2.0117580251983392E-2</v>
      </c>
      <c r="W62" s="153">
        <f t="shared" si="18"/>
        <v>3.1688618342258579E-3</v>
      </c>
      <c r="X62" s="153">
        <f t="shared" si="18"/>
        <v>1.3246639375168363E-2</v>
      </c>
      <c r="Y62" s="47">
        <f t="shared" si="10"/>
        <v>7.3583656087051292E-3</v>
      </c>
      <c r="Z62" s="151">
        <f t="shared" si="9"/>
        <v>2.0314954353718502E-2</v>
      </c>
      <c r="AA62" s="151">
        <f>'ori data'!AV149</f>
        <v>9.0606261782301134E-3</v>
      </c>
      <c r="AB62" s="151">
        <f>'ori data'!AW149</f>
        <v>2.5064247071233912E-2</v>
      </c>
      <c r="AC62" s="280"/>
      <c r="AD62" s="280">
        <f t="shared" si="17"/>
        <v>23266.053418776348</v>
      </c>
      <c r="AE62" s="281">
        <f t="shared" si="12"/>
        <v>6.9014274273291665E-4</v>
      </c>
      <c r="AF62" s="16">
        <f t="shared" si="11"/>
        <v>2.100509709645142E-2</v>
      </c>
      <c r="AG62" s="281">
        <f>'opt vacc_sigma0.1'!L33+AE62</f>
        <v>2.0074048457018635E-2</v>
      </c>
    </row>
    <row r="63" spans="1:33" ht="16">
      <c r="A63" s="51">
        <v>32</v>
      </c>
      <c r="B63" s="53">
        <v>44504</v>
      </c>
      <c r="C63" s="52">
        <v>4643853</v>
      </c>
      <c r="D63" s="52">
        <v>6629870</v>
      </c>
      <c r="E63" s="137">
        <f t="shared" si="0"/>
        <v>1842498</v>
      </c>
      <c r="F63" s="52">
        <v>50180</v>
      </c>
      <c r="G63" s="52">
        <v>16896</v>
      </c>
      <c r="H63" s="52">
        <v>660</v>
      </c>
      <c r="I63" s="138">
        <v>114</v>
      </c>
      <c r="J63" s="52">
        <v>74511</v>
      </c>
      <c r="K63" s="157">
        <v>1158</v>
      </c>
      <c r="L63" s="152">
        <f t="shared" si="1"/>
        <v>-687</v>
      </c>
      <c r="M63" s="152">
        <f t="shared" si="1"/>
        <v>3</v>
      </c>
      <c r="N63" s="152">
        <f t="shared" si="1"/>
        <v>-3</v>
      </c>
      <c r="O63" s="152">
        <f t="shared" si="1"/>
        <v>1891</v>
      </c>
      <c r="P63" s="144">
        <f t="shared" si="2"/>
        <v>1121.1684210526316</v>
      </c>
      <c r="Q63" s="144">
        <f t="shared" si="5"/>
        <v>73.631578947368425</v>
      </c>
      <c r="R63" s="144">
        <f t="shared" si="3"/>
        <v>9.1999999999999993</v>
      </c>
      <c r="S63" s="151">
        <f t="shared" si="19"/>
        <v>1.7718139338358224E-2</v>
      </c>
      <c r="T63" s="151">
        <f t="shared" si="15"/>
        <v>4.1876573364823082E-3</v>
      </c>
      <c r="U63" s="151">
        <f t="shared" si="4"/>
        <v>1.400304414003044E-2</v>
      </c>
      <c r="V63" s="153">
        <f t="shared" si="18"/>
        <v>1.9765587478157799E-2</v>
      </c>
      <c r="W63" s="153">
        <f t="shared" si="18"/>
        <v>3.1688618342258579E-3</v>
      </c>
      <c r="X63" s="153">
        <f t="shared" si="18"/>
        <v>1.3246639375168363E-2</v>
      </c>
      <c r="Y63" s="47">
        <f t="shared" si="10"/>
        <v>2.5412769844975397E-2</v>
      </c>
      <c r="Z63" s="151">
        <f t="shared" si="9"/>
        <v>1.9498182500071567E-2</v>
      </c>
      <c r="AA63" s="151">
        <f>'ori data'!AV150</f>
        <v>3.2078732242857254E-2</v>
      </c>
      <c r="AB63" s="151">
        <f>'ori data'!AW150</f>
        <v>2.3987008224477267E-2</v>
      </c>
      <c r="AC63" s="280">
        <v>32316</v>
      </c>
      <c r="AD63" s="280">
        <f t="shared" si="17"/>
        <v>24662.290173450918</v>
      </c>
      <c r="AE63" s="281">
        <f t="shared" si="12"/>
        <v>7.4333270406084172E-4</v>
      </c>
      <c r="AF63" s="16">
        <f t="shared" si="11"/>
        <v>2.0241515204132407E-2</v>
      </c>
      <c r="AG63" s="281">
        <f>'opt vacc_sigma0.1'!L34+AE63</f>
        <v>1.9891435561203697E-2</v>
      </c>
    </row>
    <row r="64" spans="1:33" ht="16">
      <c r="A64" s="51">
        <v>33</v>
      </c>
      <c r="B64" s="53">
        <v>44505</v>
      </c>
      <c r="C64" s="52">
        <v>4689787</v>
      </c>
      <c r="D64" s="52">
        <v>6629870</v>
      </c>
      <c r="E64" s="137">
        <f t="shared" si="0"/>
        <v>1779259</v>
      </c>
      <c r="F64" s="52">
        <v>66155</v>
      </c>
      <c r="G64" s="52">
        <v>18205</v>
      </c>
      <c r="H64" s="52">
        <v>634</v>
      </c>
      <c r="I64" s="138">
        <v>109</v>
      </c>
      <c r="J64" s="52">
        <v>74553</v>
      </c>
      <c r="K64" s="157">
        <v>1168</v>
      </c>
      <c r="L64" s="152">
        <f t="shared" si="1"/>
        <v>1309</v>
      </c>
      <c r="M64" s="152">
        <f t="shared" si="1"/>
        <v>-26</v>
      </c>
      <c r="N64" s="152">
        <f t="shared" si="1"/>
        <v>-5</v>
      </c>
      <c r="O64" s="152">
        <f t="shared" si="1"/>
        <v>42</v>
      </c>
      <c r="P64" s="52">
        <f t="shared" si="2"/>
        <v>1349.3530715642812</v>
      </c>
      <c r="Q64" s="52">
        <f t="shared" si="5"/>
        <v>0</v>
      </c>
      <c r="R64" s="52">
        <f t="shared" si="3"/>
        <v>0</v>
      </c>
      <c r="S64" s="47">
        <f t="shared" si="19"/>
        <v>2.6890256507857337E-2</v>
      </c>
      <c r="T64" s="47">
        <f t="shared" si="15"/>
        <v>0</v>
      </c>
      <c r="U64" s="47">
        <f t="shared" si="4"/>
        <v>0</v>
      </c>
      <c r="V64" s="153">
        <f t="shared" si="18"/>
        <v>1.8952928387602038E-2</v>
      </c>
      <c r="W64" s="153">
        <f t="shared" si="18"/>
        <v>3.1716544650360716E-3</v>
      </c>
      <c r="X64" s="153">
        <f t="shared" si="18"/>
        <v>1.0350256142153196E-2</v>
      </c>
      <c r="Y64" s="47">
        <f t="shared" si="10"/>
        <v>2.4930284863267153E-2</v>
      </c>
      <c r="Z64" s="47">
        <f>AVERAGE(Y61:Y67)</f>
        <v>1.9011592699415568E-2</v>
      </c>
      <c r="AA64" s="151">
        <f>'ori data'!AV151</f>
        <v>3.2059413497416624E-2</v>
      </c>
      <c r="AB64" s="151">
        <f>'ori data'!AW151</f>
        <v>2.3341434837329127E-2</v>
      </c>
      <c r="AC64" s="280"/>
      <c r="AD64" s="280">
        <f t="shared" si="17"/>
        <v>26142.317549595085</v>
      </c>
      <c r="AE64" s="281">
        <f t="shared" si="12"/>
        <v>8.0327217513623771E-4</v>
      </c>
      <c r="AF64" s="16">
        <f t="shared" ref="AF64:AF95" si="20">Z64+AE64</f>
        <v>1.9814864874551804E-2</v>
      </c>
      <c r="AG64" s="281">
        <f>'opt vacc_sigma0.1'!L35+AE64</f>
        <v>1.9730735032279095E-2</v>
      </c>
    </row>
    <row r="65" spans="1:33" ht="16">
      <c r="A65" s="51">
        <v>34</v>
      </c>
      <c r="B65" s="53">
        <v>44506</v>
      </c>
      <c r="C65" s="52">
        <v>4733663</v>
      </c>
      <c r="D65" s="52">
        <v>6629870</v>
      </c>
      <c r="E65" s="137">
        <f t="shared" si="0"/>
        <v>1734880</v>
      </c>
      <c r="F65" s="52">
        <v>65410</v>
      </c>
      <c r="G65" s="52">
        <v>15901</v>
      </c>
      <c r="H65" s="52">
        <v>651</v>
      </c>
      <c r="I65" s="138">
        <v>106</v>
      </c>
      <c r="J65" s="52">
        <v>78084</v>
      </c>
      <c r="K65" s="157">
        <v>1175</v>
      </c>
      <c r="L65" s="152">
        <f t="shared" si="1"/>
        <v>-2304</v>
      </c>
      <c r="M65" s="152">
        <f t="shared" si="1"/>
        <v>17</v>
      </c>
      <c r="N65" s="152">
        <f t="shared" si="1"/>
        <v>-3</v>
      </c>
      <c r="O65" s="152">
        <f t="shared" si="1"/>
        <v>3531</v>
      </c>
      <c r="P65" s="144">
        <f t="shared" si="2"/>
        <v>1066.5385400408213</v>
      </c>
      <c r="Q65" s="144">
        <f t="shared" si="5"/>
        <v>154.9926161604034</v>
      </c>
      <c r="R65" s="144">
        <f t="shared" si="3"/>
        <v>19.468843798775364</v>
      </c>
      <c r="S65" s="151">
        <f t="shared" si="19"/>
        <v>1.6121813015506331E-2</v>
      </c>
      <c r="T65" s="151">
        <f t="shared" si="15"/>
        <v>8.513738871760693E-3</v>
      </c>
      <c r="U65" s="151">
        <f t="shared" si="4"/>
        <v>3.0707955518573127E-2</v>
      </c>
      <c r="V65" s="153">
        <f t="shared" si="18"/>
        <v>1.9389652295769437E-2</v>
      </c>
      <c r="W65" s="153">
        <f t="shared" si="18"/>
        <v>3.3377169154376286E-3</v>
      </c>
      <c r="X65" s="153">
        <f t="shared" si="18"/>
        <v>9.6472384080280495E-3</v>
      </c>
      <c r="Y65" s="47">
        <f t="shared" si="10"/>
        <v>2.4659703843004307E-2</v>
      </c>
      <c r="Z65" s="151">
        <f t="shared" si="9"/>
        <v>1.7947895133066421E-2</v>
      </c>
      <c r="AA65" s="151">
        <f>'ori data'!AV152</f>
        <v>3.1422346214147377E-2</v>
      </c>
      <c r="AB65" s="151">
        <f>'ori data'!AW152</f>
        <v>2.2500898517637393E-2</v>
      </c>
      <c r="AC65" s="280"/>
      <c r="AD65" s="280">
        <f t="shared" si="17"/>
        <v>27711.163969661386</v>
      </c>
      <c r="AE65" s="281">
        <f t="shared" si="12"/>
        <v>8.817414553284824E-4</v>
      </c>
      <c r="AF65" s="16">
        <f t="shared" si="20"/>
        <v>1.8829636588394903E-2</v>
      </c>
      <c r="AG65" s="281">
        <f>'opt vacc_sigma0.1'!L36+AE65</f>
        <v>1.9592412883899912E-2</v>
      </c>
    </row>
    <row r="66" spans="1:33" ht="16">
      <c r="A66" s="51">
        <v>35</v>
      </c>
      <c r="B66" s="53">
        <v>44507</v>
      </c>
      <c r="C66" s="52">
        <v>4761123</v>
      </c>
      <c r="D66" s="52">
        <v>6629870</v>
      </c>
      <c r="E66" s="137">
        <f t="shared" si="0"/>
        <v>1715055</v>
      </c>
      <c r="F66" s="52">
        <v>56649</v>
      </c>
      <c r="G66" s="52">
        <v>15745</v>
      </c>
      <c r="H66" s="52">
        <v>568</v>
      </c>
      <c r="I66" s="138">
        <v>96</v>
      </c>
      <c r="J66" s="52">
        <v>79450</v>
      </c>
      <c r="K66" s="157">
        <v>1184</v>
      </c>
      <c r="L66" s="152">
        <f t="shared" si="1"/>
        <v>-156</v>
      </c>
      <c r="M66" s="152">
        <f t="shared" si="1"/>
        <v>-83</v>
      </c>
      <c r="N66" s="152">
        <f t="shared" si="1"/>
        <v>-10</v>
      </c>
      <c r="O66" s="152">
        <f t="shared" si="1"/>
        <v>1366</v>
      </c>
      <c r="P66" s="144">
        <f t="shared" si="2"/>
        <v>1154.7239929307088</v>
      </c>
      <c r="Q66" s="144">
        <f t="shared" si="5"/>
        <v>0</v>
      </c>
      <c r="R66" s="144">
        <f t="shared" si="3"/>
        <v>0</v>
      </c>
      <c r="S66" s="151">
        <f t="shared" si="19"/>
        <v>1.7653630835204232E-2</v>
      </c>
      <c r="T66" s="151">
        <f t="shared" si="15"/>
        <v>0</v>
      </c>
      <c r="U66" s="151">
        <f t="shared" si="4"/>
        <v>0</v>
      </c>
      <c r="V66" s="153">
        <f t="shared" si="18"/>
        <v>1.9948291894528791E-2</v>
      </c>
      <c r="W66" s="153">
        <f t="shared" si="18"/>
        <v>2.8790402086441317E-3</v>
      </c>
      <c r="X66" s="153">
        <f t="shared" si="18"/>
        <v>9.7734481094554765E-3</v>
      </c>
      <c r="Y66" s="47">
        <f t="shared" si="10"/>
        <v>1.5828184081896155E-2</v>
      </c>
      <c r="Z66" s="151">
        <f t="shared" si="9"/>
        <v>1.9411450888218683E-2</v>
      </c>
      <c r="AA66" s="151">
        <f>'ori data'!AV153</f>
        <v>1.8689779628058574E-2</v>
      </c>
      <c r="AB66" s="151">
        <f>'ori data'!AW153</f>
        <v>2.4598639970848938E-2</v>
      </c>
      <c r="AC66" s="280"/>
      <c r="AD66" s="280">
        <f t="shared" si="17"/>
        <v>29374.159620570954</v>
      </c>
      <c r="AE66" s="281">
        <f t="shared" si="12"/>
        <v>9.5856523270172473E-4</v>
      </c>
      <c r="AF66" s="16">
        <f t="shared" si="20"/>
        <v>2.0370016120920407E-2</v>
      </c>
      <c r="AG66" s="281">
        <f>'opt vacc_sigma0.1'!L37+AE66</f>
        <v>1.9453970946987437E-2</v>
      </c>
    </row>
    <row r="67" spans="1:33" ht="16">
      <c r="A67" s="51">
        <v>36</v>
      </c>
      <c r="B67" s="53">
        <v>44508</v>
      </c>
      <c r="C67" s="52">
        <v>4774679</v>
      </c>
      <c r="D67" s="52">
        <v>6629870</v>
      </c>
      <c r="E67" s="137">
        <f t="shared" ref="E67:E120" si="21">D67-C67-SUM(F67:K67)</f>
        <v>1712582</v>
      </c>
      <c r="F67" s="52">
        <v>44479</v>
      </c>
      <c r="G67" s="52">
        <v>15527</v>
      </c>
      <c r="H67" s="52">
        <v>556</v>
      </c>
      <c r="I67" s="138">
        <v>91</v>
      </c>
      <c r="J67" s="52">
        <v>80767</v>
      </c>
      <c r="K67" s="157">
        <v>1189</v>
      </c>
      <c r="L67" s="152">
        <f t="shared" si="1"/>
        <v>-218</v>
      </c>
      <c r="M67" s="152">
        <f t="shared" si="1"/>
        <v>-12</v>
      </c>
      <c r="N67" s="152">
        <f t="shared" si="1"/>
        <v>-5</v>
      </c>
      <c r="O67" s="152">
        <f t="shared" si="1"/>
        <v>1317</v>
      </c>
      <c r="P67" s="144">
        <f t="shared" si="2"/>
        <v>1046.3167429207369</v>
      </c>
      <c r="Q67" s="144">
        <f t="shared" si="5"/>
        <v>33.273401755904537</v>
      </c>
      <c r="R67" s="144">
        <f t="shared" si="3"/>
        <v>2.4098553233584763</v>
      </c>
      <c r="S67" s="151">
        <f t="shared" si="19"/>
        <v>1.8470171457938125E-2</v>
      </c>
      <c r="T67" s="151">
        <f t="shared" si="15"/>
        <v>2.1132678155544324E-3</v>
      </c>
      <c r="U67" s="151">
        <f t="shared" si="4"/>
        <v>4.2427030340818246E-3</v>
      </c>
      <c r="V67" s="153">
        <f t="shared" si="18"/>
        <v>1.9975105539247993E-2</v>
      </c>
      <c r="W67" s="153">
        <f t="shared" si="18"/>
        <v>2.3271287246242958E-3</v>
      </c>
      <c r="X67" s="153">
        <f t="shared" si="18"/>
        <v>7.7730132323082712E-3</v>
      </c>
      <c r="Y67" s="47">
        <f t="shared" si="10"/>
        <v>7.9041196929544536E-3</v>
      </c>
      <c r="Z67" s="151">
        <f t="shared" si="9"/>
        <v>1.8248225417248378E-2</v>
      </c>
      <c r="AA67" s="151">
        <f>'ori data'!AV154</f>
        <v>9.1283220307115213E-3</v>
      </c>
      <c r="AB67" s="151">
        <f>'ori data'!AW154</f>
        <v>2.3346788445257942E-2</v>
      </c>
      <c r="AC67" s="280"/>
      <c r="AD67" s="280">
        <f t="shared" si="17"/>
        <v>31136.954563129624</v>
      </c>
      <c r="AE67" s="281">
        <f t="shared" si="12"/>
        <v>1.0278358085068235E-3</v>
      </c>
      <c r="AF67" s="16">
        <f t="shared" si="20"/>
        <v>1.9276061225755203E-2</v>
      </c>
      <c r="AG67" s="281">
        <f>'opt vacc_sigma0.1'!L38+AE67</f>
        <v>1.9261632951363968E-2</v>
      </c>
    </row>
    <row r="68" spans="1:33" ht="16">
      <c r="A68" s="51">
        <v>37</v>
      </c>
      <c r="B68" s="53">
        <v>44509</v>
      </c>
      <c r="C68" s="52">
        <v>4808146</v>
      </c>
      <c r="D68" s="52">
        <v>6629870</v>
      </c>
      <c r="E68" s="137">
        <f t="shared" si="21"/>
        <v>1674747</v>
      </c>
      <c r="F68" s="52">
        <v>47794</v>
      </c>
      <c r="G68" s="52">
        <v>14934</v>
      </c>
      <c r="H68" s="52">
        <v>579</v>
      </c>
      <c r="I68" s="138">
        <v>90</v>
      </c>
      <c r="J68" s="52">
        <v>82381</v>
      </c>
      <c r="K68" s="157">
        <v>1199</v>
      </c>
      <c r="L68" s="152">
        <f t="shared" si="1"/>
        <v>-593</v>
      </c>
      <c r="M68" s="152">
        <f t="shared" si="1"/>
        <v>23</v>
      </c>
      <c r="N68" s="152">
        <f t="shared" si="1"/>
        <v>-1</v>
      </c>
      <c r="O68" s="152">
        <f t="shared" si="1"/>
        <v>1614</v>
      </c>
      <c r="P68" s="144">
        <f t="shared" si="2"/>
        <v>951.7975389348203</v>
      </c>
      <c r="Q68" s="144">
        <f t="shared" si="5"/>
        <v>82.892712939819262</v>
      </c>
      <c r="R68" s="144">
        <f t="shared" si="3"/>
        <v>8.3097481253605068</v>
      </c>
      <c r="S68" s="151">
        <f t="shared" si="19"/>
        <v>2.1398807053549324E-2</v>
      </c>
      <c r="T68" s="151">
        <f t="shared" si="15"/>
        <v>5.3386174367114868E-3</v>
      </c>
      <c r="U68" s="151">
        <f t="shared" si="4"/>
        <v>1.4945590153526091E-2</v>
      </c>
      <c r="V68" s="153">
        <f t="shared" si="18"/>
        <v>1.8473008926457268E-2</v>
      </c>
      <c r="W68" s="153">
        <f t="shared" si="18"/>
        <v>2.3271287246242958E-3</v>
      </c>
      <c r="X68" s="153">
        <f t="shared" si="18"/>
        <v>9.7763266046328595E-3</v>
      </c>
      <c r="Y68" s="47">
        <f t="shared" si="10"/>
        <v>1.9541837996662349E-2</v>
      </c>
      <c r="Z68" s="151">
        <f t="shared" si="9"/>
        <v>1.7298505738597491E-2</v>
      </c>
      <c r="AA68" s="151">
        <f>'ori data'!AV155</f>
        <v>2.5067069832040302E-2</v>
      </c>
      <c r="AB68" s="151">
        <f>'ori data'!AW155</f>
        <v>2.2177587236085965E-2</v>
      </c>
      <c r="AC68" s="280"/>
      <c r="AD68" s="280">
        <f t="shared" si="17"/>
        <v>33005.537928221886</v>
      </c>
      <c r="AE68" s="281">
        <f t="shared" si="12"/>
        <v>1.0910913258998759E-3</v>
      </c>
      <c r="AF68" s="16">
        <f t="shared" si="20"/>
        <v>1.8389597064497366E-2</v>
      </c>
      <c r="AG68" s="281">
        <f>'opt vacc_sigma0.1'!L39+AE68</f>
        <v>1.9047799897328445E-2</v>
      </c>
    </row>
    <row r="69" spans="1:33" ht="16">
      <c r="A69" s="51">
        <v>38</v>
      </c>
      <c r="B69" s="53">
        <v>44510</v>
      </c>
      <c r="C69" s="52">
        <v>4837627</v>
      </c>
      <c r="D69" s="52">
        <v>6629870</v>
      </c>
      <c r="E69" s="137">
        <f t="shared" si="21"/>
        <v>1620480</v>
      </c>
      <c r="F69" s="52">
        <v>71601</v>
      </c>
      <c r="G69" s="52">
        <v>14472</v>
      </c>
      <c r="H69" s="52">
        <v>471</v>
      </c>
      <c r="I69" s="138">
        <v>84</v>
      </c>
      <c r="J69" s="52">
        <v>83922</v>
      </c>
      <c r="K69" s="157">
        <v>1213</v>
      </c>
      <c r="L69" s="152">
        <f t="shared" si="1"/>
        <v>-462</v>
      </c>
      <c r="M69" s="152">
        <f t="shared" si="1"/>
        <v>-108</v>
      </c>
      <c r="N69" s="152">
        <f t="shared" si="1"/>
        <v>-6</v>
      </c>
      <c r="O69" s="152">
        <f t="shared" si="1"/>
        <v>1541</v>
      </c>
      <c r="P69" s="144">
        <f t="shared" si="2"/>
        <v>1022.0854461968456</v>
      </c>
      <c r="Q69" s="144">
        <f t="shared" si="5"/>
        <v>0</v>
      </c>
      <c r="R69" s="144">
        <f t="shared" si="3"/>
        <v>2.6140946296665994</v>
      </c>
      <c r="S69" s="151">
        <f t="shared" si="19"/>
        <v>2.1385225053287979E-2</v>
      </c>
      <c r="T69" s="151">
        <f t="shared" si="15"/>
        <v>0</v>
      </c>
      <c r="U69" s="151">
        <f t="shared" si="4"/>
        <v>4.5148439199768553E-3</v>
      </c>
      <c r="V69" s="153">
        <f t="shared" si="18"/>
        <v>1.8718400789089019E-2</v>
      </c>
      <c r="W69" s="153">
        <f t="shared" si="18"/>
        <v>1.1108803143727681E-3</v>
      </c>
      <c r="X69" s="153">
        <f t="shared" si="18"/>
        <v>5.389475816265271E-3</v>
      </c>
      <c r="Y69" s="47">
        <f t="shared" si="10"/>
        <v>1.7603255894770971E-2</v>
      </c>
      <c r="Z69" s="151">
        <f t="shared" si="9"/>
        <v>1.6442357814030452E-2</v>
      </c>
      <c r="AA69" s="151">
        <f>'ori data'!AV156</f>
        <v>2.37448163507109E-2</v>
      </c>
      <c r="AB69" s="151">
        <f>'ori data'!AW156</f>
        <v>2.1245511138926303E-2</v>
      </c>
      <c r="AC69" s="280"/>
      <c r="AD69" s="156">
        <f t="shared" si="17"/>
        <v>34986.258265002252</v>
      </c>
      <c r="AE69" s="281">
        <f t="shared" si="12"/>
        <v>1.1826982444395283E-3</v>
      </c>
      <c r="AF69" s="16">
        <f t="shared" si="20"/>
        <v>1.7625056058469979E-2</v>
      </c>
      <c r="AG69" s="281">
        <f>'opt vacc_sigma0.1'!L40+AE69</f>
        <v>1.8783506815868097E-2</v>
      </c>
    </row>
    <row r="70" spans="1:33" ht="16">
      <c r="A70" s="51">
        <v>39</v>
      </c>
      <c r="B70" s="53">
        <v>44511</v>
      </c>
      <c r="C70" s="52">
        <v>4865613</v>
      </c>
      <c r="D70" s="52">
        <v>6629870</v>
      </c>
      <c r="E70" s="137">
        <f t="shared" si="21"/>
        <v>1595701</v>
      </c>
      <c r="F70" s="52">
        <v>67105</v>
      </c>
      <c r="G70" s="52">
        <v>15135</v>
      </c>
      <c r="H70" s="52">
        <v>457</v>
      </c>
      <c r="I70" s="138">
        <v>79</v>
      </c>
      <c r="J70" s="52">
        <v>84563</v>
      </c>
      <c r="K70" s="157">
        <v>1217</v>
      </c>
      <c r="L70" s="152">
        <f t="shared" ref="L70:O120" si="22">G70-G69</f>
        <v>663</v>
      </c>
      <c r="M70" s="152">
        <f t="shared" si="22"/>
        <v>-14</v>
      </c>
      <c r="N70" s="152">
        <f t="shared" si="22"/>
        <v>-5</v>
      </c>
      <c r="O70" s="152">
        <f t="shared" si="22"/>
        <v>641</v>
      </c>
      <c r="P70" s="144">
        <f t="shared" ref="P70:P101" si="23">MAX(0,MIN(G70,L70+$O70*G70/SUM($G70:$I70)))</f>
        <v>1282.0756811945632</v>
      </c>
      <c r="Q70" s="144">
        <f t="shared" si="5"/>
        <v>4.6929359964265203</v>
      </c>
      <c r="R70" s="144">
        <f t="shared" si="5"/>
        <v>0</v>
      </c>
      <c r="S70" s="151">
        <f t="shared" si="19"/>
        <v>1.7905834851392622E-2</v>
      </c>
      <c r="T70" s="151">
        <f t="shared" si="15"/>
        <v>3.2427694834345771E-4</v>
      </c>
      <c r="U70" s="151">
        <f t="shared" si="15"/>
        <v>0</v>
      </c>
      <c r="V70" s="153">
        <f t="shared" si="18"/>
        <v>1.889586244806982E-2</v>
      </c>
      <c r="W70" s="153">
        <f t="shared" si="18"/>
        <v>1.1108803143727681E-3</v>
      </c>
      <c r="X70" s="153">
        <f t="shared" ref="X70:X120" si="24">AVERAGE(U68:U72)</f>
        <v>6.6967255359550145E-3</v>
      </c>
      <c r="Y70" s="47">
        <f t="shared" si="10"/>
        <v>1.7270191548183253E-2</v>
      </c>
      <c r="Z70" s="151">
        <f t="shared" si="9"/>
        <v>1.575583343985406E-2</v>
      </c>
      <c r="AA70" s="151">
        <f>'ori data'!AV157</f>
        <v>2.3315771563720271E-2</v>
      </c>
      <c r="AB70" s="151">
        <f>'ori data'!AW157</f>
        <v>2.0563573832524881E-2</v>
      </c>
      <c r="AC70" s="280">
        <v>55670</v>
      </c>
      <c r="AD70" s="280">
        <f t="shared" si="17"/>
        <v>37085.845110217284</v>
      </c>
      <c r="AE70" s="281">
        <f t="shared" si="12"/>
        <v>1.2956573640001924E-3</v>
      </c>
      <c r="AF70" s="16">
        <f t="shared" si="20"/>
        <v>1.7051490803854253E-2</v>
      </c>
      <c r="AG70" s="281">
        <f>'opt vacc_sigma0.1'!L41+AE70</f>
        <v>1.8560131649714477E-2</v>
      </c>
    </row>
    <row r="71" spans="1:33" ht="16">
      <c r="A71" s="51">
        <v>40</v>
      </c>
      <c r="B71" s="53">
        <v>44512</v>
      </c>
      <c r="C71" s="52">
        <v>4894786</v>
      </c>
      <c r="D71" s="52">
        <v>6629870</v>
      </c>
      <c r="E71" s="137">
        <f t="shared" si="21"/>
        <v>1564607</v>
      </c>
      <c r="F71" s="52">
        <v>67925</v>
      </c>
      <c r="G71" s="52">
        <v>15586</v>
      </c>
      <c r="H71" s="52">
        <v>426</v>
      </c>
      <c r="I71" s="138">
        <v>82</v>
      </c>
      <c r="J71" s="52">
        <v>85232</v>
      </c>
      <c r="K71" s="157">
        <v>1226</v>
      </c>
      <c r="L71" s="152">
        <f t="shared" si="22"/>
        <v>451</v>
      </c>
      <c r="M71" s="152">
        <f t="shared" si="22"/>
        <v>-31</v>
      </c>
      <c r="N71" s="152">
        <f t="shared" si="22"/>
        <v>3</v>
      </c>
      <c r="O71" s="152">
        <f t="shared" si="22"/>
        <v>669</v>
      </c>
      <c r="P71" s="144">
        <f t="shared" si="23"/>
        <v>1098.8833105505157</v>
      </c>
      <c r="Q71" s="144">
        <f t="shared" ref="Q71:Q102" si="25">MAX(0,MIN(H71,M71+$O71*H71/SUM($G71:$I71)))</f>
        <v>0</v>
      </c>
      <c r="R71" s="144">
        <f t="shared" ref="R71:R102" si="26">MAX(0,MIN(I71,N71+$O71*I71/SUM($G71:$I71)))</f>
        <v>6.4085994780663604</v>
      </c>
      <c r="S71" s="151">
        <f t="shared" si="19"/>
        <v>1.6375580218322267E-2</v>
      </c>
      <c r="T71" s="151">
        <f t="shared" si="15"/>
        <v>0</v>
      </c>
      <c r="U71" s="151">
        <f t="shared" si="15"/>
        <v>1.4023193606272124E-2</v>
      </c>
      <c r="V71" s="153">
        <f t="shared" si="18"/>
        <v>1.7971454243972753E-2</v>
      </c>
      <c r="W71" s="153">
        <f t="shared" si="18"/>
        <v>8.0898491215070632E-4</v>
      </c>
      <c r="X71" s="153">
        <f t="shared" si="24"/>
        <v>3.7076075052497959E-3</v>
      </c>
      <c r="Y71" s="47">
        <f t="shared" si="10"/>
        <v>1.8282247112710964E-2</v>
      </c>
      <c r="Z71" s="151">
        <f t="shared" si="9"/>
        <v>1.5390570694054943E-2</v>
      </c>
      <c r="AA71" s="151">
        <f>'ori data'!AV158</f>
        <v>2.3875005033212812E-2</v>
      </c>
      <c r="AB71" s="151">
        <f>'ori data'!AW158</f>
        <v>2.0162316369916538E-2</v>
      </c>
      <c r="AC71" s="280"/>
      <c r="AD71" s="280">
        <f t="shared" si="17"/>
        <v>39311.431851940542</v>
      </c>
      <c r="AE71" s="281">
        <f t="shared" ref="AE71:AE102" si="27">(AD71-AD70)/E70</f>
        <v>1.3947392034743718E-3</v>
      </c>
      <c r="AF71" s="16">
        <f t="shared" si="20"/>
        <v>1.6785309897529313E-2</v>
      </c>
      <c r="AG71" s="281">
        <f>'opt vacc_sigma0.1'!L42+AE71</f>
        <v>1.8247256346331512E-2</v>
      </c>
    </row>
    <row r="72" spans="1:33" ht="16">
      <c r="A72" s="51">
        <v>41</v>
      </c>
      <c r="B72" s="53">
        <v>44513</v>
      </c>
      <c r="C72" s="52">
        <v>4923992</v>
      </c>
      <c r="D72" s="52">
        <v>6629870</v>
      </c>
      <c r="E72" s="137">
        <f t="shared" si="21"/>
        <v>1541300</v>
      </c>
      <c r="F72" s="52">
        <v>60818</v>
      </c>
      <c r="G72" s="52">
        <v>16185</v>
      </c>
      <c r="H72" s="52">
        <v>405</v>
      </c>
      <c r="I72" s="138">
        <v>77</v>
      </c>
      <c r="J72" s="52">
        <v>85863</v>
      </c>
      <c r="K72" s="157">
        <v>1230</v>
      </c>
      <c r="L72" s="152">
        <f t="shared" si="22"/>
        <v>599</v>
      </c>
      <c r="M72" s="152">
        <f t="shared" si="22"/>
        <v>-21</v>
      </c>
      <c r="N72" s="152">
        <f t="shared" si="22"/>
        <v>-5</v>
      </c>
      <c r="O72" s="152">
        <f t="shared" si="22"/>
        <v>631</v>
      </c>
      <c r="P72" s="144">
        <f t="shared" si="23"/>
        <v>1211.7518449631007</v>
      </c>
      <c r="Q72" s="144">
        <f t="shared" si="25"/>
        <v>0</v>
      </c>
      <c r="R72" s="144">
        <f t="shared" si="26"/>
        <v>0</v>
      </c>
      <c r="S72" s="151">
        <f t="shared" si="19"/>
        <v>1.7839556053928608E-2</v>
      </c>
      <c r="T72" s="151">
        <f t="shared" si="15"/>
        <v>0</v>
      </c>
      <c r="U72" s="151">
        <f t="shared" si="15"/>
        <v>0</v>
      </c>
      <c r="V72" s="153">
        <f t="shared" si="18"/>
        <v>1.6563071673594235E-2</v>
      </c>
      <c r="W72" s="153">
        <f t="shared" si="18"/>
        <v>1.1512792392227044E-3</v>
      </c>
      <c r="X72" s="153">
        <f t="shared" si="24"/>
        <v>5.7223335719003765E-3</v>
      </c>
      <c r="Y72" s="47">
        <f t="shared" si="10"/>
        <v>1.8666668371035026E-2</v>
      </c>
      <c r="Z72" s="151">
        <f t="shared" si="9"/>
        <v>1.4755057759943836E-2</v>
      </c>
      <c r="AA72" s="151">
        <f>'ori data'!AV159</f>
        <v>2.4897813534029714E-2</v>
      </c>
      <c r="AB72" s="151">
        <f>'ori data'!AW159</f>
        <v>1.9425055458090545E-2</v>
      </c>
      <c r="AC72" s="280"/>
      <c r="AD72" s="280">
        <f t="shared" si="17"/>
        <v>41670.579965400451</v>
      </c>
      <c r="AE72" s="281">
        <f t="shared" si="27"/>
        <v>1.5078215254437114E-3</v>
      </c>
      <c r="AF72" s="16">
        <f t="shared" si="20"/>
        <v>1.6262879285387548E-2</v>
      </c>
      <c r="AG72" s="281">
        <f>'opt vacc_sigma0.1'!L43+AE72</f>
        <v>1.7940612954015139E-2</v>
      </c>
    </row>
    <row r="73" spans="1:33" ht="16">
      <c r="A73" s="51">
        <v>42</v>
      </c>
      <c r="B73" s="53">
        <v>44514</v>
      </c>
      <c r="C73" s="52">
        <v>4940981</v>
      </c>
      <c r="D73" s="52">
        <v>6629870</v>
      </c>
      <c r="E73" s="137">
        <f t="shared" si="21"/>
        <v>1520025</v>
      </c>
      <c r="F73" s="52">
        <v>64218</v>
      </c>
      <c r="G73" s="52">
        <v>16829</v>
      </c>
      <c r="H73" s="52">
        <v>394</v>
      </c>
      <c r="I73" s="138">
        <v>75</v>
      </c>
      <c r="J73" s="52">
        <v>86114</v>
      </c>
      <c r="K73" s="157">
        <v>1234</v>
      </c>
      <c r="L73" s="152">
        <f t="shared" si="22"/>
        <v>644</v>
      </c>
      <c r="M73" s="152">
        <f t="shared" si="22"/>
        <v>-11</v>
      </c>
      <c r="N73" s="152">
        <f t="shared" si="22"/>
        <v>-2</v>
      </c>
      <c r="O73" s="152">
        <f t="shared" si="22"/>
        <v>251</v>
      </c>
      <c r="P73" s="144">
        <f t="shared" si="23"/>
        <v>888.19464677997462</v>
      </c>
      <c r="Q73" s="144">
        <f t="shared" si="25"/>
        <v>0</v>
      </c>
      <c r="R73" s="144">
        <f t="shared" si="26"/>
        <v>0</v>
      </c>
      <c r="S73" s="151"/>
      <c r="T73" s="151">
        <f t="shared" si="15"/>
        <v>0</v>
      </c>
      <c r="U73" s="151">
        <f t="shared" si="15"/>
        <v>0</v>
      </c>
      <c r="V73" s="153">
        <f t="shared" ref="V73:V120" si="28">AVERAGE(S70:S76)</f>
        <v>1.6113811312374892E-2</v>
      </c>
      <c r="W73" s="153">
        <f t="shared" ref="W73:W120" si="29">AVERAGE(T71:T75)</f>
        <v>1.5469355452430947E-3</v>
      </c>
      <c r="X73" s="153">
        <f t="shared" si="24"/>
        <v>1.3757605442381421E-2</v>
      </c>
      <c r="Y73" s="47">
        <f t="shared" si="10"/>
        <v>1.102251346266139E-2</v>
      </c>
      <c r="Z73" s="151">
        <f t="shared" ref="Z73:Z120" si="30">AVERAGE(Y70:Y76)</f>
        <v>1.4131689017264012E-2</v>
      </c>
      <c r="AA73" s="151">
        <f>'ori data'!AV160</f>
        <v>1.3916218483248631E-2</v>
      </c>
      <c r="AB73" s="151">
        <f>'ori data'!AW160</f>
        <v>1.8681814959340712E-2</v>
      </c>
      <c r="AC73" s="280"/>
      <c r="AD73" s="280">
        <f t="shared" si="17"/>
        <v>44171.30470324288</v>
      </c>
      <c r="AE73" s="281">
        <f t="shared" si="27"/>
        <v>1.6224776084100623E-3</v>
      </c>
      <c r="AF73" s="16">
        <f t="shared" si="20"/>
        <v>1.5754166625674075E-2</v>
      </c>
      <c r="AG73" s="281">
        <f>'opt vacc_sigma0.1'!L44+AE73</f>
        <v>1.7579577608410064E-2</v>
      </c>
    </row>
    <row r="74" spans="1:33" ht="16">
      <c r="A74" s="51">
        <v>43</v>
      </c>
      <c r="B74" s="53">
        <v>44515</v>
      </c>
      <c r="C74" s="52">
        <v>4949109</v>
      </c>
      <c r="D74" s="52">
        <v>6629870</v>
      </c>
      <c r="E74" s="137">
        <f t="shared" si="21"/>
        <v>1527173</v>
      </c>
      <c r="F74" s="52">
        <v>48104</v>
      </c>
      <c r="G74" s="52">
        <v>17058</v>
      </c>
      <c r="H74" s="52">
        <v>378</v>
      </c>
      <c r="I74" s="138">
        <v>78</v>
      </c>
      <c r="J74" s="52">
        <v>86731</v>
      </c>
      <c r="K74" s="157">
        <v>1239</v>
      </c>
      <c r="L74" s="152">
        <f t="shared" si="22"/>
        <v>229</v>
      </c>
      <c r="M74" s="152">
        <f t="shared" si="22"/>
        <v>-16</v>
      </c>
      <c r="N74" s="152">
        <f t="shared" si="22"/>
        <v>3</v>
      </c>
      <c r="O74" s="152">
        <f t="shared" si="22"/>
        <v>617</v>
      </c>
      <c r="P74" s="144">
        <f t="shared" si="23"/>
        <v>829.93559438163754</v>
      </c>
      <c r="Q74" s="144">
        <f t="shared" si="25"/>
        <v>0</v>
      </c>
      <c r="R74" s="144">
        <f t="shared" si="26"/>
        <v>5.7478588557725248</v>
      </c>
      <c r="S74" s="151">
        <f t="shared" ref="S74:S93" si="31">MIN(1,P74/F73)</f>
        <v>1.2923722233355719E-2</v>
      </c>
      <c r="T74" s="151">
        <f t="shared" si="15"/>
        <v>0</v>
      </c>
      <c r="U74" s="151">
        <f t="shared" si="15"/>
        <v>1.4588474253229759E-2</v>
      </c>
      <c r="V74" s="153">
        <f t="shared" si="28"/>
        <v>1.5327840121091637E-2</v>
      </c>
      <c r="W74" s="153">
        <f t="shared" si="29"/>
        <v>1.5469355452430947E-3</v>
      </c>
      <c r="X74" s="153">
        <f t="shared" si="24"/>
        <v>1.0952966721126996E-2</v>
      </c>
      <c r="Y74" s="47">
        <f t="shared" si="10"/>
        <v>5.3472804723606517E-3</v>
      </c>
      <c r="Z74" s="151">
        <f t="shared" si="30"/>
        <v>1.3460634274009193E-2</v>
      </c>
      <c r="AA74" s="151">
        <f>'ori data'!AV161</f>
        <v>6.3195197924531144E-3</v>
      </c>
      <c r="AB74" s="151">
        <f>'ori data'!AW161</f>
        <v>1.7894354459135422E-2</v>
      </c>
      <c r="AC74" s="280"/>
      <c r="AD74" s="280">
        <f t="shared" si="17"/>
        <v>46822.102327511435</v>
      </c>
      <c r="AE74" s="281">
        <f t="shared" si="27"/>
        <v>1.7439171225924275E-3</v>
      </c>
      <c r="AF74" s="16">
        <f t="shared" si="20"/>
        <v>1.520455139660162E-2</v>
      </c>
      <c r="AG74" s="281">
        <f>'opt vacc_sigma0.1'!L45+AE74</f>
        <v>1.7257248551163857E-2</v>
      </c>
    </row>
    <row r="75" spans="1:33" ht="16">
      <c r="A75" s="51">
        <v>44</v>
      </c>
      <c r="B75" s="53">
        <v>44516</v>
      </c>
      <c r="C75" s="52">
        <v>4972159</v>
      </c>
      <c r="D75" s="52">
        <v>6629870</v>
      </c>
      <c r="E75" s="137">
        <f t="shared" si="21"/>
        <v>1497922</v>
      </c>
      <c r="F75" s="52">
        <v>53527</v>
      </c>
      <c r="G75" s="52">
        <v>13661</v>
      </c>
      <c r="H75" s="52">
        <v>394</v>
      </c>
      <c r="I75" s="138">
        <v>72</v>
      </c>
      <c r="J75" s="52">
        <v>90888</v>
      </c>
      <c r="K75" s="157">
        <v>1247</v>
      </c>
      <c r="L75" s="152">
        <f t="shared" si="22"/>
        <v>-3397</v>
      </c>
      <c r="M75" s="152">
        <f t="shared" si="22"/>
        <v>16</v>
      </c>
      <c r="N75" s="152">
        <f t="shared" si="22"/>
        <v>-6</v>
      </c>
      <c r="O75" s="152">
        <f t="shared" si="22"/>
        <v>4157</v>
      </c>
      <c r="P75" s="144">
        <f t="shared" si="23"/>
        <v>622.87520351100738</v>
      </c>
      <c r="Q75" s="144">
        <f t="shared" si="25"/>
        <v>131.93813265378355</v>
      </c>
      <c r="R75" s="144">
        <f t="shared" si="26"/>
        <v>15.186663835209174</v>
      </c>
      <c r="S75" s="151">
        <f t="shared" si="31"/>
        <v>1.2948511631278218E-2</v>
      </c>
      <c r="T75" s="151">
        <f t="shared" si="15"/>
        <v>7.7346777262154737E-3</v>
      </c>
      <c r="U75" s="151">
        <f t="shared" si="15"/>
        <v>4.0176359352405225E-2</v>
      </c>
      <c r="V75" s="153">
        <f t="shared" si="28"/>
        <v>1.5443861383995297E-2</v>
      </c>
      <c r="W75" s="153">
        <f t="shared" si="29"/>
        <v>1.7593552675041039E-3</v>
      </c>
      <c r="X75" s="153">
        <f t="shared" si="24"/>
        <v>1.7388282339046868E-2</v>
      </c>
      <c r="Y75" s="47">
        <f t="shared" si="10"/>
        <v>1.5093247457884601E-2</v>
      </c>
      <c r="Z75" s="151">
        <f t="shared" si="30"/>
        <v>1.2693865955228548E-2</v>
      </c>
      <c r="AA75" s="151">
        <f>'ori data'!AV162</f>
        <v>1.9906243449258374E-2</v>
      </c>
      <c r="AB75" s="151">
        <f>'ori data'!AW162</f>
        <v>1.7030904659223405E-2</v>
      </c>
      <c r="AC75" s="280"/>
      <c r="AD75" s="280">
        <f t="shared" si="17"/>
        <v>49631.978975866667</v>
      </c>
      <c r="AE75" s="281">
        <f t="shared" si="27"/>
        <v>1.8399203288397789E-3</v>
      </c>
      <c r="AF75" s="16">
        <f t="shared" si="20"/>
        <v>1.4533786284068326E-2</v>
      </c>
      <c r="AG75" s="281">
        <f>'opt vacc_sigma0.1'!L46+AE75</f>
        <v>1.688018890026835E-2</v>
      </c>
    </row>
    <row r="76" spans="1:33" ht="16">
      <c r="A76" s="51">
        <v>45</v>
      </c>
      <c r="B76" s="53">
        <v>44517</v>
      </c>
      <c r="C76" s="52">
        <v>4991991</v>
      </c>
      <c r="D76" s="52">
        <v>6629870</v>
      </c>
      <c r="E76" s="137">
        <f t="shared" si="21"/>
        <v>1458624</v>
      </c>
      <c r="F76" s="52">
        <v>72010</v>
      </c>
      <c r="G76" s="52">
        <v>13841</v>
      </c>
      <c r="H76" s="52">
        <v>357</v>
      </c>
      <c r="I76" s="138">
        <v>58</v>
      </c>
      <c r="J76" s="52">
        <v>91733</v>
      </c>
      <c r="K76" s="157">
        <v>1256</v>
      </c>
      <c r="L76" s="152">
        <f t="shared" si="22"/>
        <v>180</v>
      </c>
      <c r="M76" s="152">
        <f t="shared" si="22"/>
        <v>-37</v>
      </c>
      <c r="N76" s="152">
        <f t="shared" si="22"/>
        <v>-14</v>
      </c>
      <c r="O76" s="152">
        <f t="shared" si="22"/>
        <v>845</v>
      </c>
      <c r="P76" s="144">
        <f t="shared" si="23"/>
        <v>1000.4015852974186</v>
      </c>
      <c r="Q76" s="144">
        <f t="shared" si="25"/>
        <v>0</v>
      </c>
      <c r="R76" s="144">
        <f t="shared" si="26"/>
        <v>0</v>
      </c>
      <c r="S76" s="151">
        <f t="shared" si="31"/>
        <v>1.8689662885971913E-2</v>
      </c>
      <c r="T76" s="151">
        <f t="shared" si="15"/>
        <v>0</v>
      </c>
      <c r="U76" s="151">
        <f t="shared" si="15"/>
        <v>0</v>
      </c>
      <c r="V76" s="153">
        <f t="shared" si="28"/>
        <v>1.4696696828991704E-2</v>
      </c>
      <c r="W76" s="153">
        <f t="shared" si="29"/>
        <v>2.1029660793097172E-3</v>
      </c>
      <c r="X76" s="153">
        <f t="shared" si="24"/>
        <v>1.7388282339046868E-2</v>
      </c>
      <c r="Y76" s="47">
        <f t="shared" si="10"/>
        <v>1.323967469601221E-2</v>
      </c>
      <c r="Z76" s="151">
        <f t="shared" si="30"/>
        <v>1.1594615160168889E-2</v>
      </c>
      <c r="AA76" s="151">
        <f>'ori data'!AV163</f>
        <v>1.8542132859462067E-2</v>
      </c>
      <c r="AB76" s="151">
        <f>'ori data'!AW163</f>
        <v>1.5510073003954314E-2</v>
      </c>
      <c r="AC76" s="280"/>
      <c r="AD76" s="280">
        <f t="shared" si="17"/>
        <v>52610.481260118053</v>
      </c>
      <c r="AE76" s="281">
        <f t="shared" si="27"/>
        <v>1.9884228179113373E-3</v>
      </c>
      <c r="AF76" s="16">
        <f t="shared" si="20"/>
        <v>1.3583037978080227E-2</v>
      </c>
      <c r="AG76" s="281">
        <f>'opt vacc_sigma0.1'!L47+AE76</f>
        <v>1.6522842817911335E-2</v>
      </c>
    </row>
    <row r="77" spans="1:33" ht="16">
      <c r="A77" s="51">
        <v>46</v>
      </c>
      <c r="B77" s="53">
        <v>44518</v>
      </c>
      <c r="C77" s="52">
        <v>5010330</v>
      </c>
      <c r="D77" s="52">
        <v>6629870</v>
      </c>
      <c r="E77" s="137">
        <f t="shared" si="21"/>
        <v>1439039</v>
      </c>
      <c r="F77" s="52">
        <v>72270</v>
      </c>
      <c r="G77" s="52">
        <v>13410</v>
      </c>
      <c r="H77" s="52">
        <v>337</v>
      </c>
      <c r="I77" s="138">
        <v>63</v>
      </c>
      <c r="J77" s="52">
        <v>93155</v>
      </c>
      <c r="K77" s="157">
        <v>1266</v>
      </c>
      <c r="L77" s="152">
        <f t="shared" si="22"/>
        <v>-431</v>
      </c>
      <c r="M77" s="152">
        <f t="shared" si="22"/>
        <v>-20</v>
      </c>
      <c r="N77" s="152">
        <f t="shared" si="22"/>
        <v>5</v>
      </c>
      <c r="O77" s="152">
        <f t="shared" si="22"/>
        <v>1422</v>
      </c>
      <c r="P77" s="144">
        <f t="shared" si="23"/>
        <v>949.81245474293996</v>
      </c>
      <c r="Q77" s="144">
        <f t="shared" si="25"/>
        <v>14.700506879073139</v>
      </c>
      <c r="R77" s="144">
        <f t="shared" si="26"/>
        <v>11.487038377986966</v>
      </c>
      <c r="S77" s="151">
        <f t="shared" si="31"/>
        <v>1.3190007703693097E-2</v>
      </c>
      <c r="T77" s="151">
        <f t="shared" si="15"/>
        <v>1.0620986113050457E-3</v>
      </c>
      <c r="U77" s="151">
        <f t="shared" si="15"/>
        <v>3.2176578089599346E-2</v>
      </c>
      <c r="V77" s="153">
        <f t="shared" si="28"/>
        <v>1.5289623095656976E-2</v>
      </c>
      <c r="W77" s="153">
        <f t="shared" si="29"/>
        <v>4.4532269976951967E-3</v>
      </c>
      <c r="X77" s="153">
        <f t="shared" si="24"/>
        <v>3.2032612668678156E-2</v>
      </c>
      <c r="Y77" s="47">
        <f t="shared" si="10"/>
        <v>1.25728083453995E-2</v>
      </c>
      <c r="Z77" s="151">
        <f t="shared" si="30"/>
        <v>1.1148706673126453E-2</v>
      </c>
      <c r="AA77" s="151">
        <f>'ori data'!AV164</f>
        <v>1.7803548062283233E-2</v>
      </c>
      <c r="AB77" s="151">
        <f>'ori data'!AW164</f>
        <v>1.5172986391023987E-2</v>
      </c>
      <c r="AC77" s="280">
        <f>(AC70+AC84)/2</f>
        <v>73411.5</v>
      </c>
      <c r="AD77" s="280">
        <f t="shared" si="17"/>
        <v>55767.72870102751</v>
      </c>
      <c r="AE77" s="281">
        <f t="shared" si="27"/>
        <v>2.1645382503712113E-3</v>
      </c>
      <c r="AF77" s="16">
        <f t="shared" si="20"/>
        <v>1.3313244923497666E-2</v>
      </c>
      <c r="AG77" s="281">
        <f>'opt vacc_sigma0.1'!L48+AE77</f>
        <v>1.6124401107514071E-2</v>
      </c>
    </row>
    <row r="78" spans="1:33" ht="16">
      <c r="A78" s="51">
        <v>47</v>
      </c>
      <c r="B78" s="53">
        <v>44519</v>
      </c>
      <c r="C78" s="52">
        <v>5028915</v>
      </c>
      <c r="D78" s="52">
        <v>6629870</v>
      </c>
      <c r="E78" s="137">
        <f t="shared" si="21"/>
        <v>1418440</v>
      </c>
      <c r="F78" s="52">
        <v>73020</v>
      </c>
      <c r="G78" s="52">
        <v>13422</v>
      </c>
      <c r="H78" s="52">
        <v>330</v>
      </c>
      <c r="I78" s="138">
        <v>57</v>
      </c>
      <c r="J78" s="52">
        <v>94412</v>
      </c>
      <c r="K78" s="157">
        <v>1274</v>
      </c>
      <c r="L78" s="152">
        <f t="shared" si="22"/>
        <v>12</v>
      </c>
      <c r="M78" s="152">
        <f t="shared" si="22"/>
        <v>-7</v>
      </c>
      <c r="N78" s="152">
        <f t="shared" si="22"/>
        <v>-6</v>
      </c>
      <c r="O78" s="152">
        <f t="shared" si="22"/>
        <v>1257</v>
      </c>
      <c r="P78" s="144">
        <f t="shared" si="23"/>
        <v>1233.7723223984358</v>
      </c>
      <c r="Q78" s="144">
        <f t="shared" si="25"/>
        <v>23.039104931566371</v>
      </c>
      <c r="R78" s="144">
        <f t="shared" si="26"/>
        <v>0</v>
      </c>
      <c r="S78" s="151">
        <f t="shared" si="31"/>
        <v>1.7071707795744233E-2</v>
      </c>
      <c r="T78" s="151">
        <f t="shared" si="15"/>
        <v>1.7180540590280664E-3</v>
      </c>
      <c r="U78" s="151">
        <f t="shared" si="15"/>
        <v>0</v>
      </c>
      <c r="V78" s="153">
        <f t="shared" si="28"/>
        <v>1.5724189009888874E-2</v>
      </c>
      <c r="W78" s="153">
        <f t="shared" si="29"/>
        <v>3.8792792138988771E-3</v>
      </c>
      <c r="X78" s="153">
        <f t="shared" si="24"/>
        <v>2.9146052355300857E-2</v>
      </c>
      <c r="Y78" s="47">
        <f t="shared" si="10"/>
        <v>1.2914868881246443E-2</v>
      </c>
      <c r="Z78" s="151">
        <f t="shared" si="30"/>
        <v>1.0607763987613561E-2</v>
      </c>
      <c r="AA78" s="151">
        <f>'ori data'!AV165</f>
        <v>1.7830856433828712E-2</v>
      </c>
      <c r="AB78" s="151">
        <f>'ori data'!AW165</f>
        <v>1.4537909276397254E-2</v>
      </c>
      <c r="AC78" s="280"/>
      <c r="AD78" s="280">
        <f t="shared" si="17"/>
        <v>59114.448109582438</v>
      </c>
      <c r="AE78" s="281">
        <f t="shared" si="27"/>
        <v>2.3256627572671258E-3</v>
      </c>
      <c r="AF78" s="16">
        <f t="shared" si="20"/>
        <v>1.2933426744880686E-2</v>
      </c>
      <c r="AG78" s="281">
        <f>'opt vacc_sigma0.1'!L49+AE78</f>
        <v>1.5718177042981413E-2</v>
      </c>
    </row>
    <row r="79" spans="1:33" ht="16">
      <c r="A79" s="51">
        <v>48</v>
      </c>
      <c r="B79" s="53">
        <v>44520</v>
      </c>
      <c r="C79" s="52">
        <v>5044478</v>
      </c>
      <c r="D79" s="52">
        <v>6629870</v>
      </c>
      <c r="E79" s="137">
        <f t="shared" si="21"/>
        <v>1410680</v>
      </c>
      <c r="F79" s="52">
        <v>64050</v>
      </c>
      <c r="G79" s="52">
        <v>9210</v>
      </c>
      <c r="H79" s="52">
        <v>312</v>
      </c>
      <c r="I79" s="138">
        <v>55</v>
      </c>
      <c r="J79" s="52">
        <v>99806</v>
      </c>
      <c r="K79" s="157">
        <v>1279</v>
      </c>
      <c r="L79" s="152">
        <f t="shared" si="22"/>
        <v>-4212</v>
      </c>
      <c r="M79" s="152">
        <f t="shared" si="22"/>
        <v>-18</v>
      </c>
      <c r="N79" s="152">
        <f t="shared" si="22"/>
        <v>-2</v>
      </c>
      <c r="O79" s="152">
        <f t="shared" si="22"/>
        <v>5394</v>
      </c>
      <c r="P79" s="144">
        <f t="shared" si="23"/>
        <v>975.29664821969345</v>
      </c>
      <c r="Q79" s="144">
        <f t="shared" si="25"/>
        <v>157.72601023284955</v>
      </c>
      <c r="R79" s="144">
        <f t="shared" si="26"/>
        <v>28.977341547457449</v>
      </c>
      <c r="S79" s="151">
        <f t="shared" si="31"/>
        <v>1.3356568723907059E-2</v>
      </c>
      <c r="T79" s="151">
        <f t="shared" si="15"/>
        <v>1.1751304591927398E-2</v>
      </c>
      <c r="U79" s="151">
        <f t="shared" si="15"/>
        <v>8.7810125901386205E-2</v>
      </c>
      <c r="V79" s="153">
        <f t="shared" si="28"/>
        <v>1.6091603084563959E-2</v>
      </c>
      <c r="W79" s="153">
        <f t="shared" si="29"/>
        <v>4.6489611199246423E-3</v>
      </c>
      <c r="X79" s="153">
        <f t="shared" si="24"/>
        <v>2.9146052355300857E-2</v>
      </c>
      <c r="Y79" s="47">
        <f t="shared" si="10"/>
        <v>1.0971912805617439E-2</v>
      </c>
      <c r="Z79" s="151">
        <f t="shared" si="30"/>
        <v>1.0765196386433973E-2</v>
      </c>
      <c r="AA79" s="151">
        <f>'ori data'!AV166</f>
        <v>1.4251991947146058E-2</v>
      </c>
      <c r="AB79" s="231">
        <f>'ori data'!AW166</f>
        <v>1.5018986993088514E-2</v>
      </c>
      <c r="AC79" s="280"/>
      <c r="AD79" s="280">
        <f t="shared" si="17"/>
        <v>62662.010031549456</v>
      </c>
      <c r="AE79" s="281">
        <f t="shared" si="27"/>
        <v>2.5010306547806173E-3</v>
      </c>
      <c r="AF79" s="16">
        <f t="shared" si="20"/>
        <v>1.3266227041214589E-2</v>
      </c>
      <c r="AG79" s="281">
        <f>'opt vacc_sigma0.1'!L50+AE79</f>
        <v>1.5227493511923477E-2</v>
      </c>
    </row>
    <row r="80" spans="1:33" ht="16">
      <c r="A80" s="51">
        <v>49</v>
      </c>
      <c r="B80" s="53">
        <v>44521</v>
      </c>
      <c r="C80" s="52">
        <v>5055624</v>
      </c>
      <c r="D80" s="52">
        <v>6629870</v>
      </c>
      <c r="E80" s="137">
        <f t="shared" si="21"/>
        <v>1400670</v>
      </c>
      <c r="F80" s="52">
        <v>61650</v>
      </c>
      <c r="G80" s="52">
        <v>9255</v>
      </c>
      <c r="H80" s="52">
        <v>317</v>
      </c>
      <c r="I80" s="138">
        <v>56</v>
      </c>
      <c r="J80" s="52">
        <v>101015</v>
      </c>
      <c r="K80" s="157">
        <v>1283</v>
      </c>
      <c r="L80" s="152">
        <f t="shared" si="22"/>
        <v>45</v>
      </c>
      <c r="M80" s="152">
        <f t="shared" si="22"/>
        <v>5</v>
      </c>
      <c r="N80" s="152">
        <f t="shared" si="22"/>
        <v>1</v>
      </c>
      <c r="O80" s="152">
        <f t="shared" si="22"/>
        <v>1209</v>
      </c>
      <c r="P80" s="144">
        <f t="shared" si="23"/>
        <v>1207.1619235562941</v>
      </c>
      <c r="Q80" s="144">
        <f t="shared" si="25"/>
        <v>44.806086414624012</v>
      </c>
      <c r="R80" s="144">
        <f t="shared" si="26"/>
        <v>8.0319900290818449</v>
      </c>
      <c r="S80" s="151">
        <f t="shared" si="31"/>
        <v>1.884718069564862E-2</v>
      </c>
      <c r="T80" s="151">
        <f t="shared" si="15"/>
        <v>4.8649388072338779E-3</v>
      </c>
      <c r="U80" s="151">
        <f t="shared" si="15"/>
        <v>2.5743557785518734E-2</v>
      </c>
      <c r="V80" s="153">
        <f t="shared" si="28"/>
        <v>1.6865457109822148E-2</v>
      </c>
      <c r="W80" s="153">
        <f t="shared" si="29"/>
        <v>4.7965630746354447E-3</v>
      </c>
      <c r="X80" s="153">
        <f t="shared" si="24"/>
        <v>2.5423655983185672E-2</v>
      </c>
      <c r="Y80" s="47">
        <f t="shared" si="10"/>
        <v>7.9011540533643343E-3</v>
      </c>
      <c r="Z80" s="151">
        <f t="shared" si="30"/>
        <v>1.008985510856813E-2</v>
      </c>
      <c r="AA80" s="151">
        <f>'ori data'!AV167</f>
        <v>1.1556612192736333E-2</v>
      </c>
      <c r="AB80" s="151">
        <f>'ori data'!AW167</f>
        <v>1.4242440234317411E-2</v>
      </c>
      <c r="AC80" s="280"/>
      <c r="AD80" s="280">
        <f t="shared" si="17"/>
        <v>66422.467379129856</v>
      </c>
      <c r="AE80" s="281">
        <f t="shared" si="27"/>
        <v>2.6657054382144773E-3</v>
      </c>
      <c r="AF80" s="16">
        <f t="shared" si="20"/>
        <v>1.2755560546782608E-2</v>
      </c>
      <c r="AG80" s="281">
        <f>'opt vacc_sigma0.1'!L51+AE80</f>
        <v>1.4731525723928765E-2</v>
      </c>
    </row>
    <row r="81" spans="1:33" ht="16">
      <c r="A81" s="51">
        <v>50</v>
      </c>
      <c r="B81" s="53">
        <v>44522</v>
      </c>
      <c r="C81" s="52">
        <v>5057810</v>
      </c>
      <c r="D81" s="52">
        <v>6629870</v>
      </c>
      <c r="E81" s="137">
        <f t="shared" si="21"/>
        <v>1409300</v>
      </c>
      <c r="F81" s="52">
        <v>49818</v>
      </c>
      <c r="G81" s="52">
        <v>9176</v>
      </c>
      <c r="H81" s="52">
        <v>316</v>
      </c>
      <c r="I81" s="138">
        <v>44</v>
      </c>
      <c r="J81" s="52">
        <v>102120</v>
      </c>
      <c r="K81" s="157">
        <v>1286</v>
      </c>
      <c r="L81" s="152">
        <f t="shared" si="22"/>
        <v>-79</v>
      </c>
      <c r="M81" s="152">
        <f t="shared" si="22"/>
        <v>-1</v>
      </c>
      <c r="N81" s="152">
        <f t="shared" si="22"/>
        <v>-12</v>
      </c>
      <c r="O81" s="152">
        <f t="shared" si="22"/>
        <v>1105</v>
      </c>
      <c r="P81" s="144">
        <f t="shared" si="23"/>
        <v>984.28439597315446</v>
      </c>
      <c r="Q81" s="144">
        <f t="shared" si="25"/>
        <v>35.617030201342281</v>
      </c>
      <c r="R81" s="144">
        <f t="shared" si="26"/>
        <v>0</v>
      </c>
      <c r="S81" s="151">
        <f t="shared" si="31"/>
        <v>1.5965683632978987E-2</v>
      </c>
      <c r="T81" s="151">
        <f t="shared" si="15"/>
        <v>3.8484095301288255E-3</v>
      </c>
      <c r="U81" s="151">
        <f t="shared" si="15"/>
        <v>0</v>
      </c>
      <c r="V81" s="153">
        <f t="shared" si="28"/>
        <v>1.7324167301147036E-2</v>
      </c>
      <c r="W81" s="153">
        <f t="shared" si="29"/>
        <v>4.5668593308254013E-3</v>
      </c>
      <c r="X81" s="153">
        <f t="shared" si="24"/>
        <v>3.3624504736024505E-2</v>
      </c>
      <c r="Y81" s="47">
        <f t="shared" si="10"/>
        <v>1.5606816737704099E-3</v>
      </c>
      <c r="Z81" s="151">
        <f t="shared" si="30"/>
        <v>9.6770830330055336E-3</v>
      </c>
      <c r="AA81" s="151">
        <f>'ori data'!AV168</f>
        <v>1.8739799900659901E-3</v>
      </c>
      <c r="AB81" s="151">
        <f>'ori data'!AW168</f>
        <v>1.3790771247603672E-2</v>
      </c>
      <c r="AC81" s="280"/>
      <c r="AD81" s="280">
        <f t="shared" si="17"/>
        <v>70408.596380968578</v>
      </c>
      <c r="AE81" s="281">
        <f t="shared" si="27"/>
        <v>2.8458730477833628E-3</v>
      </c>
      <c r="AF81" s="16">
        <f t="shared" si="20"/>
        <v>1.2522956080788896E-2</v>
      </c>
      <c r="AG81" s="281">
        <f>'opt vacc_sigma0.1'!L52+AE81</f>
        <v>1.4195591047783361E-2</v>
      </c>
    </row>
    <row r="82" spans="1:33" ht="16">
      <c r="A82" s="51">
        <v>51</v>
      </c>
      <c r="B82" s="53">
        <v>44523</v>
      </c>
      <c r="C82" s="52">
        <v>5080634</v>
      </c>
      <c r="D82" s="52">
        <v>6629870</v>
      </c>
      <c r="E82" s="137">
        <f t="shared" si="21"/>
        <v>1387054</v>
      </c>
      <c r="F82" s="52">
        <v>48427</v>
      </c>
      <c r="G82" s="52">
        <v>9066</v>
      </c>
      <c r="H82" s="52">
        <v>303</v>
      </c>
      <c r="I82" s="138">
        <v>44</v>
      </c>
      <c r="J82" s="52">
        <v>103037</v>
      </c>
      <c r="K82" s="157">
        <v>1305</v>
      </c>
      <c r="L82" s="152">
        <f t="shared" si="22"/>
        <v>-110</v>
      </c>
      <c r="M82" s="152">
        <f t="shared" si="22"/>
        <v>-13</v>
      </c>
      <c r="N82" s="152">
        <f t="shared" si="22"/>
        <v>0</v>
      </c>
      <c r="O82" s="152">
        <f t="shared" si="22"/>
        <v>917</v>
      </c>
      <c r="P82" s="144">
        <f t="shared" si="23"/>
        <v>773.19579305216189</v>
      </c>
      <c r="Q82" s="144">
        <f t="shared" si="25"/>
        <v>16.517794539466696</v>
      </c>
      <c r="R82" s="144">
        <f t="shared" si="26"/>
        <v>4.286412408371401</v>
      </c>
      <c r="S82" s="151">
        <f t="shared" si="31"/>
        <v>1.5520410154003812E-2</v>
      </c>
      <c r="T82" s="151">
        <f t="shared" si="15"/>
        <v>1.8001083848590558E-3</v>
      </c>
      <c r="U82" s="151">
        <f t="shared" si="15"/>
        <v>1.3564596229023422E-2</v>
      </c>
      <c r="V82" s="153">
        <f t="shared" si="28"/>
        <v>1.7403231614955782E-2</v>
      </c>
      <c r="W82" s="153">
        <f t="shared" si="29"/>
        <v>3.2410685818068641E-3</v>
      </c>
      <c r="X82" s="153">
        <f t="shared" si="24"/>
        <v>1.6062479555747265E-2</v>
      </c>
      <c r="Y82" s="47">
        <f t="shared" si="10"/>
        <v>1.6195274249627474E-2</v>
      </c>
      <c r="Z82" s="151">
        <f t="shared" si="30"/>
        <v>9.2754409991383339E-3</v>
      </c>
      <c r="AA82" s="151">
        <f>'ori data'!AV169</f>
        <v>2.327378746609721E-2</v>
      </c>
      <c r="AB82" s="151">
        <f>'ori data'!AW169</f>
        <v>1.3459857342785828E-2</v>
      </c>
      <c r="AC82" s="280"/>
      <c r="AD82" s="280">
        <f t="shared" ref="AD82:AD113" si="32">10289*EXP(0.05828*(A82-17))</f>
        <v>74633.939989645194</v>
      </c>
      <c r="AE82" s="281">
        <f t="shared" si="27"/>
        <v>2.9981860559686485E-3</v>
      </c>
      <c r="AF82" s="16">
        <f t="shared" si="20"/>
        <v>1.2273627055106982E-2</v>
      </c>
      <c r="AG82" s="281">
        <f>'opt vacc_sigma0.1'!L53+AE82</f>
        <v>1.3575675770254361E-2</v>
      </c>
    </row>
    <row r="83" spans="1:33" ht="16">
      <c r="A83" s="51">
        <v>52</v>
      </c>
      <c r="B83" s="53">
        <v>44524</v>
      </c>
      <c r="C83" s="52">
        <v>5092441</v>
      </c>
      <c r="D83" s="52">
        <v>6629870</v>
      </c>
      <c r="E83" s="137">
        <f t="shared" si="21"/>
        <v>1349732</v>
      </c>
      <c r="F83" s="52">
        <v>72754</v>
      </c>
      <c r="G83" s="52">
        <v>9431</v>
      </c>
      <c r="H83" s="52">
        <v>284</v>
      </c>
      <c r="I83" s="138">
        <v>52</v>
      </c>
      <c r="J83" s="52">
        <v>103868</v>
      </c>
      <c r="K83" s="157">
        <v>1308</v>
      </c>
      <c r="L83" s="152">
        <f t="shared" si="22"/>
        <v>365</v>
      </c>
      <c r="M83" s="152">
        <f t="shared" si="22"/>
        <v>-19</v>
      </c>
      <c r="N83" s="152">
        <f t="shared" si="22"/>
        <v>8</v>
      </c>
      <c r="O83" s="152">
        <f t="shared" si="22"/>
        <v>831</v>
      </c>
      <c r="P83" s="144">
        <f t="shared" si="23"/>
        <v>1167.4123067472101</v>
      </c>
      <c r="Q83" s="144">
        <f t="shared" si="25"/>
        <v>5.1634073922391721</v>
      </c>
      <c r="R83" s="144">
        <f t="shared" si="26"/>
        <v>12.424285860550835</v>
      </c>
      <c r="S83" s="151">
        <f t="shared" si="31"/>
        <v>2.4106641062779238E-2</v>
      </c>
      <c r="T83" s="151">
        <f t="shared" si="15"/>
        <v>5.695353399778482E-4</v>
      </c>
      <c r="U83" s="151">
        <f t="shared" si="15"/>
        <v>4.1004243764194176E-2</v>
      </c>
      <c r="V83" s="153">
        <f t="shared" si="28"/>
        <v>1.7859258271205009E-2</v>
      </c>
      <c r="W83" s="153">
        <f t="shared" si="29"/>
        <v>2.6487407525803792E-3</v>
      </c>
      <c r="X83" s="153">
        <f t="shared" si="24"/>
        <v>1.1633763254810503E-2</v>
      </c>
      <c r="Y83" s="47">
        <f t="shared" si="10"/>
        <v>8.5122857509512973E-3</v>
      </c>
      <c r="Z83" s="151">
        <f t="shared" si="30"/>
        <v>9.1487939291618279E-3</v>
      </c>
      <c r="AA83" s="151">
        <f>'ori data'!AV170</f>
        <v>1.3106305548064356E-2</v>
      </c>
      <c r="AB83" s="151">
        <f>'ori data'!AW170</f>
        <v>1.3617774034093439E-2</v>
      </c>
      <c r="AC83" s="280"/>
      <c r="AD83" s="280">
        <f t="shared" si="32"/>
        <v>79112.853894124622</v>
      </c>
      <c r="AE83" s="281">
        <f t="shared" si="27"/>
        <v>3.2290840187039786E-3</v>
      </c>
      <c r="AF83" s="16">
        <f t="shared" si="20"/>
        <v>1.2377877947865806E-2</v>
      </c>
      <c r="AG83" s="281">
        <f>'opt vacc_sigma0.1'!L54+AE83</f>
        <v>1.3008760875846837E-2</v>
      </c>
    </row>
    <row r="84" spans="1:33" ht="16">
      <c r="A84" s="51">
        <v>53</v>
      </c>
      <c r="B84" s="53">
        <v>44525</v>
      </c>
      <c r="C84" s="52">
        <v>5105511</v>
      </c>
      <c r="D84" s="52">
        <v>6629870</v>
      </c>
      <c r="E84" s="137">
        <f t="shared" si="21"/>
        <v>1332822</v>
      </c>
      <c r="F84" s="52">
        <v>75348</v>
      </c>
      <c r="G84" s="52">
        <v>9911</v>
      </c>
      <c r="H84" s="52">
        <v>310</v>
      </c>
      <c r="I84" s="138">
        <v>48</v>
      </c>
      <c r="J84" s="52">
        <v>104607</v>
      </c>
      <c r="K84" s="157">
        <v>1313</v>
      </c>
      <c r="L84" s="152">
        <f t="shared" si="22"/>
        <v>480</v>
      </c>
      <c r="M84" s="152">
        <f t="shared" si="22"/>
        <v>26</v>
      </c>
      <c r="N84" s="152">
        <f t="shared" si="22"/>
        <v>-4</v>
      </c>
      <c r="O84" s="152">
        <f t="shared" si="22"/>
        <v>739</v>
      </c>
      <c r="P84" s="144">
        <f t="shared" si="23"/>
        <v>1193.2368292920441</v>
      </c>
      <c r="Q84" s="144">
        <f t="shared" si="25"/>
        <v>48.308890836498193</v>
      </c>
      <c r="R84" s="144">
        <f t="shared" si="26"/>
        <v>0</v>
      </c>
      <c r="S84" s="151">
        <f t="shared" si="31"/>
        <v>1.6400979042967317E-2</v>
      </c>
      <c r="T84" s="151">
        <f t="shared" si="15"/>
        <v>5.1223508468347147E-3</v>
      </c>
      <c r="U84" s="151">
        <f t="shared" si="15"/>
        <v>0</v>
      </c>
      <c r="V84" s="153">
        <f t="shared" si="28"/>
        <v>1.7710859767446806E-2</v>
      </c>
      <c r="W84" s="153">
        <f t="shared" si="29"/>
        <v>2.1413376482519982E-3</v>
      </c>
      <c r="X84" s="153">
        <f t="shared" si="24"/>
        <v>1.1633763254810503E-2</v>
      </c>
      <c r="Y84" s="47">
        <f t="shared" si="10"/>
        <v>9.6834038164613414E-3</v>
      </c>
      <c r="Z84" s="151">
        <f t="shared" si="30"/>
        <v>8.6375321649997377E-3</v>
      </c>
      <c r="AA84" s="151">
        <f>'ori data'!AV171</f>
        <v>1.4641865155287053E-2</v>
      </c>
      <c r="AB84" s="151">
        <f>'ori data'!AW171</f>
        <v>1.2852373824546246E-2</v>
      </c>
      <c r="AC84" s="280">
        <v>91153</v>
      </c>
      <c r="AD84" s="280">
        <f t="shared" si="32"/>
        <v>83860.555293496072</v>
      </c>
      <c r="AE84" s="281">
        <f t="shared" si="27"/>
        <v>3.5175141430828119E-3</v>
      </c>
      <c r="AF84" s="16">
        <f t="shared" si="20"/>
        <v>1.215504630808255E-2</v>
      </c>
      <c r="AG84" s="281">
        <f>'opt vacc_sigma0.1'!L55+AE84</f>
        <v>1.243161300022567E-2</v>
      </c>
    </row>
    <row r="85" spans="1:33" ht="16">
      <c r="A85" s="51">
        <v>54</v>
      </c>
      <c r="B85" s="53">
        <v>44526</v>
      </c>
      <c r="C85" s="52">
        <v>5118977</v>
      </c>
      <c r="D85" s="52">
        <v>6629870</v>
      </c>
      <c r="E85" s="137">
        <f t="shared" si="21"/>
        <v>1319930</v>
      </c>
      <c r="F85" s="52">
        <v>73419</v>
      </c>
      <c r="G85" s="52">
        <v>10526</v>
      </c>
      <c r="H85" s="52">
        <v>308</v>
      </c>
      <c r="I85" s="138">
        <v>46</v>
      </c>
      <c r="J85" s="52">
        <v>105344</v>
      </c>
      <c r="K85" s="157">
        <v>1320</v>
      </c>
      <c r="L85" s="152">
        <f t="shared" si="22"/>
        <v>615</v>
      </c>
      <c r="M85" s="152">
        <f t="shared" si="22"/>
        <v>-2</v>
      </c>
      <c r="N85" s="152">
        <f t="shared" si="22"/>
        <v>-2</v>
      </c>
      <c r="O85" s="152">
        <f t="shared" si="22"/>
        <v>737</v>
      </c>
      <c r="P85" s="144">
        <f t="shared" si="23"/>
        <v>1328.0204044117647</v>
      </c>
      <c r="Q85" s="144">
        <f t="shared" si="25"/>
        <v>18.86360294117647</v>
      </c>
      <c r="R85" s="144">
        <f t="shared" si="26"/>
        <v>1.1159926470588237</v>
      </c>
      <c r="S85" s="151">
        <f t="shared" si="31"/>
        <v>1.7625157992405435E-2</v>
      </c>
      <c r="T85" s="151">
        <f t="shared" si="15"/>
        <v>1.9032996611014498E-3</v>
      </c>
      <c r="U85" s="151">
        <f t="shared" si="15"/>
        <v>3.5999762808349152E-3</v>
      </c>
      <c r="V85" s="153">
        <f t="shared" si="28"/>
        <v>1.800273699036074E-2</v>
      </c>
      <c r="W85" s="153">
        <f t="shared" si="29"/>
        <v>1.9278284367717381E-3</v>
      </c>
      <c r="X85" s="153">
        <f t="shared" si="24"/>
        <v>1.2753707350722999E-2</v>
      </c>
      <c r="Y85" s="47">
        <f t="shared" si="10"/>
        <v>1.0103374644176041E-2</v>
      </c>
      <c r="Z85" s="151">
        <f t="shared" si="30"/>
        <v>8.6731908237296738E-3</v>
      </c>
      <c r="AA85" s="151">
        <f>'ori data'!AV172</f>
        <v>1.5514459100103793E-2</v>
      </c>
      <c r="AB85" s="151">
        <f>'ori data'!AW172</f>
        <v>1.2961857971026626E-2</v>
      </c>
      <c r="AC85" s="280"/>
      <c r="AD85" s="280">
        <f t="shared" si="32"/>
        <v>88893.174597709643</v>
      </c>
      <c r="AE85" s="281">
        <f t="shared" si="27"/>
        <v>3.775912540619506E-3</v>
      </c>
      <c r="AF85" s="16">
        <f t="shared" si="20"/>
        <v>1.2449103364349179E-2</v>
      </c>
      <c r="AG85" s="281">
        <f>'opt vacc_sigma0.1'!L56+AE85</f>
        <v>1.1809220540619506E-2</v>
      </c>
    </row>
    <row r="86" spans="1:33" ht="16">
      <c r="A86" s="51">
        <v>55</v>
      </c>
      <c r="B86" s="53">
        <v>44527</v>
      </c>
      <c r="C86" s="52">
        <v>5132289</v>
      </c>
      <c r="D86" s="52">
        <v>6629870</v>
      </c>
      <c r="E86" s="137">
        <f t="shared" si="21"/>
        <v>1321512</v>
      </c>
      <c r="F86" s="52">
        <v>57292</v>
      </c>
      <c r="G86" s="52">
        <v>10909</v>
      </c>
      <c r="H86" s="52">
        <v>299</v>
      </c>
      <c r="I86" s="138">
        <v>42</v>
      </c>
      <c r="J86" s="52">
        <v>106202</v>
      </c>
      <c r="K86" s="157">
        <v>1325</v>
      </c>
      <c r="L86" s="152">
        <f t="shared" si="22"/>
        <v>383</v>
      </c>
      <c r="M86" s="152">
        <f t="shared" si="22"/>
        <v>-9</v>
      </c>
      <c r="N86" s="152">
        <f t="shared" si="22"/>
        <v>-4</v>
      </c>
      <c r="O86" s="152">
        <f t="shared" si="22"/>
        <v>858</v>
      </c>
      <c r="P86" s="144">
        <f t="shared" si="23"/>
        <v>1214.9930666666667</v>
      </c>
      <c r="Q86" s="144">
        <f t="shared" si="25"/>
        <v>13.803733333333334</v>
      </c>
      <c r="R86" s="144">
        <f t="shared" si="26"/>
        <v>0</v>
      </c>
      <c r="S86" s="151">
        <f t="shared" si="31"/>
        <v>1.6548755317651653E-2</v>
      </c>
      <c r="T86" s="151">
        <f t="shared" si="15"/>
        <v>1.3113940084869212E-3</v>
      </c>
      <c r="U86" s="151">
        <f t="shared" si="15"/>
        <v>0</v>
      </c>
      <c r="V86" s="153">
        <f t="shared" si="28"/>
        <v>1.8371140437207167E-2</v>
      </c>
      <c r="W86" s="153">
        <f t="shared" si="29"/>
        <v>2.5151867011328948E-3</v>
      </c>
      <c r="X86" s="153">
        <f t="shared" si="24"/>
        <v>7.5449866155132732E-3</v>
      </c>
      <c r="Y86" s="47">
        <f t="shared" si="10"/>
        <v>1.0085383315781897E-2</v>
      </c>
      <c r="Z86" s="151">
        <f t="shared" si="30"/>
        <v>7.4121787652053168E-3</v>
      </c>
      <c r="AA86" s="151">
        <f>'ori data'!AV173</f>
        <v>1.5357408786299331E-2</v>
      </c>
      <c r="AB86" s="151">
        <f>'ori data'!AW173</f>
        <v>1.1438790626968617E-2</v>
      </c>
      <c r="AC86" s="280"/>
      <c r="AD86" s="280">
        <f t="shared" si="32"/>
        <v>94227.810230964969</v>
      </c>
      <c r="AE86" s="281">
        <f t="shared" si="27"/>
        <v>4.041604958789728E-3</v>
      </c>
      <c r="AF86" s="16">
        <f t="shared" si="20"/>
        <v>1.1453783723995045E-2</v>
      </c>
      <c r="AG86" s="281">
        <f>'opt vacc_sigma0.1'!L57+AE86</f>
        <v>1.1322225815932585E-2</v>
      </c>
    </row>
    <row r="87" spans="1:33" ht="16">
      <c r="A87" s="51">
        <v>56</v>
      </c>
      <c r="B87" s="53">
        <v>44528</v>
      </c>
      <c r="C87" s="52">
        <v>5138001</v>
      </c>
      <c r="D87" s="52">
        <v>6629870</v>
      </c>
      <c r="E87" s="137">
        <f t="shared" si="21"/>
        <v>1319124</v>
      </c>
      <c r="F87" s="52">
        <v>52930</v>
      </c>
      <c r="G87" s="52">
        <v>10997</v>
      </c>
      <c r="H87" s="52">
        <v>283</v>
      </c>
      <c r="I87" s="138">
        <v>44</v>
      </c>
      <c r="J87" s="52">
        <v>107162</v>
      </c>
      <c r="K87" s="157">
        <v>1329</v>
      </c>
      <c r="L87" s="152">
        <f t="shared" si="22"/>
        <v>88</v>
      </c>
      <c r="M87" s="152">
        <f t="shared" si="22"/>
        <v>-16</v>
      </c>
      <c r="N87" s="152">
        <f t="shared" si="22"/>
        <v>2</v>
      </c>
      <c r="O87" s="152">
        <f t="shared" si="22"/>
        <v>960</v>
      </c>
      <c r="P87" s="144">
        <f t="shared" si="23"/>
        <v>1020.2783468738961</v>
      </c>
      <c r="Q87" s="144">
        <f t="shared" si="25"/>
        <v>7.9915224302366639</v>
      </c>
      <c r="R87" s="144">
        <f t="shared" si="26"/>
        <v>5.7301306958671852</v>
      </c>
      <c r="S87" s="151">
        <f t="shared" si="31"/>
        <v>1.7808391169341201E-2</v>
      </c>
      <c r="T87" s="151">
        <f t="shared" si="15"/>
        <v>7.325623274577563E-4</v>
      </c>
      <c r="U87" s="151">
        <f t="shared" si="15"/>
        <v>1.9164316708585902E-2</v>
      </c>
      <c r="V87" s="153">
        <f t="shared" si="28"/>
        <v>1.8504776856528227E-2</v>
      </c>
      <c r="W87" s="153">
        <f t="shared" si="29"/>
        <v>2.0556166902360859E-3</v>
      </c>
      <c r="X87" s="153">
        <f t="shared" si="24"/>
        <v>7.5449866155132732E-3</v>
      </c>
      <c r="Y87" s="47">
        <f t="shared" si="10"/>
        <v>4.3223217042297002E-3</v>
      </c>
      <c r="Z87" s="151">
        <f t="shared" si="30"/>
        <v>6.9675896793038386E-3</v>
      </c>
      <c r="AA87" s="151">
        <f>'ori data'!AV174</f>
        <v>6.1988107259059802E-3</v>
      </c>
      <c r="AB87" s="151">
        <f>'ori data'!AW174</f>
        <v>1.1128396369069316E-2</v>
      </c>
      <c r="AC87" s="280"/>
      <c r="AD87" s="280">
        <f t="shared" si="32"/>
        <v>99882.586723947548</v>
      </c>
      <c r="AE87" s="281">
        <f t="shared" si="27"/>
        <v>4.2790201624976383E-3</v>
      </c>
      <c r="AF87" s="16">
        <f t="shared" si="20"/>
        <v>1.1246609841801477E-2</v>
      </c>
      <c r="AG87" s="281">
        <f>'opt vacc_sigma0.1'!L58+AE87</f>
        <v>1.0876222733926209E-2</v>
      </c>
    </row>
    <row r="88" spans="1:33" ht="16">
      <c r="A88" s="51">
        <v>57</v>
      </c>
      <c r="B88" s="53">
        <v>44529</v>
      </c>
      <c r="C88" s="52">
        <v>5140389</v>
      </c>
      <c r="D88" s="52">
        <v>6629870</v>
      </c>
      <c r="E88" s="137">
        <f t="shared" si="21"/>
        <v>1320270</v>
      </c>
      <c r="F88" s="52">
        <v>48397</v>
      </c>
      <c r="G88" s="52">
        <v>11149</v>
      </c>
      <c r="H88" s="52">
        <v>300</v>
      </c>
      <c r="I88" s="138">
        <v>45</v>
      </c>
      <c r="J88" s="52">
        <v>107988</v>
      </c>
      <c r="K88" s="157">
        <v>1332</v>
      </c>
      <c r="L88" s="152">
        <f t="shared" si="22"/>
        <v>152</v>
      </c>
      <c r="M88" s="152">
        <f t="shared" si="22"/>
        <v>17</v>
      </c>
      <c r="N88" s="152">
        <f t="shared" si="22"/>
        <v>1</v>
      </c>
      <c r="O88" s="152">
        <f t="shared" si="22"/>
        <v>826</v>
      </c>
      <c r="P88" s="144">
        <f t="shared" si="23"/>
        <v>953.20706455542017</v>
      </c>
      <c r="Q88" s="144">
        <f t="shared" si="25"/>
        <v>38.559074299634588</v>
      </c>
      <c r="R88" s="144">
        <f t="shared" si="26"/>
        <v>4.2338611449451893</v>
      </c>
      <c r="S88" s="151">
        <f t="shared" si="31"/>
        <v>1.8008824193376537E-2</v>
      </c>
      <c r="T88" s="151">
        <f t="shared" si="15"/>
        <v>3.5063266617836306E-3</v>
      </c>
      <c r="U88" s="151">
        <f t="shared" si="15"/>
        <v>1.4960640088145545E-2</v>
      </c>
      <c r="V88" s="153">
        <f t="shared" si="28"/>
        <v>1.8847046988320411E-2</v>
      </c>
      <c r="W88" s="153">
        <f t="shared" si="29"/>
        <v>1.8450868620626104E-3</v>
      </c>
      <c r="X88" s="153">
        <f t="shared" si="24"/>
        <v>9.5898330421192533E-3</v>
      </c>
      <c r="Y88" s="47">
        <f t="shared" si="10"/>
        <v>1.8102922848799658E-3</v>
      </c>
      <c r="Z88" s="151">
        <f t="shared" si="30"/>
        <v>6.3572619160150671E-3</v>
      </c>
      <c r="AA88" s="151">
        <f>'ori data'!AV175</f>
        <v>2.6403690154286623E-3</v>
      </c>
      <c r="AB88" s="151">
        <f>'ori data'!AW175</f>
        <v>1.0702271494473845E-2</v>
      </c>
      <c r="AC88" s="280"/>
      <c r="AD88" s="280">
        <f t="shared" si="32"/>
        <v>105876.71629228239</v>
      </c>
      <c r="AE88" s="281">
        <f t="shared" si="27"/>
        <v>4.5440228275240562E-3</v>
      </c>
      <c r="AF88" s="16">
        <f t="shared" si="20"/>
        <v>1.0901284743539123E-2</v>
      </c>
      <c r="AG88" s="281">
        <f>'opt vacc_sigma0.1'!L59+AE88</f>
        <v>1.0566851113238341E-2</v>
      </c>
    </row>
    <row r="89" spans="1:33" ht="16">
      <c r="A89" s="51">
        <v>58</v>
      </c>
      <c r="B89" s="53">
        <v>44530</v>
      </c>
      <c r="C89" s="52">
        <v>5150117</v>
      </c>
      <c r="D89" s="52">
        <v>6629870</v>
      </c>
      <c r="E89" s="137">
        <f t="shared" si="21"/>
        <v>1312368</v>
      </c>
      <c r="F89" s="52">
        <v>45658</v>
      </c>
      <c r="G89" s="52">
        <v>11064</v>
      </c>
      <c r="H89" s="52">
        <v>305</v>
      </c>
      <c r="I89" s="138">
        <v>41</v>
      </c>
      <c r="J89" s="52">
        <v>108979</v>
      </c>
      <c r="K89" s="157">
        <v>1338</v>
      </c>
      <c r="L89" s="152">
        <f t="shared" si="22"/>
        <v>-85</v>
      </c>
      <c r="M89" s="152">
        <f t="shared" si="22"/>
        <v>5</v>
      </c>
      <c r="N89" s="152">
        <f t="shared" si="22"/>
        <v>-4</v>
      </c>
      <c r="O89" s="152">
        <f t="shared" si="22"/>
        <v>991</v>
      </c>
      <c r="P89" s="144">
        <f t="shared" si="23"/>
        <v>875.94864154250661</v>
      </c>
      <c r="Q89" s="144">
        <f t="shared" si="25"/>
        <v>31.490359333917617</v>
      </c>
      <c r="R89" s="144">
        <f t="shared" si="26"/>
        <v>0</v>
      </c>
      <c r="S89" s="151">
        <f t="shared" si="31"/>
        <v>1.8099234281928767E-2</v>
      </c>
      <c r="T89" s="151">
        <f t="shared" si="15"/>
        <v>2.8245007923506696E-3</v>
      </c>
      <c r="U89" s="151">
        <f t="shared" si="15"/>
        <v>0</v>
      </c>
      <c r="V89" s="153">
        <f t="shared" si="28"/>
        <v>1.8635851853549514E-2</v>
      </c>
      <c r="W89" s="153">
        <f t="shared" si="29"/>
        <v>1.6390428944318333E-3</v>
      </c>
      <c r="X89" s="153">
        <f t="shared" si="24"/>
        <v>9.6103416557369713E-3</v>
      </c>
      <c r="Y89" s="47">
        <f t="shared" si="10"/>
        <v>7.3681898399569788E-3</v>
      </c>
      <c r="Z89" s="151">
        <f t="shared" si="30"/>
        <v>5.6843331643796355E-3</v>
      </c>
      <c r="AA89" s="151">
        <f>'ori data'!AV176</f>
        <v>1.2612316057691135E-2</v>
      </c>
      <c r="AB89" s="151">
        <f>'ori data'!AW176</f>
        <v>1.0213965943978196E-2</v>
      </c>
      <c r="AC89" s="280"/>
      <c r="AD89" s="280">
        <f t="shared" si="32"/>
        <v>112230.56411041874</v>
      </c>
      <c r="AE89" s="281">
        <f t="shared" si="27"/>
        <v>4.8125366918405675E-3</v>
      </c>
      <c r="AF89" s="16">
        <f t="shared" si="20"/>
        <v>1.0496869856220203E-2</v>
      </c>
      <c r="AG89" s="281">
        <f>'opt vacc_sigma0.1'!L60+AE89</f>
        <v>1.0484696025173899E-2</v>
      </c>
    </row>
    <row r="90" spans="1:33" ht="16">
      <c r="A90" s="51">
        <v>59</v>
      </c>
      <c r="B90" s="53">
        <v>44531</v>
      </c>
      <c r="C90" s="52">
        <v>5157204</v>
      </c>
      <c r="D90" s="52">
        <v>6629870</v>
      </c>
      <c r="E90" s="137">
        <f t="shared" si="21"/>
        <v>1275524</v>
      </c>
      <c r="F90" s="52">
        <v>74252</v>
      </c>
      <c r="G90" s="52">
        <v>11609</v>
      </c>
      <c r="H90" s="52">
        <v>299</v>
      </c>
      <c r="I90" s="138">
        <v>43</v>
      </c>
      <c r="J90" s="52">
        <v>109595</v>
      </c>
      <c r="K90" s="157">
        <v>1344</v>
      </c>
      <c r="L90" s="152">
        <f t="shared" si="22"/>
        <v>545</v>
      </c>
      <c r="M90" s="152">
        <f t="shared" si="22"/>
        <v>-6</v>
      </c>
      <c r="N90" s="152">
        <f t="shared" si="22"/>
        <v>2</v>
      </c>
      <c r="O90" s="152">
        <f t="shared" si="22"/>
        <v>616</v>
      </c>
      <c r="P90" s="144">
        <f t="shared" si="23"/>
        <v>1143.3720190779013</v>
      </c>
      <c r="Q90" s="144">
        <f t="shared" si="25"/>
        <v>9.4115973558698016</v>
      </c>
      <c r="R90" s="144">
        <f t="shared" si="26"/>
        <v>4.2163835662287674</v>
      </c>
      <c r="S90" s="151">
        <f t="shared" si="31"/>
        <v>2.5042095998026662E-2</v>
      </c>
      <c r="T90" s="151">
        <f t="shared" si="15"/>
        <v>8.5065052023407467E-4</v>
      </c>
      <c r="U90" s="151">
        <f t="shared" si="15"/>
        <v>1.3824208413864812E-2</v>
      </c>
      <c r="V90" s="153">
        <f t="shared" si="28"/>
        <v>1.9306791419677671E-2</v>
      </c>
      <c r="W90" s="153">
        <f t="shared" si="29"/>
        <v>1.8625431467360128E-3</v>
      </c>
      <c r="X90" s="153">
        <f t="shared" si="24"/>
        <v>9.4316928734067638E-3</v>
      </c>
      <c r="Y90" s="47">
        <f t="shared" si="10"/>
        <v>5.4001621496409542E-3</v>
      </c>
      <c r="Z90" s="151">
        <f t="shared" si="30"/>
        <v>4.9889912086147053E-3</v>
      </c>
      <c r="AA90" s="151">
        <f>'ori data'!AV177</f>
        <v>1.0933545742769247E-2</v>
      </c>
      <c r="AB90" s="151">
        <f>'ori data'!AW177</f>
        <v>9.7823798669260647E-3</v>
      </c>
      <c r="AC90" s="280"/>
      <c r="AD90" s="280">
        <f t="shared" si="32"/>
        <v>118965.71750271539</v>
      </c>
      <c r="AE90" s="281">
        <f t="shared" si="27"/>
        <v>5.1320615805144961E-3</v>
      </c>
      <c r="AF90" s="16">
        <f t="shared" si="20"/>
        <v>1.0121052789129201E-2</v>
      </c>
      <c r="AG90" s="281">
        <f>'opt vacc_sigma0.1'!L61+AE90</f>
        <v>1.0504102780514495E-2</v>
      </c>
    </row>
    <row r="91" spans="1:33" s="22" customFormat="1" ht="16">
      <c r="A91" s="145">
        <v>60</v>
      </c>
      <c r="B91" s="146">
        <v>44532</v>
      </c>
      <c r="C91" s="147">
        <v>5164106</v>
      </c>
      <c r="D91" s="147">
        <v>6629870</v>
      </c>
      <c r="E91" s="148">
        <f t="shared" si="21"/>
        <v>1271122</v>
      </c>
      <c r="F91" s="147">
        <v>70343</v>
      </c>
      <c r="G91" s="147">
        <v>12391</v>
      </c>
      <c r="H91" s="147">
        <v>288</v>
      </c>
      <c r="I91" s="149">
        <v>41</v>
      </c>
      <c r="J91" s="147">
        <v>110225</v>
      </c>
      <c r="K91" s="158">
        <v>1354</v>
      </c>
      <c r="L91" s="154">
        <f t="shared" si="22"/>
        <v>782</v>
      </c>
      <c r="M91" s="154">
        <f t="shared" si="22"/>
        <v>-11</v>
      </c>
      <c r="N91" s="154">
        <f t="shared" si="22"/>
        <v>-2</v>
      </c>
      <c r="O91" s="154">
        <f t="shared" si="22"/>
        <v>630</v>
      </c>
      <c r="P91" s="147">
        <f t="shared" si="23"/>
        <v>1395.7051886792453</v>
      </c>
      <c r="Q91" s="147">
        <f t="shared" si="25"/>
        <v>3.2641509433962259</v>
      </c>
      <c r="R91" s="147">
        <f t="shared" si="26"/>
        <v>3.0660377358490365E-2</v>
      </c>
      <c r="S91" s="150">
        <f t="shared" si="31"/>
        <v>1.879686996551265E-2</v>
      </c>
      <c r="T91" s="150">
        <f t="shared" si="15"/>
        <v>2.8117417033303693E-4</v>
      </c>
      <c r="U91" s="150">
        <f t="shared" si="15"/>
        <v>1.0254306808859654E-4</v>
      </c>
      <c r="V91" s="155">
        <f t="shared" si="28"/>
        <v>1.9556524794733746E-2</v>
      </c>
      <c r="W91" s="155">
        <f t="shared" si="29"/>
        <v>1.1612778143792867E-3</v>
      </c>
      <c r="X91" s="155">
        <f t="shared" si="24"/>
        <v>6.8562340298411418E-3</v>
      </c>
      <c r="Y91" s="150">
        <f t="shared" si="10"/>
        <v>5.4111094734399356E-3</v>
      </c>
      <c r="Z91" s="150">
        <f t="shared" si="30"/>
        <v>4.7616186067696879E-3</v>
      </c>
      <c r="AA91" s="150">
        <f>'ori data'!AV178</f>
        <v>1.1658991033118772E-2</v>
      </c>
      <c r="AB91" s="150">
        <f>'ori data'!AW178</f>
        <v>9.7104424540286182E-3</v>
      </c>
      <c r="AC91" s="282">
        <v>115861</v>
      </c>
      <c r="AD91" s="282">
        <f t="shared" si="32"/>
        <v>126105.0592868047</v>
      </c>
      <c r="AE91" s="284">
        <f t="shared" si="27"/>
        <v>5.5971834195901521E-3</v>
      </c>
      <c r="AF91" s="27">
        <f t="shared" si="20"/>
        <v>1.035880202635984E-2</v>
      </c>
      <c r="AG91" s="284">
        <f>'opt vacc_sigma0.1'!L62+AE91</f>
        <v>1.0798266419590152E-2</v>
      </c>
    </row>
    <row r="92" spans="1:33" ht="16">
      <c r="A92" s="51">
        <v>61</v>
      </c>
      <c r="B92" s="53">
        <v>44533</v>
      </c>
      <c r="C92" s="52">
        <v>5170961</v>
      </c>
      <c r="D92" s="52">
        <v>6629870</v>
      </c>
      <c r="E92" s="137">
        <f t="shared" si="21"/>
        <v>1270221</v>
      </c>
      <c r="F92" s="52">
        <v>63214</v>
      </c>
      <c r="G92" s="52">
        <v>12573</v>
      </c>
      <c r="H92" s="52">
        <v>289</v>
      </c>
      <c r="I92" s="138">
        <v>43</v>
      </c>
      <c r="J92" s="52">
        <v>111204</v>
      </c>
      <c r="K92" s="157">
        <v>1365</v>
      </c>
      <c r="L92" s="152">
        <f t="shared" si="22"/>
        <v>182</v>
      </c>
      <c r="M92" s="152">
        <f t="shared" si="22"/>
        <v>1</v>
      </c>
      <c r="N92" s="152">
        <f t="shared" si="22"/>
        <v>2</v>
      </c>
      <c r="O92" s="152">
        <f t="shared" si="22"/>
        <v>979</v>
      </c>
      <c r="P92" s="144">
        <f t="shared" si="23"/>
        <v>1135.8137931034482</v>
      </c>
      <c r="Q92" s="144">
        <f t="shared" si="25"/>
        <v>22.924137931034483</v>
      </c>
      <c r="R92" s="144">
        <f t="shared" si="26"/>
        <v>5.2620689655172415</v>
      </c>
      <c r="S92" s="151">
        <f t="shared" si="31"/>
        <v>1.6146792049009116E-2</v>
      </c>
      <c r="T92" s="151">
        <f t="shared" si="15"/>
        <v>1.8500635889786524E-3</v>
      </c>
      <c r="U92" s="151">
        <f t="shared" si="15"/>
        <v>1.8271072796934865E-2</v>
      </c>
      <c r="V92" s="153">
        <f t="shared" si="28"/>
        <v>1.9199155723748421E-2</v>
      </c>
      <c r="W92" s="153">
        <f t="shared" si="29"/>
        <v>7.2791714719841016E-4</v>
      </c>
      <c r="X92" s="153">
        <f t="shared" si="24"/>
        <v>6.8562340298411418E-3</v>
      </c>
      <c r="Y92" s="47">
        <f t="shared" si="10"/>
        <v>5.3928733827280154E-3</v>
      </c>
      <c r="Z92" s="151">
        <f t="shared" si="30"/>
        <v>4.6680933441952946E-3</v>
      </c>
      <c r="AA92" s="279"/>
      <c r="AB92" s="279"/>
      <c r="AC92" s="280"/>
      <c r="AD92" s="280">
        <f t="shared" si="32"/>
        <v>133672.84551842042</v>
      </c>
      <c r="AE92" s="281">
        <f t="shared" si="27"/>
        <v>5.9536269780679791E-3</v>
      </c>
      <c r="AF92" s="16">
        <f t="shared" si="20"/>
        <v>1.0621720322263273E-2</v>
      </c>
      <c r="AG92" s="281"/>
    </row>
    <row r="93" spans="1:33" ht="16">
      <c r="A93" s="51">
        <v>62</v>
      </c>
      <c r="B93" s="53">
        <v>44534</v>
      </c>
      <c r="C93" s="52">
        <v>5177589</v>
      </c>
      <c r="D93" s="52">
        <v>6629870</v>
      </c>
      <c r="E93" s="137">
        <f t="shared" si="21"/>
        <v>1257913</v>
      </c>
      <c r="F93" s="52">
        <v>67545</v>
      </c>
      <c r="G93" s="52">
        <v>14043</v>
      </c>
      <c r="H93" s="52">
        <v>288</v>
      </c>
      <c r="I93" s="138">
        <v>44</v>
      </c>
      <c r="J93" s="52">
        <v>111074</v>
      </c>
      <c r="K93" s="157">
        <v>1374</v>
      </c>
      <c r="L93" s="152">
        <f t="shared" si="22"/>
        <v>1470</v>
      </c>
      <c r="M93" s="152">
        <f t="shared" si="22"/>
        <v>-1</v>
      </c>
      <c r="N93" s="152">
        <f t="shared" si="22"/>
        <v>1</v>
      </c>
      <c r="O93" s="152">
        <f t="shared" si="22"/>
        <v>-130</v>
      </c>
      <c r="P93" s="144">
        <f t="shared" si="23"/>
        <v>1343.0024347826088</v>
      </c>
      <c r="Q93" s="144">
        <f t="shared" si="25"/>
        <v>0</v>
      </c>
      <c r="R93" s="144">
        <f t="shared" si="26"/>
        <v>0.60208695652173905</v>
      </c>
      <c r="S93" s="151">
        <f t="shared" si="31"/>
        <v>2.1245332280548753E-2</v>
      </c>
      <c r="T93" s="151">
        <f t="shared" si="15"/>
        <v>0</v>
      </c>
      <c r="U93" s="151">
        <f t="shared" si="15"/>
        <v>2.0833458703174361E-3</v>
      </c>
      <c r="V93" s="153">
        <f t="shared" si="28"/>
        <v>1.9324346431087686E-2</v>
      </c>
      <c r="W93" s="153">
        <f t="shared" si="29"/>
        <v>6.9988010031140171E-4</v>
      </c>
      <c r="X93" s="153">
        <f t="shared" si="24"/>
        <v>7.4085000578684584E-3</v>
      </c>
      <c r="Y93" s="47">
        <f t="shared" si="10"/>
        <v>5.2179896254273862E-3</v>
      </c>
      <c r="Z93" s="151">
        <f t="shared" si="30"/>
        <v>4.2714875828784001E-3</v>
      </c>
      <c r="AA93" s="279"/>
      <c r="AB93" s="279"/>
      <c r="AC93" s="280"/>
      <c r="AD93" s="280">
        <f t="shared" si="32"/>
        <v>141694.78790182999</v>
      </c>
      <c r="AE93" s="281">
        <f t="shared" si="27"/>
        <v>6.3153910881725032E-3</v>
      </c>
      <c r="AF93" s="16">
        <f t="shared" si="20"/>
        <v>1.0586878671050903E-2</v>
      </c>
      <c r="AG93" s="281"/>
    </row>
    <row r="94" spans="1:33" ht="16">
      <c r="A94" s="51">
        <v>63</v>
      </c>
      <c r="B94" s="53">
        <v>44535</v>
      </c>
      <c r="C94" s="52">
        <v>5181024</v>
      </c>
      <c r="D94" s="52">
        <v>6629870</v>
      </c>
      <c r="E94" s="137">
        <f t="shared" si="21"/>
        <v>1255608</v>
      </c>
      <c r="F94" s="52">
        <v>65449</v>
      </c>
      <c r="G94" s="52">
        <v>15086</v>
      </c>
      <c r="H94" s="52">
        <v>299</v>
      </c>
      <c r="I94" s="138">
        <v>40</v>
      </c>
      <c r="J94" s="52">
        <v>110983</v>
      </c>
      <c r="K94" s="157">
        <v>1381</v>
      </c>
      <c r="L94" s="152">
        <f t="shared" si="22"/>
        <v>1043</v>
      </c>
      <c r="M94" s="152">
        <f t="shared" si="22"/>
        <v>11</v>
      </c>
      <c r="N94" s="152">
        <f t="shared" si="22"/>
        <v>-4</v>
      </c>
      <c r="O94" s="152">
        <f t="shared" si="22"/>
        <v>-91</v>
      </c>
      <c r="P94" s="144">
        <f t="shared" si="23"/>
        <v>953.99993517017833</v>
      </c>
      <c r="Q94" s="144">
        <f t="shared" si="25"/>
        <v>9.2360453808752023</v>
      </c>
      <c r="R94" s="144">
        <f t="shared" si="26"/>
        <v>0</v>
      </c>
      <c r="S94" s="151"/>
      <c r="T94" s="151">
        <f t="shared" si="15"/>
        <v>6.5769745644628653E-4</v>
      </c>
      <c r="U94" s="151">
        <f t="shared" si="15"/>
        <v>0</v>
      </c>
      <c r="V94" s="153">
        <f t="shared" si="28"/>
        <v>1.8936082153221758E-2</v>
      </c>
      <c r="W94" s="153">
        <f t="shared" si="29"/>
        <v>1.7881280380036483E-3</v>
      </c>
      <c r="X94" s="153">
        <f t="shared" si="24"/>
        <v>1.9434564164035238E-2</v>
      </c>
      <c r="Y94" s="47">
        <f t="shared" si="10"/>
        <v>2.730713491314582E-3</v>
      </c>
      <c r="Z94" s="151">
        <f t="shared" si="30"/>
        <v>4.0801707529707094E-3</v>
      </c>
      <c r="AA94" s="279"/>
      <c r="AB94" s="279"/>
      <c r="AC94" s="280"/>
      <c r="AD94" s="280">
        <f t="shared" si="32"/>
        <v>150198.14114586113</v>
      </c>
      <c r="AE94" s="281">
        <f t="shared" si="27"/>
        <v>6.7598897889052257E-3</v>
      </c>
      <c r="AF94" s="16">
        <f t="shared" si="20"/>
        <v>1.0840060541875935E-2</v>
      </c>
      <c r="AG94" s="281"/>
    </row>
    <row r="95" spans="1:33" ht="16">
      <c r="A95" s="51">
        <v>64</v>
      </c>
      <c r="B95" s="53">
        <v>44536</v>
      </c>
      <c r="C95" s="52">
        <v>5182475</v>
      </c>
      <c r="D95" s="52">
        <v>6629870</v>
      </c>
      <c r="E95" s="137">
        <f t="shared" si="21"/>
        <v>1262209</v>
      </c>
      <c r="F95" s="52">
        <v>56337</v>
      </c>
      <c r="G95" s="52">
        <v>16139</v>
      </c>
      <c r="H95" s="52">
        <v>310</v>
      </c>
      <c r="I95" s="138">
        <v>45</v>
      </c>
      <c r="J95" s="52">
        <v>110968</v>
      </c>
      <c r="K95" s="157">
        <v>1387</v>
      </c>
      <c r="L95" s="152">
        <f t="shared" si="22"/>
        <v>1053</v>
      </c>
      <c r="M95" s="152">
        <f t="shared" si="22"/>
        <v>11</v>
      </c>
      <c r="N95" s="152">
        <f t="shared" si="22"/>
        <v>5</v>
      </c>
      <c r="O95" s="152">
        <f t="shared" si="22"/>
        <v>-15</v>
      </c>
      <c r="P95" s="144">
        <f t="shared" si="23"/>
        <v>1038.3228446707894</v>
      </c>
      <c r="Q95" s="144">
        <f t="shared" si="25"/>
        <v>10.718079301564206</v>
      </c>
      <c r="R95" s="144">
        <f t="shared" si="26"/>
        <v>4.9590760276464172</v>
      </c>
      <c r="S95" s="151">
        <f t="shared" ref="S95:U120" si="33">MIN(1,P95/F94)</f>
        <v>1.5864609767464583E-2</v>
      </c>
      <c r="T95" s="151">
        <f t="shared" si="15"/>
        <v>7.1046528579903263E-4</v>
      </c>
      <c r="U95" s="151">
        <f t="shared" si="15"/>
        <v>1.6585538554001394E-2</v>
      </c>
      <c r="V95" s="153">
        <f t="shared" si="28"/>
        <v>1.8218601351810994E-2</v>
      </c>
      <c r="W95" s="153">
        <f t="shared" si="29"/>
        <v>2.7814891736095224E-3</v>
      </c>
      <c r="X95" s="153">
        <f t="shared" si="24"/>
        <v>2.7604294761926756E-2</v>
      </c>
      <c r="Y95" s="47">
        <f t="shared" ref="Y95:Y120" si="34">(C95-C94)/E94</f>
        <v>1.1556154468592109E-3</v>
      </c>
      <c r="Z95" s="151">
        <f t="shared" si="30"/>
        <v>3.9103237598612705E-3</v>
      </c>
      <c r="AA95" s="279"/>
      <c r="AB95" s="279"/>
      <c r="AC95" s="280"/>
      <c r="AD95" s="280">
        <f t="shared" si="32"/>
        <v>159211.7955623169</v>
      </c>
      <c r="AE95" s="281">
        <f t="shared" si="27"/>
        <v>7.1787169374962333E-3</v>
      </c>
      <c r="AF95" s="16">
        <f t="shared" si="20"/>
        <v>1.1089040697357503E-2</v>
      </c>
      <c r="AG95" s="281"/>
    </row>
    <row r="96" spans="1:33" ht="16">
      <c r="A96" s="51">
        <v>65</v>
      </c>
      <c r="B96" s="53">
        <v>44537</v>
      </c>
      <c r="C96" s="52">
        <v>5188271</v>
      </c>
      <c r="D96" s="52">
        <v>6629870</v>
      </c>
      <c r="E96" s="137">
        <f t="shared" si="21"/>
        <v>1259313</v>
      </c>
      <c r="F96" s="52">
        <v>52257</v>
      </c>
      <c r="G96" s="52">
        <v>12697</v>
      </c>
      <c r="H96" s="52">
        <v>297</v>
      </c>
      <c r="I96" s="138">
        <v>47</v>
      </c>
      <c r="J96" s="52">
        <v>115594</v>
      </c>
      <c r="K96" s="157">
        <v>1394</v>
      </c>
      <c r="L96" s="152">
        <f t="shared" si="22"/>
        <v>-3442</v>
      </c>
      <c r="M96" s="152">
        <f t="shared" si="22"/>
        <v>-13</v>
      </c>
      <c r="N96" s="152">
        <f t="shared" si="22"/>
        <v>2</v>
      </c>
      <c r="O96" s="152">
        <f t="shared" si="22"/>
        <v>4626</v>
      </c>
      <c r="P96" s="144">
        <f t="shared" si="23"/>
        <v>1061.9737750172535</v>
      </c>
      <c r="Q96" s="144">
        <f t="shared" si="25"/>
        <v>92.354037267080741</v>
      </c>
      <c r="R96" s="144">
        <f t="shared" si="26"/>
        <v>18.672187715665977</v>
      </c>
      <c r="S96" s="151">
        <f t="shared" si="33"/>
        <v>1.8850378525964349E-2</v>
      </c>
      <c r="T96" s="151">
        <f t="shared" si="15"/>
        <v>5.7224138587942709E-3</v>
      </c>
      <c r="U96" s="151">
        <f t="shared" si="15"/>
        <v>6.0232863598922506E-2</v>
      </c>
      <c r="V96" s="153">
        <f t="shared" si="28"/>
        <v>1.8197725431020315E-2</v>
      </c>
      <c r="W96" s="153">
        <f t="shared" si="29"/>
        <v>3.673810628834677E-3</v>
      </c>
      <c r="X96" s="153">
        <f t="shared" si="24"/>
        <v>3.1872240282056721E-2</v>
      </c>
      <c r="Y96" s="47">
        <f t="shared" si="34"/>
        <v>4.5919495107387132E-3</v>
      </c>
      <c r="Z96" s="151">
        <f t="shared" si="30"/>
        <v>3.717234927747351E-3</v>
      </c>
      <c r="AA96" s="279"/>
      <c r="AB96" s="279"/>
      <c r="AC96" s="280"/>
      <c r="AD96" s="280">
        <f t="shared" si="32"/>
        <v>168766.3752213853</v>
      </c>
      <c r="AE96" s="281">
        <f t="shared" si="27"/>
        <v>7.5697286733563173E-3</v>
      </c>
      <c r="AF96" s="16">
        <f t="shared" ref="AF96:AF120" si="35">Z96+AE96</f>
        <v>1.1286963601103667E-2</v>
      </c>
      <c r="AG96" s="281"/>
    </row>
    <row r="97" spans="1:33" ht="16">
      <c r="A97" s="51">
        <v>66</v>
      </c>
      <c r="B97" s="53">
        <v>44538</v>
      </c>
      <c r="C97" s="52">
        <v>5193385</v>
      </c>
      <c r="D97" s="52">
        <v>6629870</v>
      </c>
      <c r="E97" s="137">
        <f t="shared" si="21"/>
        <v>1225670</v>
      </c>
      <c r="F97" s="52">
        <v>79490</v>
      </c>
      <c r="G97" s="52">
        <v>10968</v>
      </c>
      <c r="H97" s="52">
        <v>303</v>
      </c>
      <c r="I97" s="138">
        <v>51</v>
      </c>
      <c r="J97" s="52">
        <v>118604</v>
      </c>
      <c r="K97" s="157">
        <v>1399</v>
      </c>
      <c r="L97" s="152">
        <f t="shared" si="22"/>
        <v>-1729</v>
      </c>
      <c r="M97" s="152">
        <f t="shared" si="22"/>
        <v>6</v>
      </c>
      <c r="N97" s="152">
        <f t="shared" si="22"/>
        <v>4</v>
      </c>
      <c r="O97" s="152">
        <f t="shared" si="22"/>
        <v>3010</v>
      </c>
      <c r="P97" s="144">
        <f t="shared" si="23"/>
        <v>1186.8876523582408</v>
      </c>
      <c r="Q97" s="144">
        <f t="shared" si="25"/>
        <v>86.553789083200854</v>
      </c>
      <c r="R97" s="144">
        <f t="shared" si="26"/>
        <v>17.558558558558559</v>
      </c>
      <c r="S97" s="151">
        <f t="shared" si="33"/>
        <v>2.27125103308311E-2</v>
      </c>
      <c r="T97" s="151">
        <f t="shared" si="15"/>
        <v>6.8168692670080222E-3</v>
      </c>
      <c r="U97" s="151">
        <f t="shared" si="15"/>
        <v>5.9119725786392456E-2</v>
      </c>
      <c r="V97" s="153">
        <f t="shared" si="28"/>
        <v>1.7446677645779948E-2</v>
      </c>
      <c r="W97" s="153">
        <f t="shared" si="29"/>
        <v>4.1629907918913659E-3</v>
      </c>
      <c r="X97" s="153">
        <f t="shared" si="24"/>
        <v>4.2000011218017316E-2</v>
      </c>
      <c r="Y97" s="47">
        <f t="shared" si="34"/>
        <v>4.0609443402871252E-3</v>
      </c>
      <c r="Z97" s="151">
        <f t="shared" si="30"/>
        <v>3.6141709140844005E-3</v>
      </c>
      <c r="AA97" s="279"/>
      <c r="AB97" s="279"/>
      <c r="AC97" s="280"/>
      <c r="AD97" s="280">
        <f t="shared" si="32"/>
        <v>178894.34199752664</v>
      </c>
      <c r="AE97" s="281">
        <f t="shared" si="27"/>
        <v>8.0424539222110347E-3</v>
      </c>
      <c r="AF97" s="16">
        <f t="shared" si="35"/>
        <v>1.1656624836295435E-2</v>
      </c>
      <c r="AG97" s="281"/>
    </row>
    <row r="98" spans="1:33" ht="16">
      <c r="A98" s="51">
        <v>67</v>
      </c>
      <c r="B98" s="53">
        <v>44539</v>
      </c>
      <c r="C98" s="52">
        <v>5198560</v>
      </c>
      <c r="D98" s="52">
        <v>6629870</v>
      </c>
      <c r="E98" s="137">
        <f t="shared" si="21"/>
        <v>1227590</v>
      </c>
      <c r="F98" s="52">
        <v>71178</v>
      </c>
      <c r="G98" s="52">
        <v>10848</v>
      </c>
      <c r="H98" s="52">
        <v>315</v>
      </c>
      <c r="I98" s="138">
        <v>52</v>
      </c>
      <c r="J98" s="52">
        <v>119919</v>
      </c>
      <c r="K98" s="157">
        <v>1408</v>
      </c>
      <c r="L98" s="152">
        <f t="shared" si="22"/>
        <v>-120</v>
      </c>
      <c r="M98" s="152">
        <f t="shared" si="22"/>
        <v>12</v>
      </c>
      <c r="N98" s="152">
        <f t="shared" si="22"/>
        <v>1</v>
      </c>
      <c r="O98" s="152">
        <f t="shared" si="22"/>
        <v>1315</v>
      </c>
      <c r="P98" s="52">
        <f t="shared" si="23"/>
        <v>1151.9679001337495</v>
      </c>
      <c r="Q98" s="52">
        <f t="shared" si="25"/>
        <v>48.934908604547481</v>
      </c>
      <c r="R98" s="52">
        <f t="shared" si="26"/>
        <v>7.0971912617030766</v>
      </c>
      <c r="S98" s="47">
        <f t="shared" si="33"/>
        <v>1.4491985157048051E-2</v>
      </c>
      <c r="T98" s="47">
        <f t="shared" si="15"/>
        <v>4.4616072761257735E-3</v>
      </c>
      <c r="U98" s="47">
        <f t="shared" si="15"/>
        <v>2.342307347096725E-2</v>
      </c>
      <c r="V98" s="153">
        <f t="shared" si="28"/>
        <v>1.6704457509566128E-2</v>
      </c>
      <c r="W98" s="153">
        <f t="shared" si="29"/>
        <v>4.6534713096634678E-3</v>
      </c>
      <c r="X98" s="153">
        <f t="shared" si="24"/>
        <v>4.6389482833544382E-2</v>
      </c>
      <c r="Y98" s="47">
        <f t="shared" si="34"/>
        <v>4.2221805216738602E-3</v>
      </c>
      <c r="Z98" s="47">
        <f t="shared" si="30"/>
        <v>3.5159507895858068E-3</v>
      </c>
      <c r="AA98" s="279"/>
      <c r="AB98" s="279"/>
      <c r="AC98" s="280">
        <v>152220</v>
      </c>
      <c r="AD98" s="280">
        <f t="shared" si="32"/>
        <v>189630.10585933784</v>
      </c>
      <c r="AE98" s="281">
        <f t="shared" si="27"/>
        <v>8.7590981763535011E-3</v>
      </c>
      <c r="AF98" s="16">
        <f t="shared" si="35"/>
        <v>1.2275048965939308E-2</v>
      </c>
      <c r="AG98" s="281"/>
    </row>
    <row r="99" spans="1:33" ht="16">
      <c r="A99" s="51">
        <v>68</v>
      </c>
      <c r="B99" s="53">
        <v>44540</v>
      </c>
      <c r="C99" s="52">
        <v>5203521</v>
      </c>
      <c r="D99" s="52">
        <v>6629870</v>
      </c>
      <c r="E99" s="137">
        <f t="shared" si="21"/>
        <v>1225831</v>
      </c>
      <c r="F99" s="52">
        <v>66784</v>
      </c>
      <c r="G99" s="52">
        <v>10762</v>
      </c>
      <c r="H99" s="52">
        <v>313</v>
      </c>
      <c r="I99" s="138">
        <v>61</v>
      </c>
      <c r="J99" s="52">
        <v>121188</v>
      </c>
      <c r="K99" s="157">
        <v>1410</v>
      </c>
      <c r="L99" s="152">
        <f t="shared" si="22"/>
        <v>-86</v>
      </c>
      <c r="M99" s="152">
        <f t="shared" si="22"/>
        <v>-2</v>
      </c>
      <c r="N99" s="152">
        <f t="shared" si="22"/>
        <v>9</v>
      </c>
      <c r="O99" s="152">
        <f t="shared" si="22"/>
        <v>1269</v>
      </c>
      <c r="P99" s="144">
        <f t="shared" si="23"/>
        <v>1140.3809267241379</v>
      </c>
      <c r="Q99" s="144">
        <f t="shared" si="25"/>
        <v>33.667834051724135</v>
      </c>
      <c r="R99" s="144">
        <f t="shared" si="26"/>
        <v>15.951239224137931</v>
      </c>
      <c r="S99" s="151">
        <f t="shared" si="33"/>
        <v>1.6021536524265051E-2</v>
      </c>
      <c r="T99" s="151">
        <f t="shared" si="15"/>
        <v>3.1035982717297324E-3</v>
      </c>
      <c r="U99" s="151">
        <f t="shared" si="15"/>
        <v>5.0638854679802954E-2</v>
      </c>
      <c r="V99" s="153">
        <f t="shared" si="28"/>
        <v>1.7017315084425111E-2</v>
      </c>
      <c r="W99" s="153">
        <f t="shared" si="29"/>
        <v>3.8205854244398618E-3</v>
      </c>
      <c r="X99" s="153">
        <f t="shared" si="24"/>
        <v>4.2525814151581694E-2</v>
      </c>
      <c r="Y99" s="47">
        <f t="shared" si="34"/>
        <v>4.0412515579305794E-3</v>
      </c>
      <c r="Z99" s="151">
        <f t="shared" si="30"/>
        <v>3.455733029471103E-3</v>
      </c>
      <c r="AA99" s="279"/>
      <c r="AB99" s="279"/>
      <c r="AC99" s="280"/>
      <c r="AD99" s="280">
        <f t="shared" si="32"/>
        <v>201010.14177810535</v>
      </c>
      <c r="AE99" s="281">
        <f t="shared" si="27"/>
        <v>9.2702253348165963E-3</v>
      </c>
      <c r="AF99" s="16">
        <f t="shared" si="35"/>
        <v>1.27259583642877E-2</v>
      </c>
      <c r="AG99" s="281"/>
    </row>
    <row r="100" spans="1:33" ht="16">
      <c r="A100" s="51">
        <v>69</v>
      </c>
      <c r="B100" s="53">
        <v>44541</v>
      </c>
      <c r="C100" s="52">
        <v>5209033</v>
      </c>
      <c r="D100" s="52">
        <v>6629870</v>
      </c>
      <c r="E100" s="137">
        <f t="shared" si="21"/>
        <v>1203031</v>
      </c>
      <c r="F100" s="52">
        <v>82895</v>
      </c>
      <c r="G100" s="52">
        <v>11057</v>
      </c>
      <c r="H100" s="52">
        <v>323</v>
      </c>
      <c r="I100" s="138">
        <v>68</v>
      </c>
      <c r="J100" s="52">
        <v>122040</v>
      </c>
      <c r="K100" s="157">
        <v>1423</v>
      </c>
      <c r="L100" s="152">
        <f t="shared" si="22"/>
        <v>295</v>
      </c>
      <c r="M100" s="152">
        <f t="shared" si="22"/>
        <v>10</v>
      </c>
      <c r="N100" s="152">
        <f t="shared" si="22"/>
        <v>7</v>
      </c>
      <c r="O100" s="152">
        <f t="shared" si="22"/>
        <v>852</v>
      </c>
      <c r="P100" s="144">
        <f t="shared" si="23"/>
        <v>1117.9004192872117</v>
      </c>
      <c r="Q100" s="144">
        <f t="shared" si="25"/>
        <v>34.038784067085956</v>
      </c>
      <c r="R100" s="144">
        <f t="shared" si="26"/>
        <v>12.060796645702306</v>
      </c>
      <c r="S100" s="151">
        <f t="shared" si="33"/>
        <v>1.6739045569106548E-2</v>
      </c>
      <c r="T100" s="151">
        <f t="shared" si="15"/>
        <v>3.1628678746595386E-3</v>
      </c>
      <c r="U100" s="151">
        <f t="shared" si="15"/>
        <v>3.8532896631636761E-2</v>
      </c>
      <c r="V100" s="153">
        <f t="shared" si="28"/>
        <v>1.7086578441969948E-2</v>
      </c>
      <c r="W100" s="153">
        <f t="shared" si="29"/>
        <v>3.203150340172903E-3</v>
      </c>
      <c r="X100" s="153">
        <f t="shared" si="24"/>
        <v>3.6947850592795609E-2</v>
      </c>
      <c r="Y100" s="47">
        <f t="shared" si="34"/>
        <v>4.4965415297867324E-3</v>
      </c>
      <c r="Z100" s="151">
        <f t="shared" si="30"/>
        <v>3.3762350650799891E-3</v>
      </c>
      <c r="AA100" s="279"/>
      <c r="AB100" s="279"/>
      <c r="AC100" s="280"/>
      <c r="AD100" s="280">
        <f t="shared" si="32"/>
        <v>213073.11365224526</v>
      </c>
      <c r="AE100" s="281">
        <f t="shared" si="27"/>
        <v>9.8406484043395154E-3</v>
      </c>
      <c r="AF100" s="16">
        <f t="shared" si="35"/>
        <v>1.3216883469419505E-2</v>
      </c>
      <c r="AG100" s="281"/>
    </row>
    <row r="101" spans="1:33" ht="16">
      <c r="A101" s="51">
        <v>70</v>
      </c>
      <c r="B101" s="53">
        <v>44542</v>
      </c>
      <c r="C101" s="52">
        <v>5211491</v>
      </c>
      <c r="D101" s="52">
        <v>6629870</v>
      </c>
      <c r="E101" s="137">
        <f t="shared" si="21"/>
        <v>1215108</v>
      </c>
      <c r="F101" s="52">
        <v>67312</v>
      </c>
      <c r="G101" s="52">
        <v>11000</v>
      </c>
      <c r="H101" s="52">
        <v>310</v>
      </c>
      <c r="I101" s="138">
        <v>74</v>
      </c>
      <c r="J101" s="52">
        <v>123150</v>
      </c>
      <c r="K101" s="157">
        <v>1425</v>
      </c>
      <c r="L101" s="152">
        <f t="shared" si="22"/>
        <v>-57</v>
      </c>
      <c r="M101" s="152">
        <f t="shared" si="22"/>
        <v>-13</v>
      </c>
      <c r="N101" s="152">
        <f t="shared" si="22"/>
        <v>6</v>
      </c>
      <c r="O101" s="152">
        <f t="shared" si="22"/>
        <v>1110</v>
      </c>
      <c r="P101" s="144">
        <f t="shared" si="23"/>
        <v>1015.5579761068166</v>
      </c>
      <c r="Q101" s="144">
        <f t="shared" si="25"/>
        <v>17.226633872101196</v>
      </c>
      <c r="R101" s="144">
        <f t="shared" si="26"/>
        <v>13.215390021082221</v>
      </c>
      <c r="S101" s="151">
        <f t="shared" si="33"/>
        <v>1.2251136692283209E-2</v>
      </c>
      <c r="T101" s="151">
        <f t="shared" si="15"/>
        <v>1.5579844326762409E-3</v>
      </c>
      <c r="U101" s="151">
        <f t="shared" si="15"/>
        <v>4.0914520189109044E-2</v>
      </c>
      <c r="V101" s="153">
        <f t="shared" si="28"/>
        <v>1.7373777997535204E-2</v>
      </c>
      <c r="W101" s="153">
        <f t="shared" si="29"/>
        <v>4.0061182490273737E-3</v>
      </c>
      <c r="X101" s="153">
        <f t="shared" si="24"/>
        <v>4.1506969067897567E-2</v>
      </c>
      <c r="Y101" s="47">
        <f t="shared" si="34"/>
        <v>2.0431726198244268E-3</v>
      </c>
      <c r="Z101" s="151">
        <f t="shared" si="30"/>
        <v>3.3169683260338887E-3</v>
      </c>
      <c r="AA101" s="279"/>
      <c r="AB101" s="279"/>
      <c r="AC101" s="280"/>
      <c r="AD101" s="280">
        <f t="shared" si="32"/>
        <v>225860.00566866796</v>
      </c>
      <c r="AE101" s="281">
        <f t="shared" si="27"/>
        <v>1.0628896525877306E-2</v>
      </c>
      <c r="AF101" s="16">
        <f t="shared" si="35"/>
        <v>1.3945864851911195E-2</v>
      </c>
      <c r="AG101" s="281"/>
    </row>
    <row r="102" spans="1:33" ht="16">
      <c r="A102" s="51">
        <v>71</v>
      </c>
      <c r="B102" s="53">
        <v>44543</v>
      </c>
      <c r="C102" s="52">
        <v>5212383</v>
      </c>
      <c r="D102" s="52">
        <v>6629870</v>
      </c>
      <c r="E102" s="137">
        <f t="shared" si="21"/>
        <v>1225138</v>
      </c>
      <c r="F102" s="52">
        <v>55122</v>
      </c>
      <c r="G102" s="52">
        <v>11240</v>
      </c>
      <c r="H102" s="52">
        <v>323</v>
      </c>
      <c r="I102" s="138">
        <v>77</v>
      </c>
      <c r="J102" s="52">
        <v>124160</v>
      </c>
      <c r="K102" s="157">
        <v>1427</v>
      </c>
      <c r="L102" s="152">
        <f t="shared" si="22"/>
        <v>240</v>
      </c>
      <c r="M102" s="152">
        <f t="shared" si="22"/>
        <v>13</v>
      </c>
      <c r="N102" s="152">
        <f t="shared" si="22"/>
        <v>3</v>
      </c>
      <c r="O102" s="152">
        <f t="shared" si="22"/>
        <v>1010</v>
      </c>
      <c r="P102" s="144">
        <f t="shared" ref="P102:P120" si="36">MAX(0,MIN(G102,L102+$O102*G102/SUM($G102:$I102)))</f>
        <v>1215.2920962199314</v>
      </c>
      <c r="Q102" s="144">
        <f t="shared" si="25"/>
        <v>41.026632302405503</v>
      </c>
      <c r="R102" s="144">
        <f t="shared" si="26"/>
        <v>9.6812714776632305</v>
      </c>
      <c r="S102" s="151">
        <f t="shared" si="33"/>
        <v>1.8054612791477468E-2</v>
      </c>
      <c r="T102" s="151">
        <f t="shared" si="15"/>
        <v>3.7296938456732277E-3</v>
      </c>
      <c r="U102" s="151">
        <f t="shared" si="15"/>
        <v>3.1229907992462034E-2</v>
      </c>
      <c r="V102" s="153">
        <f t="shared" si="28"/>
        <v>1.8170438144132318E-2</v>
      </c>
      <c r="W102" s="153">
        <f t="shared" si="29"/>
        <v>4.0176896717008049E-3</v>
      </c>
      <c r="X102" s="153">
        <f t="shared" si="24"/>
        <v>3.7731608429086169E-2</v>
      </c>
      <c r="Y102" s="47">
        <f t="shared" si="34"/>
        <v>7.3409112605628474E-4</v>
      </c>
      <c r="Z102" s="151">
        <f t="shared" si="30"/>
        <v>3.2522605358950543E-3</v>
      </c>
      <c r="AA102" s="279"/>
      <c r="AB102" s="279"/>
      <c r="AC102" s="280"/>
      <c r="AD102" s="280">
        <f t="shared" si="32"/>
        <v>239414.26154736814</v>
      </c>
      <c r="AE102" s="281">
        <f t="shared" si="27"/>
        <v>1.1154774619787028E-2</v>
      </c>
      <c r="AF102" s="16">
        <f t="shared" si="35"/>
        <v>1.4407035155682082E-2</v>
      </c>
      <c r="AG102" s="281"/>
    </row>
    <row r="103" spans="1:33" ht="16">
      <c r="A103" s="51">
        <v>72</v>
      </c>
      <c r="B103" s="53">
        <v>44544</v>
      </c>
      <c r="C103" s="52">
        <v>5217327</v>
      </c>
      <c r="D103" s="52">
        <v>6629870</v>
      </c>
      <c r="E103" s="137">
        <f t="shared" si="21"/>
        <v>1219667</v>
      </c>
      <c r="F103" s="52">
        <v>54467</v>
      </c>
      <c r="G103" s="52">
        <v>10709</v>
      </c>
      <c r="H103" s="52">
        <v>364</v>
      </c>
      <c r="I103" s="138">
        <v>80</v>
      </c>
      <c r="J103" s="52">
        <v>125823</v>
      </c>
      <c r="K103" s="157">
        <v>1433</v>
      </c>
      <c r="L103" s="152">
        <f t="shared" si="22"/>
        <v>-531</v>
      </c>
      <c r="M103" s="152">
        <f t="shared" si="22"/>
        <v>41</v>
      </c>
      <c r="N103" s="152">
        <f t="shared" si="22"/>
        <v>3</v>
      </c>
      <c r="O103" s="152">
        <f t="shared" si="22"/>
        <v>1663</v>
      </c>
      <c r="P103" s="144">
        <f t="shared" si="36"/>
        <v>1065.7961086703128</v>
      </c>
      <c r="Q103" s="144">
        <f t="shared" ref="Q103:Q120" si="37">MAX(0,MIN(H103,M103+$O103*H103/SUM($G103:$I103)))</f>
        <v>95.275262261275003</v>
      </c>
      <c r="R103" s="144">
        <f t="shared" ref="R103:R120" si="38">MAX(0,MIN(I103,N103+$O103*I103/SUM($G103:$I103)))</f>
        <v>14.928629068412086</v>
      </c>
      <c r="S103" s="151">
        <f t="shared" si="33"/>
        <v>1.9335222028778215E-2</v>
      </c>
      <c r="T103" s="151">
        <f t="shared" si="15"/>
        <v>8.4764468203981317E-3</v>
      </c>
      <c r="U103" s="151">
        <f t="shared" si="15"/>
        <v>4.6218665846477047E-2</v>
      </c>
      <c r="V103" s="153">
        <f t="shared" si="28"/>
        <v>1.8434887088954733E-2</v>
      </c>
      <c r="W103" s="153">
        <f t="shared" si="29"/>
        <v>4.2210057862530452E-3</v>
      </c>
      <c r="X103" s="153">
        <f t="shared" si="24"/>
        <v>3.5048643379410063E-2</v>
      </c>
      <c r="Y103" s="47">
        <f t="shared" si="34"/>
        <v>4.0354637600009142E-3</v>
      </c>
      <c r="Z103" s="151">
        <f t="shared" si="30"/>
        <v>3.1833161045288464E-3</v>
      </c>
      <c r="AA103" s="279"/>
      <c r="AB103" s="279"/>
      <c r="AC103" s="280"/>
      <c r="AD103" s="280">
        <f t="shared" si="32"/>
        <v>253781.93214232742</v>
      </c>
      <c r="AE103" s="281">
        <f t="shared" ref="AE103:AE120" si="39">(AD103-AD102)/E102</f>
        <v>1.1727389563428191E-2</v>
      </c>
      <c r="AF103" s="16">
        <f t="shared" si="35"/>
        <v>1.4910705667957037E-2</v>
      </c>
      <c r="AG103" s="281"/>
    </row>
    <row r="104" spans="1:33" ht="16">
      <c r="A104" s="51">
        <v>73</v>
      </c>
      <c r="B104" s="53">
        <v>44545</v>
      </c>
      <c r="C104" s="52">
        <v>5221774</v>
      </c>
      <c r="D104" s="52">
        <v>6629870</v>
      </c>
      <c r="E104" s="137">
        <f t="shared" si="21"/>
        <v>1191226</v>
      </c>
      <c r="F104" s="52">
        <v>77066</v>
      </c>
      <c r="G104" s="52">
        <v>11060</v>
      </c>
      <c r="H104" s="52">
        <v>365</v>
      </c>
      <c r="I104" s="138">
        <v>84</v>
      </c>
      <c r="J104" s="52">
        <v>126859</v>
      </c>
      <c r="K104" s="157">
        <v>1436</v>
      </c>
      <c r="L104" s="152">
        <f t="shared" si="22"/>
        <v>351</v>
      </c>
      <c r="M104" s="152">
        <f t="shared" si="22"/>
        <v>1</v>
      </c>
      <c r="N104" s="152">
        <f t="shared" si="22"/>
        <v>4</v>
      </c>
      <c r="O104" s="152">
        <f t="shared" si="22"/>
        <v>1036</v>
      </c>
      <c r="P104" s="144">
        <f t="shared" si="36"/>
        <v>1346.5825875401861</v>
      </c>
      <c r="Q104" s="144">
        <f t="shared" si="37"/>
        <v>33.856025719002517</v>
      </c>
      <c r="R104" s="144">
        <f t="shared" si="38"/>
        <v>11.561386740811539</v>
      </c>
      <c r="S104" s="151">
        <f t="shared" si="33"/>
        <v>2.4722907219787874E-2</v>
      </c>
      <c r="T104" s="151">
        <f t="shared" si="15"/>
        <v>3.1614553850968828E-3</v>
      </c>
      <c r="U104" s="151">
        <f t="shared" si="15"/>
        <v>3.1762051485745985E-2</v>
      </c>
      <c r="V104" s="153">
        <f t="shared" si="28"/>
        <v>1.8488256672086645E-2</v>
      </c>
      <c r="W104" s="153">
        <f t="shared" si="29"/>
        <v>4.5481014615268659E-3</v>
      </c>
      <c r="X104" s="153">
        <f t="shared" si="24"/>
        <v>2.8199750599444885E-2</v>
      </c>
      <c r="Y104" s="47">
        <f t="shared" si="34"/>
        <v>3.6460771669644255E-3</v>
      </c>
      <c r="Z104" s="151">
        <f t="shared" si="30"/>
        <v>3.0541317953618279E-3</v>
      </c>
      <c r="AA104" s="279"/>
      <c r="AB104" s="279"/>
      <c r="AC104" s="280"/>
      <c r="AD104" s="280">
        <f t="shared" si="32"/>
        <v>269011.83190020733</v>
      </c>
      <c r="AE104" s="281">
        <f t="shared" si="39"/>
        <v>1.2486932710223284E-2</v>
      </c>
      <c r="AF104" s="16">
        <f t="shared" si="35"/>
        <v>1.5541064505585112E-2</v>
      </c>
      <c r="AG104" s="281"/>
    </row>
    <row r="105" spans="1:33" ht="16">
      <c r="A105" s="51">
        <v>74</v>
      </c>
      <c r="B105" s="53">
        <v>44546</v>
      </c>
      <c r="C105" s="52">
        <v>5226264</v>
      </c>
      <c r="D105" s="52">
        <v>6629870</v>
      </c>
      <c r="E105" s="137">
        <f t="shared" si="21"/>
        <v>1181350</v>
      </c>
      <c r="F105" s="52">
        <v>80841</v>
      </c>
      <c r="G105" s="52">
        <v>11772</v>
      </c>
      <c r="H105" s="52">
        <v>384</v>
      </c>
      <c r="I105" s="138">
        <v>87</v>
      </c>
      <c r="J105" s="52">
        <v>127727</v>
      </c>
      <c r="K105" s="157">
        <v>1445</v>
      </c>
      <c r="L105" s="152">
        <f t="shared" si="22"/>
        <v>712</v>
      </c>
      <c r="M105" s="152">
        <f t="shared" si="22"/>
        <v>19</v>
      </c>
      <c r="N105" s="152">
        <f t="shared" si="22"/>
        <v>3</v>
      </c>
      <c r="O105" s="152">
        <f t="shared" si="22"/>
        <v>868</v>
      </c>
      <c r="P105" s="144">
        <f t="shared" si="36"/>
        <v>1546.6072041166381</v>
      </c>
      <c r="Q105" s="144">
        <f t="shared" si="37"/>
        <v>46.224699828473412</v>
      </c>
      <c r="R105" s="144">
        <f t="shared" si="38"/>
        <v>9.1680960548885082</v>
      </c>
      <c r="S105" s="151">
        <f t="shared" si="33"/>
        <v>2.0068606183227856E-2</v>
      </c>
      <c r="T105" s="151">
        <f t="shared" si="15"/>
        <v>4.1794484474207425E-3</v>
      </c>
      <c r="U105" s="151">
        <f t="shared" si="15"/>
        <v>2.5118071383256186E-2</v>
      </c>
      <c r="V105" s="153">
        <f t="shared" si="28"/>
        <v>1.8622839824533676E-2</v>
      </c>
      <c r="W105" s="153">
        <f t="shared" si="29"/>
        <v>4.0350839156870445E-3</v>
      </c>
      <c r="X105" s="153">
        <f t="shared" si="24"/>
        <v>2.4814039245579633E-2</v>
      </c>
      <c r="Y105" s="47">
        <f t="shared" si="34"/>
        <v>3.7692259907020163E-3</v>
      </c>
      <c r="Z105" s="151">
        <f t="shared" si="30"/>
        <v>2.9775015745736079E-3</v>
      </c>
      <c r="AA105" s="279"/>
      <c r="AB105" s="279"/>
      <c r="AC105" s="280">
        <v>251856</v>
      </c>
      <c r="AD105" s="280">
        <f t="shared" si="32"/>
        <v>285155.70470840274</v>
      </c>
      <c r="AE105" s="281">
        <f t="shared" si="39"/>
        <v>1.3552317367313523E-2</v>
      </c>
      <c r="AF105" s="16">
        <f t="shared" si="35"/>
        <v>1.6529818941887132E-2</v>
      </c>
      <c r="AG105" s="281"/>
    </row>
    <row r="106" spans="1:33" ht="16">
      <c r="A106" s="51">
        <v>75</v>
      </c>
      <c r="B106" s="53">
        <v>44547</v>
      </c>
      <c r="C106" s="52">
        <v>5230468</v>
      </c>
      <c r="D106" s="52">
        <v>6629870</v>
      </c>
      <c r="E106" s="137">
        <f t="shared" si="21"/>
        <v>1174194</v>
      </c>
      <c r="F106" s="52">
        <v>82301</v>
      </c>
      <c r="G106" s="52">
        <v>12101</v>
      </c>
      <c r="H106" s="52">
        <v>386</v>
      </c>
      <c r="I106" s="138">
        <v>82</v>
      </c>
      <c r="J106" s="52">
        <v>128886</v>
      </c>
      <c r="K106" s="157">
        <v>1452</v>
      </c>
      <c r="L106" s="152">
        <f t="shared" si="22"/>
        <v>329</v>
      </c>
      <c r="M106" s="152">
        <f t="shared" si="22"/>
        <v>2</v>
      </c>
      <c r="N106" s="152">
        <f t="shared" si="22"/>
        <v>-5</v>
      </c>
      <c r="O106" s="152">
        <f t="shared" si="22"/>
        <v>1159</v>
      </c>
      <c r="P106" s="144">
        <f t="shared" si="36"/>
        <v>1444.8452541968334</v>
      </c>
      <c r="Q106" s="144">
        <f t="shared" si="37"/>
        <v>37.59344418808179</v>
      </c>
      <c r="R106" s="144">
        <f t="shared" si="38"/>
        <v>2.5613016150847319</v>
      </c>
      <c r="S106" s="151">
        <f t="shared" si="33"/>
        <v>1.7872679138021961E-2</v>
      </c>
      <c r="T106" s="151">
        <f t="shared" si="15"/>
        <v>3.193462809045344E-3</v>
      </c>
      <c r="U106" s="151">
        <f t="shared" si="15"/>
        <v>6.6700562892831562E-3</v>
      </c>
      <c r="V106" s="153">
        <f t="shared" si="28"/>
        <v>1.8355301187270072E-2</v>
      </c>
      <c r="W106" s="153">
        <f t="shared" si="29"/>
        <v>3.1905957887918175E-3</v>
      </c>
      <c r="X106" s="153">
        <f t="shared" si="24"/>
        <v>1.9082945559622651E-2</v>
      </c>
      <c r="Y106" s="47">
        <f t="shared" si="34"/>
        <v>3.5586405383671222E-3</v>
      </c>
      <c r="Z106" s="151">
        <f t="shared" si="30"/>
        <v>2.9777174434472836E-3</v>
      </c>
      <c r="AA106" s="279"/>
      <c r="AB106" s="279"/>
      <c r="AC106" s="280"/>
      <c r="AD106" s="280">
        <f t="shared" si="32"/>
        <v>302268.39969592844</v>
      </c>
      <c r="AE106" s="281">
        <f t="shared" si="39"/>
        <v>1.4485711251979259E-2</v>
      </c>
      <c r="AF106" s="16">
        <f t="shared" si="35"/>
        <v>1.7463428695426542E-2</v>
      </c>
      <c r="AG106" s="281"/>
    </row>
    <row r="107" spans="1:33" ht="16">
      <c r="A107" s="51">
        <v>76</v>
      </c>
      <c r="B107" s="53">
        <v>44548</v>
      </c>
      <c r="C107" s="52">
        <v>5234686</v>
      </c>
      <c r="D107" s="52">
        <v>6629870</v>
      </c>
      <c r="E107" s="137">
        <f t="shared" si="21"/>
        <v>1162759</v>
      </c>
      <c r="F107" s="52">
        <v>88083</v>
      </c>
      <c r="G107" s="52">
        <v>12966</v>
      </c>
      <c r="H107" s="52">
        <v>384</v>
      </c>
      <c r="I107" s="138">
        <v>84</v>
      </c>
      <c r="J107" s="52">
        <v>129449</v>
      </c>
      <c r="K107" s="157">
        <v>1459</v>
      </c>
      <c r="L107" s="152">
        <f t="shared" si="22"/>
        <v>865</v>
      </c>
      <c r="M107" s="152">
        <f t="shared" si="22"/>
        <v>-2</v>
      </c>
      <c r="N107" s="152">
        <f t="shared" si="22"/>
        <v>2</v>
      </c>
      <c r="O107" s="152">
        <f t="shared" si="22"/>
        <v>563</v>
      </c>
      <c r="P107" s="144">
        <f t="shared" si="36"/>
        <v>1408.3867798124163</v>
      </c>
      <c r="Q107" s="144">
        <f t="shared" si="37"/>
        <v>14.092898615453329</v>
      </c>
      <c r="R107" s="144">
        <f t="shared" si="38"/>
        <v>5.5203215721304151</v>
      </c>
      <c r="S107" s="151">
        <f t="shared" si="33"/>
        <v>1.7112632651029955E-2</v>
      </c>
      <c r="T107" s="151">
        <f t="shared" si="15"/>
        <v>1.1646061164741202E-3</v>
      </c>
      <c r="U107" s="151">
        <f t="shared" si="15"/>
        <v>1.430135122313579E-2</v>
      </c>
      <c r="V107" s="153">
        <f t="shared" si="28"/>
        <v>1.801852810086375E-2</v>
      </c>
      <c r="W107" s="153">
        <f t="shared" si="29"/>
        <v>3.3706156199824261E-3</v>
      </c>
      <c r="X107" s="153">
        <f t="shared" si="24"/>
        <v>1.651916677158629E-2</v>
      </c>
      <c r="Y107" s="47">
        <f t="shared" si="34"/>
        <v>3.5922513656176068E-3</v>
      </c>
      <c r="Z107" s="151">
        <f t="shared" si="30"/>
        <v>2.8639005806705008E-3</v>
      </c>
      <c r="AA107" s="279"/>
      <c r="AB107" s="279"/>
      <c r="AC107" s="280"/>
      <c r="AD107" s="280">
        <f t="shared" si="32"/>
        <v>320408.05758442631</v>
      </c>
      <c r="AE107" s="281">
        <f t="shared" si="39"/>
        <v>1.5448603798433535E-2</v>
      </c>
      <c r="AF107" s="16">
        <f t="shared" si="35"/>
        <v>1.8312504379104037E-2</v>
      </c>
      <c r="AG107" s="281"/>
    </row>
    <row r="108" spans="1:33" ht="16">
      <c r="A108" s="51">
        <v>77</v>
      </c>
      <c r="B108" s="53">
        <v>44549</v>
      </c>
      <c r="C108" s="52">
        <v>5236438</v>
      </c>
      <c r="D108" s="52">
        <v>6629870</v>
      </c>
      <c r="E108" s="137">
        <f t="shared" si="21"/>
        <v>1171829</v>
      </c>
      <c r="F108" s="52">
        <v>76033</v>
      </c>
      <c r="G108" s="52">
        <v>12611</v>
      </c>
      <c r="H108" s="52">
        <v>392</v>
      </c>
      <c r="I108" s="138">
        <v>81</v>
      </c>
      <c r="J108" s="52">
        <v>131023</v>
      </c>
      <c r="K108" s="157">
        <v>1463</v>
      </c>
      <c r="L108" s="152">
        <f t="shared" si="22"/>
        <v>-355</v>
      </c>
      <c r="M108" s="152">
        <f t="shared" si="22"/>
        <v>8</v>
      </c>
      <c r="N108" s="152">
        <f t="shared" si="22"/>
        <v>-3</v>
      </c>
      <c r="O108" s="152">
        <f t="shared" si="22"/>
        <v>1574</v>
      </c>
      <c r="P108" s="144">
        <f t="shared" si="36"/>
        <v>1162.0982879853257</v>
      </c>
      <c r="Q108" s="144">
        <f t="shared" si="37"/>
        <v>55.157444206664628</v>
      </c>
      <c r="R108" s="144">
        <f t="shared" si="38"/>
        <v>6.7442678080097824</v>
      </c>
      <c r="S108" s="151">
        <f t="shared" si="33"/>
        <v>1.3193218759412437E-2</v>
      </c>
      <c r="T108" s="151">
        <f t="shared" si="15"/>
        <v>4.2540061859219986E-3</v>
      </c>
      <c r="U108" s="151">
        <f t="shared" si="15"/>
        <v>1.7563197416692142E-2</v>
      </c>
      <c r="V108" s="153">
        <f t="shared" si="28"/>
        <v>1.7615497657158582E-2</v>
      </c>
      <c r="W108" s="153">
        <f t="shared" si="29"/>
        <v>2.7425991525190942E-3</v>
      </c>
      <c r="X108" s="153">
        <f t="shared" si="24"/>
        <v>1.1495552494935052E-2</v>
      </c>
      <c r="Y108" s="47">
        <f t="shared" si="34"/>
        <v>1.5067610743068856E-3</v>
      </c>
      <c r="Z108" s="151">
        <f t="shared" si="30"/>
        <v>2.7780092229061923E-3</v>
      </c>
      <c r="AA108" s="279"/>
      <c r="AB108" s="279"/>
      <c r="AC108" s="280"/>
      <c r="AD108" s="280">
        <f t="shared" si="32"/>
        <v>339636.30822242337</v>
      </c>
      <c r="AE108" s="281">
        <f t="shared" si="39"/>
        <v>1.653674634038271E-2</v>
      </c>
      <c r="AF108" s="16">
        <f t="shared" si="35"/>
        <v>1.9314755563288901E-2</v>
      </c>
      <c r="AG108" s="281"/>
    </row>
    <row r="109" spans="1:33" ht="16">
      <c r="A109" s="51">
        <v>78</v>
      </c>
      <c r="B109" s="53">
        <v>44550</v>
      </c>
      <c r="C109" s="52">
        <v>5237300</v>
      </c>
      <c r="D109" s="52">
        <v>6629870</v>
      </c>
      <c r="E109" s="137">
        <f t="shared" si="21"/>
        <v>1174220</v>
      </c>
      <c r="F109" s="52">
        <v>71491</v>
      </c>
      <c r="G109" s="52">
        <v>12679</v>
      </c>
      <c r="H109" s="52">
        <v>406</v>
      </c>
      <c r="I109" s="138">
        <v>81</v>
      </c>
      <c r="J109" s="52">
        <v>132230</v>
      </c>
      <c r="K109" s="157">
        <v>1463</v>
      </c>
      <c r="L109" s="152">
        <f t="shared" si="22"/>
        <v>68</v>
      </c>
      <c r="M109" s="152">
        <f t="shared" si="22"/>
        <v>14</v>
      </c>
      <c r="N109" s="152">
        <f t="shared" si="22"/>
        <v>0</v>
      </c>
      <c r="O109" s="152">
        <f t="shared" si="22"/>
        <v>1207</v>
      </c>
      <c r="P109" s="144">
        <f t="shared" si="36"/>
        <v>1230.3540179249583</v>
      </c>
      <c r="Q109" s="144">
        <f t="shared" si="37"/>
        <v>51.220264317180614</v>
      </c>
      <c r="R109" s="144">
        <f t="shared" si="38"/>
        <v>7.4257177578611575</v>
      </c>
      <c r="S109" s="151">
        <f t="shared" si="33"/>
        <v>1.6181842330632204E-2</v>
      </c>
      <c r="T109" s="151">
        <f t="shared" si="33"/>
        <v>4.0615545410499256E-3</v>
      </c>
      <c r="U109" s="151">
        <f t="shared" si="33"/>
        <v>1.8943157545564176E-2</v>
      </c>
      <c r="V109" s="153">
        <f t="shared" si="28"/>
        <v>1.7740578811895752E-2</v>
      </c>
      <c r="W109" s="153">
        <f t="shared" si="29"/>
        <v>2.6057922584285936E-3</v>
      </c>
      <c r="X109" s="153">
        <f t="shared" si="24"/>
        <v>1.1404904062430481E-2</v>
      </c>
      <c r="Y109" s="47">
        <f t="shared" si="34"/>
        <v>7.3560220817201144E-4</v>
      </c>
      <c r="Z109" s="151">
        <f t="shared" si="30"/>
        <v>2.659497408443292E-3</v>
      </c>
      <c r="AA109" s="279"/>
      <c r="AB109" s="279"/>
      <c r="AC109" s="280"/>
      <c r="AD109" s="280">
        <f t="shared" si="32"/>
        <v>360018.47997396864</v>
      </c>
      <c r="AE109" s="281">
        <f t="shared" si="39"/>
        <v>1.73934693129674E-2</v>
      </c>
      <c r="AF109" s="16">
        <f t="shared" si="35"/>
        <v>2.0052966721410694E-2</v>
      </c>
      <c r="AG109" s="281"/>
    </row>
    <row r="110" spans="1:33" ht="16">
      <c r="A110" s="51">
        <v>79</v>
      </c>
      <c r="B110" s="53">
        <v>44551</v>
      </c>
      <c r="C110" s="52">
        <v>5241103</v>
      </c>
      <c r="D110" s="52">
        <v>6629870</v>
      </c>
      <c r="E110" s="137">
        <f t="shared" si="21"/>
        <v>1173790</v>
      </c>
      <c r="F110" s="52">
        <v>66888</v>
      </c>
      <c r="G110" s="52">
        <v>12992</v>
      </c>
      <c r="H110" s="52">
        <v>392</v>
      </c>
      <c r="I110" s="138">
        <v>73</v>
      </c>
      <c r="J110" s="52">
        <v>133163</v>
      </c>
      <c r="K110" s="157">
        <v>1469</v>
      </c>
      <c r="L110" s="152">
        <f t="shared" si="22"/>
        <v>313</v>
      </c>
      <c r="M110" s="152">
        <f t="shared" si="22"/>
        <v>-14</v>
      </c>
      <c r="N110" s="152">
        <f t="shared" si="22"/>
        <v>-8</v>
      </c>
      <c r="O110" s="152">
        <f t="shared" si="22"/>
        <v>933</v>
      </c>
      <c r="P110" s="144">
        <f t="shared" si="36"/>
        <v>1213.760645017463</v>
      </c>
      <c r="Q110" s="144">
        <f t="shared" si="37"/>
        <v>13.178122910009659</v>
      </c>
      <c r="R110" s="144">
        <f t="shared" si="38"/>
        <v>0</v>
      </c>
      <c r="S110" s="151">
        <f t="shared" si="33"/>
        <v>1.6977810423933964E-2</v>
      </c>
      <c r="T110" s="151">
        <f t="shared" si="33"/>
        <v>1.0393661101040822E-3</v>
      </c>
      <c r="U110" s="151">
        <f t="shared" si="33"/>
        <v>0</v>
      </c>
      <c r="V110" s="153">
        <f t="shared" si="28"/>
        <v>1.8547609775006552E-2</v>
      </c>
      <c r="W110" s="153">
        <f t="shared" si="29"/>
        <v>2.857312565213088E-3</v>
      </c>
      <c r="X110" s="153">
        <f t="shared" si="24"/>
        <v>1.2176450165232172E-2</v>
      </c>
      <c r="Y110" s="47">
        <f t="shared" si="34"/>
        <v>3.2387457205634378E-3</v>
      </c>
      <c r="Z110" s="151">
        <f t="shared" si="30"/>
        <v>2.3766690627348352E-3</v>
      </c>
      <c r="AA110" s="279"/>
      <c r="AB110" s="279"/>
      <c r="AC110" s="280"/>
      <c r="AD110" s="280">
        <f t="shared" si="32"/>
        <v>381623.8216730493</v>
      </c>
      <c r="AE110" s="281">
        <f t="shared" si="39"/>
        <v>1.8399739145203334E-2</v>
      </c>
      <c r="AF110" s="16">
        <f t="shared" si="35"/>
        <v>2.077640820793817E-2</v>
      </c>
      <c r="AG110" s="281"/>
    </row>
    <row r="111" spans="1:33" ht="16">
      <c r="A111" s="51">
        <v>80</v>
      </c>
      <c r="B111" s="53">
        <v>44552</v>
      </c>
      <c r="C111" s="52">
        <v>5244677</v>
      </c>
      <c r="D111" s="52">
        <v>6629870</v>
      </c>
      <c r="E111" s="137">
        <f t="shared" si="21"/>
        <v>1143336</v>
      </c>
      <c r="F111" s="52">
        <v>92262</v>
      </c>
      <c r="G111" s="52">
        <v>13415</v>
      </c>
      <c r="H111" s="52">
        <v>394</v>
      </c>
      <c r="I111" s="138">
        <v>70</v>
      </c>
      <c r="J111" s="52">
        <v>134241</v>
      </c>
      <c r="K111" s="157">
        <v>1475</v>
      </c>
      <c r="L111" s="152">
        <f t="shared" si="22"/>
        <v>423</v>
      </c>
      <c r="M111" s="152">
        <f t="shared" si="22"/>
        <v>2</v>
      </c>
      <c r="N111" s="152">
        <f t="shared" si="22"/>
        <v>-3</v>
      </c>
      <c r="O111" s="152">
        <f t="shared" si="22"/>
        <v>1078</v>
      </c>
      <c r="P111" s="144">
        <f t="shared" si="36"/>
        <v>1464.9605158873117</v>
      </c>
      <c r="Q111" s="144">
        <f t="shared" si="37"/>
        <v>32.602492974998199</v>
      </c>
      <c r="R111" s="144">
        <f t="shared" si="38"/>
        <v>2.4369911376900353</v>
      </c>
      <c r="S111" s="151">
        <f t="shared" si="33"/>
        <v>2.1901694113851688E-2</v>
      </c>
      <c r="T111" s="151">
        <f t="shared" si="33"/>
        <v>2.5094283385928419E-3</v>
      </c>
      <c r="U111" s="151">
        <f t="shared" si="33"/>
        <v>6.2168141267602943E-3</v>
      </c>
      <c r="V111" s="153">
        <f t="shared" si="28"/>
        <v>1.9854557113796373E-2</v>
      </c>
      <c r="W111" s="153">
        <f t="shared" si="29"/>
        <v>2.4859132306909466E-3</v>
      </c>
      <c r="X111" s="153">
        <f t="shared" si="24"/>
        <v>1.3525332103514847E-2</v>
      </c>
      <c r="Y111" s="47">
        <f t="shared" si="34"/>
        <v>3.0448376626142667E-3</v>
      </c>
      <c r="Z111" s="151">
        <f t="shared" si="30"/>
        <v>1.9322467257552969E-3</v>
      </c>
      <c r="AA111" s="279"/>
      <c r="AB111" s="279"/>
      <c r="AC111" s="280"/>
      <c r="AD111" s="280">
        <f t="shared" si="32"/>
        <v>404525.73789788136</v>
      </c>
      <c r="AE111" s="281">
        <f t="shared" si="39"/>
        <v>1.9511084797819087E-2</v>
      </c>
      <c r="AF111" s="16">
        <f t="shared" si="35"/>
        <v>2.1443331523574385E-2</v>
      </c>
      <c r="AG111" s="281"/>
    </row>
    <row r="112" spans="1:33" ht="16">
      <c r="A112" s="51">
        <v>81</v>
      </c>
      <c r="B112" s="53">
        <v>44553</v>
      </c>
      <c r="C112" s="52">
        <v>5248038</v>
      </c>
      <c r="D112" s="52">
        <v>6629870</v>
      </c>
      <c r="E112" s="137">
        <f t="shared" si="21"/>
        <v>1145143</v>
      </c>
      <c r="F112" s="52">
        <v>85112</v>
      </c>
      <c r="G112" s="52">
        <v>14322</v>
      </c>
      <c r="H112" s="52">
        <v>398</v>
      </c>
      <c r="I112" s="138">
        <v>72</v>
      </c>
      <c r="J112" s="52">
        <v>135300</v>
      </c>
      <c r="K112" s="157">
        <v>1485</v>
      </c>
      <c r="L112" s="152">
        <f t="shared" si="22"/>
        <v>907</v>
      </c>
      <c r="M112" s="152">
        <f t="shared" si="22"/>
        <v>4</v>
      </c>
      <c r="N112" s="152">
        <f t="shared" si="22"/>
        <v>2</v>
      </c>
      <c r="O112" s="152">
        <f t="shared" si="22"/>
        <v>1059</v>
      </c>
      <c r="P112" s="144">
        <f t="shared" si="36"/>
        <v>1932.3514061654948</v>
      </c>
      <c r="Q112" s="144">
        <f t="shared" si="37"/>
        <v>32.493915630070305</v>
      </c>
      <c r="R112" s="144">
        <f t="shared" si="38"/>
        <v>7.1546782044348296</v>
      </c>
      <c r="S112" s="151">
        <f t="shared" si="33"/>
        <v>2.0944174266388057E-2</v>
      </c>
      <c r="T112" s="151">
        <f t="shared" si="33"/>
        <v>2.4222076503965938E-3</v>
      </c>
      <c r="U112" s="151">
        <f t="shared" si="33"/>
        <v>1.8159081737144239E-2</v>
      </c>
      <c r="V112" s="153">
        <f t="shared" si="28"/>
        <v>2.0306896925191824E-2</v>
      </c>
      <c r="W112" s="153">
        <f t="shared" si="29"/>
        <v>1.6736023224809614E-3</v>
      </c>
      <c r="X112" s="153">
        <f t="shared" si="24"/>
        <v>9.7367005944020112E-3</v>
      </c>
      <c r="Y112" s="47">
        <f t="shared" si="34"/>
        <v>2.9396432894617155E-3</v>
      </c>
      <c r="Z112" s="151">
        <f t="shared" si="30"/>
        <v>1.7860259289360116E-3</v>
      </c>
      <c r="AA112" s="279"/>
      <c r="AB112" s="279"/>
      <c r="AC112" s="280">
        <v>475599</v>
      </c>
      <c r="AD112" s="280">
        <f t="shared" si="32"/>
        <v>428802.03836442513</v>
      </c>
      <c r="AE112" s="281">
        <f t="shared" si="39"/>
        <v>2.1232866337230493E-2</v>
      </c>
      <c r="AF112" s="16">
        <f t="shared" si="35"/>
        <v>2.3018892266166505E-2</v>
      </c>
      <c r="AG112" s="281"/>
    </row>
    <row r="113" spans="1:33" ht="16">
      <c r="A113" s="51">
        <v>82</v>
      </c>
      <c r="B113" s="53">
        <v>44554</v>
      </c>
      <c r="C113" s="52">
        <v>5249846</v>
      </c>
      <c r="D113" s="52">
        <v>6629870</v>
      </c>
      <c r="E113" s="137">
        <f t="shared" si="21"/>
        <v>1144828</v>
      </c>
      <c r="F113" s="52">
        <v>81565</v>
      </c>
      <c r="G113" s="52">
        <v>14990</v>
      </c>
      <c r="H113" s="52">
        <v>397</v>
      </c>
      <c r="I113" s="138">
        <v>75</v>
      </c>
      <c r="J113" s="52">
        <v>136676</v>
      </c>
      <c r="K113" s="157">
        <v>1493</v>
      </c>
      <c r="L113" s="152">
        <f t="shared" si="22"/>
        <v>668</v>
      </c>
      <c r="M113" s="152">
        <f t="shared" si="22"/>
        <v>-1</v>
      </c>
      <c r="N113" s="152">
        <f t="shared" si="22"/>
        <v>3</v>
      </c>
      <c r="O113" s="152">
        <f t="shared" si="22"/>
        <v>1376</v>
      </c>
      <c r="P113" s="144">
        <f t="shared" si="36"/>
        <v>2001.9956021213297</v>
      </c>
      <c r="Q113" s="144">
        <f t="shared" si="37"/>
        <v>34.32997024964429</v>
      </c>
      <c r="R113" s="144">
        <f t="shared" si="38"/>
        <v>9.674427629025999</v>
      </c>
      <c r="S113" s="151">
        <f t="shared" si="33"/>
        <v>2.3521895879797559E-2</v>
      </c>
      <c r="T113" s="151">
        <f t="shared" si="33"/>
        <v>2.3970095133112896E-3</v>
      </c>
      <c r="U113" s="151">
        <f t="shared" si="33"/>
        <v>2.4307607108105526E-2</v>
      </c>
      <c r="V113" s="153">
        <f t="shared" si="28"/>
        <v>2.1740046861163615E-2</v>
      </c>
      <c r="W113" s="153">
        <f t="shared" si="29"/>
        <v>2.0211230367640064E-3</v>
      </c>
      <c r="X113" s="153">
        <f t="shared" si="24"/>
        <v>1.7004507537314206E-2</v>
      </c>
      <c r="Y113" s="47">
        <f t="shared" si="34"/>
        <v>1.5788421184079193E-3</v>
      </c>
      <c r="Z113" s="151">
        <f t="shared" si="30"/>
        <v>1.7494326071477266E-3</v>
      </c>
      <c r="AA113" s="279"/>
      <c r="AB113" s="279"/>
      <c r="AC113" s="280"/>
      <c r="AD113" s="280">
        <f t="shared" si="32"/>
        <v>454535.20228644239</v>
      </c>
      <c r="AE113" s="281">
        <f t="shared" si="39"/>
        <v>2.2471572477862821E-2</v>
      </c>
      <c r="AF113" s="16">
        <f t="shared" si="35"/>
        <v>2.4221005085010548E-2</v>
      </c>
      <c r="AG113" s="281"/>
    </row>
    <row r="114" spans="1:33" ht="16">
      <c r="A114" s="51">
        <v>83</v>
      </c>
      <c r="B114" s="53">
        <v>44555</v>
      </c>
      <c r="C114" s="52">
        <f>C113+(C116-C113)/3</f>
        <v>5250397</v>
      </c>
      <c r="D114" s="52">
        <v>6629870</v>
      </c>
      <c r="E114" s="137">
        <f t="shared" si="21"/>
        <v>1140278</v>
      </c>
      <c r="F114" s="52">
        <v>83456</v>
      </c>
      <c r="G114" s="52">
        <v>17132</v>
      </c>
      <c r="H114" s="52">
        <v>361</v>
      </c>
      <c r="I114" s="138">
        <v>71</v>
      </c>
      <c r="J114" s="52">
        <v>136676</v>
      </c>
      <c r="K114" s="157">
        <v>1499</v>
      </c>
      <c r="L114" s="152">
        <f t="shared" si="22"/>
        <v>2142</v>
      </c>
      <c r="M114" s="152">
        <f t="shared" si="22"/>
        <v>-36</v>
      </c>
      <c r="N114" s="152">
        <f t="shared" si="22"/>
        <v>-4</v>
      </c>
      <c r="O114" s="152">
        <f t="shared" si="22"/>
        <v>0</v>
      </c>
      <c r="P114" s="144">
        <f t="shared" si="36"/>
        <v>2142</v>
      </c>
      <c r="Q114" s="144">
        <f t="shared" si="37"/>
        <v>0</v>
      </c>
      <c r="R114" s="144">
        <f t="shared" si="38"/>
        <v>0</v>
      </c>
      <c r="S114" s="151">
        <f t="shared" si="33"/>
        <v>2.6261264022558694E-2</v>
      </c>
      <c r="T114" s="151">
        <f t="shared" si="33"/>
        <v>0</v>
      </c>
      <c r="U114" s="151">
        <f t="shared" si="33"/>
        <v>0</v>
      </c>
      <c r="V114" s="153">
        <f t="shared" si="28"/>
        <v>2.5935546974059885E-2</v>
      </c>
      <c r="W114" s="153">
        <f t="shared" si="29"/>
        <v>2.214826370128509E-3</v>
      </c>
      <c r="X114" s="153">
        <f t="shared" si="24"/>
        <v>2.4908850458496994E-2</v>
      </c>
      <c r="Y114" s="47">
        <f t="shared" si="34"/>
        <v>4.8129500676084093E-4</v>
      </c>
      <c r="Z114" s="151">
        <f t="shared" si="30"/>
        <v>1.3343570481963104E-3</v>
      </c>
      <c r="AA114" s="279"/>
      <c r="AB114" s="279"/>
      <c r="AC114" s="280"/>
      <c r="AD114" s="280">
        <f t="shared" ref="AD114:AD120" si="40">10289*EXP(0.05828*(A114-17))</f>
        <v>481812.65860026644</v>
      </c>
      <c r="AE114" s="281">
        <f t="shared" si="39"/>
        <v>2.3826685156044445E-2</v>
      </c>
      <c r="AF114" s="16">
        <f t="shared" si="35"/>
        <v>2.5161042204240754E-2</v>
      </c>
      <c r="AG114" s="281"/>
    </row>
    <row r="115" spans="1:33" ht="16">
      <c r="A115" s="51">
        <v>84</v>
      </c>
      <c r="B115" s="53">
        <v>44556</v>
      </c>
      <c r="C115" s="52">
        <f>C114+(C116-C113)/3</f>
        <v>5250948</v>
      </c>
      <c r="D115" s="52">
        <v>6629870</v>
      </c>
      <c r="E115" s="137">
        <f t="shared" si="21"/>
        <v>1149236</v>
      </c>
      <c r="F115" s="52">
        <v>72519</v>
      </c>
      <c r="G115" s="52">
        <v>16932</v>
      </c>
      <c r="H115" s="52">
        <v>374</v>
      </c>
      <c r="I115" s="138">
        <v>77</v>
      </c>
      <c r="J115" s="52">
        <v>138283</v>
      </c>
      <c r="K115" s="157">
        <v>1501</v>
      </c>
      <c r="L115" s="152">
        <f t="shared" si="22"/>
        <v>-200</v>
      </c>
      <c r="M115" s="152">
        <f t="shared" si="22"/>
        <v>13</v>
      </c>
      <c r="N115" s="152">
        <f t="shared" si="22"/>
        <v>6</v>
      </c>
      <c r="O115" s="152">
        <f t="shared" si="22"/>
        <v>1607</v>
      </c>
      <c r="P115" s="144">
        <f t="shared" si="36"/>
        <v>1365.3065638842547</v>
      </c>
      <c r="Q115" s="144">
        <f t="shared" si="37"/>
        <v>47.57504458378876</v>
      </c>
      <c r="R115" s="144">
        <f t="shared" si="38"/>
        <v>13.118391531956508</v>
      </c>
      <c r="S115" s="151">
        <f t="shared" si="33"/>
        <v>1.6359597439180584E-2</v>
      </c>
      <c r="T115" s="151">
        <f t="shared" si="33"/>
        <v>2.7769696815193065E-3</v>
      </c>
      <c r="U115" s="151">
        <f t="shared" si="33"/>
        <v>3.6339034714560965E-2</v>
      </c>
      <c r="V115" s="153">
        <f t="shared" si="28"/>
        <v>3.0690292460802616E-2</v>
      </c>
      <c r="W115" s="153">
        <f t="shared" si="29"/>
        <v>1.9822036491165635E-3</v>
      </c>
      <c r="X115" s="153">
        <f t="shared" si="24"/>
        <v>2.1277034111068148E-2</v>
      </c>
      <c r="Y115" s="47">
        <f t="shared" si="34"/>
        <v>4.8321549657188859E-4</v>
      </c>
      <c r="Z115" s="151">
        <f t="shared" si="30"/>
        <v>9.4586185440551529E-4</v>
      </c>
      <c r="AA115" s="279"/>
      <c r="AB115" s="279"/>
      <c r="AC115" s="280"/>
      <c r="AD115" s="280">
        <f t="shared" si="40"/>
        <v>510727.08300635236</v>
      </c>
      <c r="AE115" s="281">
        <f t="shared" si="39"/>
        <v>2.535734654714545E-2</v>
      </c>
      <c r="AF115" s="16">
        <f t="shared" si="35"/>
        <v>2.6303208401550964E-2</v>
      </c>
      <c r="AG115" s="281"/>
    </row>
    <row r="116" spans="1:33" ht="16">
      <c r="A116" s="51">
        <v>85</v>
      </c>
      <c r="B116" s="53">
        <v>44557</v>
      </c>
      <c r="C116" s="52">
        <v>5251499</v>
      </c>
      <c r="D116" s="52">
        <v>6629870</v>
      </c>
      <c r="E116" s="137">
        <f t="shared" si="21"/>
        <v>1161406</v>
      </c>
      <c r="F116" s="52">
        <v>57818</v>
      </c>
      <c r="G116" s="52">
        <v>16010</v>
      </c>
      <c r="H116" s="52">
        <v>368</v>
      </c>
      <c r="I116" s="138">
        <v>80</v>
      </c>
      <c r="J116" s="52">
        <v>141185</v>
      </c>
      <c r="K116" s="157">
        <v>1504</v>
      </c>
      <c r="L116" s="152">
        <f t="shared" si="22"/>
        <v>-922</v>
      </c>
      <c r="M116" s="152">
        <f t="shared" si="22"/>
        <v>-6</v>
      </c>
      <c r="N116" s="152">
        <f t="shared" si="22"/>
        <v>3</v>
      </c>
      <c r="O116" s="152">
        <f t="shared" si="22"/>
        <v>2902</v>
      </c>
      <c r="P116" s="144">
        <f t="shared" si="36"/>
        <v>1901.0052254222869</v>
      </c>
      <c r="Q116" s="144">
        <f t="shared" si="37"/>
        <v>58.88856483169279</v>
      </c>
      <c r="R116" s="144">
        <f t="shared" si="38"/>
        <v>17.106209746020173</v>
      </c>
      <c r="S116" s="151">
        <f t="shared" si="33"/>
        <v>2.6213891882434767E-2</v>
      </c>
      <c r="T116" s="151">
        <f t="shared" si="33"/>
        <v>3.4779450054153549E-3</v>
      </c>
      <c r="U116" s="151">
        <f t="shared" si="33"/>
        <v>4.5738528732674262E-2</v>
      </c>
      <c r="V116" s="153">
        <f t="shared" si="28"/>
        <v>3.7343096494202102E-2</v>
      </c>
      <c r="W116" s="153">
        <f t="shared" si="29"/>
        <v>2.2763332240234766E-3</v>
      </c>
      <c r="X116" s="153">
        <f t="shared" si="24"/>
        <v>1.6415512689447045E-2</v>
      </c>
      <c r="Y116" s="47">
        <f t="shared" si="34"/>
        <v>4.7944895565401712E-4</v>
      </c>
      <c r="Z116" s="151">
        <f t="shared" si="30"/>
        <v>7.6164507398130733E-4</v>
      </c>
      <c r="AA116" s="279"/>
      <c r="AB116" s="279"/>
      <c r="AC116" s="280"/>
      <c r="AD116" s="280">
        <f t="shared" si="40"/>
        <v>541376.71283681202</v>
      </c>
      <c r="AE116" s="281">
        <f t="shared" si="39"/>
        <v>2.6669569897270585E-2</v>
      </c>
      <c r="AF116" s="16">
        <f t="shared" si="35"/>
        <v>2.7431214971251894E-2</v>
      </c>
      <c r="AG116" s="281"/>
    </row>
    <row r="117" spans="1:33" ht="16">
      <c r="A117" s="51">
        <v>86</v>
      </c>
      <c r="B117" s="53">
        <v>44558</v>
      </c>
      <c r="C117" s="52">
        <v>5251886</v>
      </c>
      <c r="D117" s="52">
        <v>6629870</v>
      </c>
      <c r="E117" s="137">
        <f t="shared" si="21"/>
        <v>1149456</v>
      </c>
      <c r="F117" s="52">
        <v>66683</v>
      </c>
      <c r="G117" s="52">
        <v>17382</v>
      </c>
      <c r="H117" s="52">
        <v>361</v>
      </c>
      <c r="I117" s="138">
        <v>69</v>
      </c>
      <c r="J117" s="52">
        <v>142525</v>
      </c>
      <c r="K117" s="157">
        <v>1508</v>
      </c>
      <c r="L117" s="152">
        <f t="shared" si="22"/>
        <v>1372</v>
      </c>
      <c r="M117" s="152">
        <f t="shared" si="22"/>
        <v>-7</v>
      </c>
      <c r="N117" s="152">
        <f t="shared" si="22"/>
        <v>-11</v>
      </c>
      <c r="O117" s="152">
        <f t="shared" si="22"/>
        <v>1340</v>
      </c>
      <c r="P117" s="144">
        <f t="shared" si="36"/>
        <v>2679.6510217830673</v>
      </c>
      <c r="Q117" s="144">
        <f t="shared" si="37"/>
        <v>20.158095665843252</v>
      </c>
      <c r="R117" s="144">
        <f t="shared" si="38"/>
        <v>0</v>
      </c>
      <c r="S117" s="151">
        <f t="shared" si="33"/>
        <v>4.6346311214207812E-2</v>
      </c>
      <c r="T117" s="151">
        <f t="shared" si="33"/>
        <v>1.2590940453368676E-3</v>
      </c>
      <c r="U117" s="151">
        <f t="shared" si="33"/>
        <v>0</v>
      </c>
      <c r="V117" s="153">
        <f t="shared" si="28"/>
        <v>4.4151276821972077E-2</v>
      </c>
      <c r="W117" s="153">
        <f t="shared" si="29"/>
        <v>2.4676093861702372E-3</v>
      </c>
      <c r="X117" s="153">
        <f t="shared" si="24"/>
        <v>1.6415512689447045E-2</v>
      </c>
      <c r="Y117" s="47">
        <f t="shared" si="34"/>
        <v>3.3321680790352381E-4</v>
      </c>
      <c r="Z117" s="151">
        <f t="shared" si="30"/>
        <v>7.2827625127781358E-4</v>
      </c>
      <c r="AA117" s="279"/>
      <c r="AB117" s="279"/>
      <c r="AC117" s="280"/>
      <c r="AD117" s="280">
        <f t="shared" si="40"/>
        <v>573865.68081870594</v>
      </c>
      <c r="AE117" s="281">
        <f t="shared" si="39"/>
        <v>2.797382481397024E-2</v>
      </c>
      <c r="AF117" s="16">
        <f t="shared" si="35"/>
        <v>2.8702101065248054E-2</v>
      </c>
      <c r="AG117" s="281"/>
    </row>
    <row r="118" spans="1:33" ht="16">
      <c r="A118" s="51">
        <v>87</v>
      </c>
      <c r="B118" s="53">
        <v>44559</v>
      </c>
      <c r="C118" s="52">
        <v>5252260</v>
      </c>
      <c r="D118" s="52">
        <v>6629870</v>
      </c>
      <c r="E118" s="137">
        <f t="shared" si="21"/>
        <v>1136883</v>
      </c>
      <c r="F118" s="52">
        <v>75132</v>
      </c>
      <c r="G118" s="52">
        <v>19526</v>
      </c>
      <c r="H118" s="52">
        <v>397</v>
      </c>
      <c r="I118" s="138">
        <v>62</v>
      </c>
      <c r="J118" s="52">
        <v>144097</v>
      </c>
      <c r="K118" s="157">
        <v>1513</v>
      </c>
      <c r="L118" s="152">
        <f t="shared" si="22"/>
        <v>2144</v>
      </c>
      <c r="M118" s="152">
        <f t="shared" si="22"/>
        <v>36</v>
      </c>
      <c r="N118" s="152">
        <f t="shared" si="22"/>
        <v>-7</v>
      </c>
      <c r="O118" s="152">
        <f t="shared" si="22"/>
        <v>1572</v>
      </c>
      <c r="P118" s="144">
        <f t="shared" si="36"/>
        <v>3679.895521641231</v>
      </c>
      <c r="Q118" s="144">
        <f t="shared" si="37"/>
        <v>67.227620715536659</v>
      </c>
      <c r="R118" s="144">
        <f t="shared" si="38"/>
        <v>0</v>
      </c>
      <c r="S118" s="151">
        <f t="shared" si="33"/>
        <v>5.5184912521050809E-2</v>
      </c>
      <c r="T118" s="151">
        <f t="shared" si="33"/>
        <v>3.8676573878458553E-3</v>
      </c>
      <c r="U118" s="151">
        <f t="shared" si="33"/>
        <v>0</v>
      </c>
      <c r="V118" s="153">
        <f t="shared" si="28"/>
        <v>4.7132945621874305E-2</v>
      </c>
      <c r="W118" s="153">
        <f t="shared" si="29"/>
        <v>2.4063016629323883E-3</v>
      </c>
      <c r="X118" s="153">
        <f t="shared" si="24"/>
        <v>1.0222237406552443E-2</v>
      </c>
      <c r="Y118" s="47">
        <f t="shared" si="34"/>
        <v>3.2537130607870158E-4</v>
      </c>
      <c r="Z118" s="151">
        <f t="shared" si="30"/>
        <v>7.6943979203064226E-4</v>
      </c>
      <c r="AA118" s="279"/>
      <c r="AB118" s="279"/>
      <c r="AC118" s="280"/>
      <c r="AD118" s="280">
        <f t="shared" si="40"/>
        <v>608304.36886705318</v>
      </c>
      <c r="AE118" s="281">
        <f t="shared" si="39"/>
        <v>2.9960858047935066E-2</v>
      </c>
      <c r="AF118" s="16">
        <f t="shared" si="35"/>
        <v>3.0730297839965708E-2</v>
      </c>
      <c r="AG118" s="281"/>
    </row>
    <row r="119" spans="1:33" ht="16">
      <c r="A119" s="51">
        <v>88</v>
      </c>
      <c r="B119" s="53">
        <v>44560</v>
      </c>
      <c r="C119" s="52">
        <v>5254136</v>
      </c>
      <c r="D119" s="52">
        <v>6629870</v>
      </c>
      <c r="E119" s="137">
        <f t="shared" si="21"/>
        <v>1123946</v>
      </c>
      <c r="F119" s="52">
        <v>81093</v>
      </c>
      <c r="G119" s="52">
        <v>23375</v>
      </c>
      <c r="H119" s="52">
        <v>395</v>
      </c>
      <c r="I119" s="138">
        <v>55</v>
      </c>
      <c r="J119" s="52">
        <v>145344</v>
      </c>
      <c r="K119" s="157">
        <v>1526</v>
      </c>
      <c r="L119" s="152">
        <f t="shared" si="22"/>
        <v>3849</v>
      </c>
      <c r="M119" s="152">
        <f t="shared" si="22"/>
        <v>-2</v>
      </c>
      <c r="N119" s="152">
        <f t="shared" si="22"/>
        <v>-7</v>
      </c>
      <c r="O119" s="152">
        <f t="shared" si="22"/>
        <v>1247</v>
      </c>
      <c r="P119" s="144">
        <f t="shared" si="36"/>
        <v>5072.447009443862</v>
      </c>
      <c r="Q119" s="144">
        <f t="shared" si="37"/>
        <v>18.674291710388246</v>
      </c>
      <c r="R119" s="144">
        <f t="shared" si="38"/>
        <v>0</v>
      </c>
      <c r="S119" s="151">
        <f t="shared" si="33"/>
        <v>6.7513802500184503E-2</v>
      </c>
      <c r="T119" s="151">
        <f t="shared" si="33"/>
        <v>9.563808107338035E-4</v>
      </c>
      <c r="U119" s="151">
        <f t="shared" si="33"/>
        <v>0</v>
      </c>
      <c r="V119" s="153">
        <f t="shared" si="28"/>
        <v>5.3287615258413044E-2</v>
      </c>
      <c r="W119" s="153">
        <f t="shared" si="29"/>
        <v>2.1383908273116467E-3</v>
      </c>
      <c r="X119" s="153">
        <f t="shared" si="24"/>
        <v>1.3431645750219881E-3</v>
      </c>
      <c r="Y119" s="47">
        <f t="shared" si="34"/>
        <v>1.6501258264922599E-3</v>
      </c>
      <c r="Z119" s="151">
        <f t="shared" si="30"/>
        <v>8.2668465112239304E-4</v>
      </c>
      <c r="AA119" s="279"/>
      <c r="AB119" s="279"/>
      <c r="AC119" s="280">
        <v>573561</v>
      </c>
      <c r="AD119" s="280">
        <f t="shared" si="40"/>
        <v>644809.78310958447</v>
      </c>
      <c r="AE119" s="281">
        <f t="shared" si="39"/>
        <v>3.211008893837914E-2</v>
      </c>
      <c r="AF119" s="16">
        <f t="shared" si="35"/>
        <v>3.2936773589501533E-2</v>
      </c>
      <c r="AG119" s="281"/>
    </row>
    <row r="120" spans="1:33" ht="16">
      <c r="A120" s="51">
        <v>89</v>
      </c>
      <c r="B120" s="53">
        <v>44561</v>
      </c>
      <c r="C120" s="52">
        <v>5255648</v>
      </c>
      <c r="D120" s="52">
        <v>6629870</v>
      </c>
      <c r="E120" s="137">
        <f t="shared" si="21"/>
        <v>1130914</v>
      </c>
      <c r="F120" s="52">
        <v>66774</v>
      </c>
      <c r="G120" s="52">
        <v>27554</v>
      </c>
      <c r="H120" s="52">
        <v>428</v>
      </c>
      <c r="I120" s="138">
        <v>54</v>
      </c>
      <c r="J120" s="52">
        <v>146965</v>
      </c>
      <c r="K120" s="157">
        <v>1533</v>
      </c>
      <c r="L120" s="152">
        <f t="shared" si="22"/>
        <v>4179</v>
      </c>
      <c r="M120" s="152">
        <f t="shared" si="22"/>
        <v>33</v>
      </c>
      <c r="N120" s="152">
        <f t="shared" si="22"/>
        <v>-1</v>
      </c>
      <c r="O120" s="152">
        <f t="shared" si="22"/>
        <v>1621</v>
      </c>
      <c r="P120" s="144">
        <f t="shared" si="36"/>
        <v>5772.1314738193751</v>
      </c>
      <c r="Q120" s="144">
        <f t="shared" si="37"/>
        <v>57.74632615209017</v>
      </c>
      <c r="R120" s="144">
        <f t="shared" si="38"/>
        <v>2.1222000285347411</v>
      </c>
      <c r="S120" s="151">
        <f t="shared" si="33"/>
        <v>7.1179158174187351E-2</v>
      </c>
      <c r="T120" s="151">
        <f t="shared" si="33"/>
        <v>2.4704310653300607E-3</v>
      </c>
      <c r="U120" s="151">
        <f t="shared" si="33"/>
        <v>5.3726583000879525E-3</v>
      </c>
      <c r="V120" s="153">
        <f t="shared" si="28"/>
        <v>6.0056046102407619E-2</v>
      </c>
      <c r="W120" s="153">
        <f t="shared" si="29"/>
        <v>2.4314897546365735E-3</v>
      </c>
      <c r="X120" s="153">
        <f t="shared" si="24"/>
        <v>1.7908861000293175E-3</v>
      </c>
      <c r="Y120" s="47">
        <f t="shared" si="34"/>
        <v>1.3452603594834628E-3</v>
      </c>
      <c r="Z120" s="151">
        <f t="shared" si="30"/>
        <v>9.1349357498948704E-4</v>
      </c>
      <c r="AA120" s="279"/>
      <c r="AB120" s="279"/>
      <c r="AC120" s="280"/>
      <c r="AD120" s="280">
        <f t="shared" si="40"/>
        <v>683505.95141738886</v>
      </c>
      <c r="AE120" s="281">
        <f t="shared" si="39"/>
        <v>3.4428850058458665E-2</v>
      </c>
      <c r="AF120" s="16">
        <f t="shared" si="35"/>
        <v>3.5342343633448153E-2</v>
      </c>
      <c r="AG120" s="281"/>
    </row>
    <row r="121" spans="1:33" ht="16">
      <c r="A121" s="20"/>
      <c r="B121" s="19"/>
      <c r="C121" s="8"/>
      <c r="D121" s="8"/>
      <c r="E121" s="10"/>
      <c r="F121" s="8"/>
      <c r="G121" s="8"/>
      <c r="H121" s="8"/>
      <c r="I121" s="9"/>
      <c r="J121" s="8"/>
      <c r="K121" s="159"/>
      <c r="L121" s="18"/>
      <c r="M121" s="18"/>
      <c r="N121" s="18"/>
      <c r="O121" s="18"/>
      <c r="P121" s="17"/>
      <c r="Q121" s="17"/>
      <c r="R121" s="17"/>
      <c r="S121" s="11"/>
      <c r="T121" s="11"/>
      <c r="U121" s="11"/>
      <c r="V121" s="16"/>
      <c r="W121" s="16"/>
      <c r="X121" s="16"/>
      <c r="Y121" s="14"/>
      <c r="Z121" s="11"/>
    </row>
    <row r="122" spans="1:33" ht="16">
      <c r="A122" s="20"/>
      <c r="B122" s="19"/>
      <c r="C122" s="8"/>
      <c r="D122" s="8"/>
      <c r="E122" s="10"/>
      <c r="F122" s="8"/>
      <c r="G122" s="8"/>
      <c r="H122" s="8"/>
      <c r="I122" s="9"/>
      <c r="J122" s="8"/>
      <c r="K122" s="159"/>
      <c r="L122" s="18"/>
      <c r="M122" s="18"/>
      <c r="N122" s="18"/>
      <c r="O122" s="18"/>
      <c r="P122" s="17"/>
      <c r="Q122" s="17"/>
      <c r="R122" s="17"/>
      <c r="S122" s="11"/>
      <c r="T122" s="11"/>
      <c r="U122" s="11"/>
      <c r="V122" s="16"/>
      <c r="W122" s="16"/>
      <c r="X122" s="16"/>
      <c r="Y122" s="14"/>
      <c r="Z122" s="11"/>
    </row>
    <row r="123" spans="1:33" ht="16">
      <c r="A123" s="20"/>
      <c r="B123" s="19"/>
      <c r="C123" s="8"/>
      <c r="D123" s="8"/>
      <c r="E123" s="10"/>
      <c r="F123" s="8"/>
      <c r="G123" s="8"/>
      <c r="H123" s="8"/>
      <c r="I123" s="9"/>
      <c r="J123" s="8"/>
      <c r="K123" s="159"/>
      <c r="L123" s="18"/>
      <c r="M123" s="18"/>
      <c r="N123" s="18"/>
      <c r="O123" s="18"/>
      <c r="P123" s="17"/>
      <c r="Q123" s="17"/>
      <c r="R123" s="17"/>
      <c r="S123" s="11"/>
      <c r="T123" s="11"/>
      <c r="U123" s="11"/>
      <c r="V123" s="16"/>
      <c r="W123" s="16"/>
      <c r="X123" s="16"/>
      <c r="Y123" s="14"/>
      <c r="Z123" s="11"/>
    </row>
    <row r="124" spans="1:33" ht="16">
      <c r="A124" s="20"/>
      <c r="B124" s="19"/>
      <c r="C124" s="8"/>
      <c r="D124" s="8"/>
      <c r="E124" s="10"/>
      <c r="F124" s="8"/>
      <c r="G124" s="8"/>
      <c r="H124" s="8"/>
      <c r="I124" s="9"/>
      <c r="J124" s="8"/>
      <c r="K124" s="159"/>
      <c r="L124" s="18"/>
      <c r="M124" s="18"/>
      <c r="N124" s="18"/>
      <c r="O124" s="18"/>
      <c r="P124" s="17"/>
      <c r="Q124" s="17"/>
      <c r="R124" s="17"/>
      <c r="S124" s="11"/>
      <c r="T124" s="11"/>
      <c r="U124" s="11"/>
      <c r="V124" s="16"/>
      <c r="W124" s="16"/>
      <c r="X124" s="16"/>
      <c r="Y124" s="14"/>
      <c r="Z124" s="11"/>
    </row>
    <row r="125" spans="1:33" ht="16">
      <c r="A125" s="20"/>
      <c r="B125" s="19"/>
      <c r="C125" s="8"/>
      <c r="D125" s="8"/>
      <c r="E125" s="10"/>
      <c r="F125" s="8"/>
      <c r="G125" s="8"/>
      <c r="H125" s="8"/>
      <c r="I125" s="9"/>
      <c r="J125" s="8"/>
      <c r="K125" s="159"/>
      <c r="L125" s="18"/>
      <c r="M125" s="18"/>
      <c r="N125" s="18"/>
      <c r="O125" s="18"/>
      <c r="P125" s="17"/>
      <c r="Q125" s="17"/>
      <c r="R125" s="17"/>
      <c r="S125" s="11"/>
      <c r="T125" s="11"/>
      <c r="U125" s="11"/>
      <c r="V125" s="16"/>
      <c r="W125" s="16"/>
      <c r="X125" s="16"/>
      <c r="Y125" s="14"/>
      <c r="Z125" s="11"/>
    </row>
    <row r="126" spans="1:33" ht="16">
      <c r="A126" s="20"/>
      <c r="B126" s="19"/>
      <c r="C126" s="8"/>
      <c r="D126" s="8"/>
      <c r="E126" s="10"/>
      <c r="F126" s="8"/>
      <c r="G126" s="8"/>
      <c r="H126" s="8"/>
      <c r="I126" s="9"/>
      <c r="J126" s="8"/>
      <c r="K126" s="159"/>
      <c r="L126" s="18"/>
      <c r="M126" s="18"/>
      <c r="N126" s="18"/>
      <c r="O126" s="18"/>
      <c r="P126" s="17"/>
      <c r="Q126" s="17"/>
      <c r="R126" s="17"/>
      <c r="S126" s="11"/>
      <c r="T126" s="11"/>
      <c r="U126" s="11"/>
      <c r="V126" s="16"/>
      <c r="W126" s="16"/>
      <c r="X126" s="16"/>
      <c r="Y126" s="14"/>
      <c r="Z126" s="11"/>
    </row>
    <row r="127" spans="1:33" ht="16">
      <c r="A127" s="20"/>
      <c r="B127" s="19"/>
      <c r="C127" s="8"/>
      <c r="D127" s="8"/>
      <c r="E127" s="10"/>
      <c r="F127" s="8"/>
      <c r="G127" s="8"/>
      <c r="H127" s="8"/>
      <c r="I127" s="9"/>
      <c r="J127" s="8"/>
      <c r="K127" s="159"/>
      <c r="L127" s="18"/>
      <c r="M127" s="18"/>
      <c r="N127" s="18"/>
      <c r="O127" s="18"/>
      <c r="P127" s="17"/>
      <c r="Q127" s="17"/>
      <c r="R127" s="17"/>
      <c r="S127" s="11"/>
      <c r="T127" s="11"/>
      <c r="U127" s="11"/>
      <c r="V127" s="16"/>
      <c r="W127" s="16"/>
      <c r="X127" s="16"/>
      <c r="Y127" s="14"/>
      <c r="Z127" s="11"/>
    </row>
    <row r="128" spans="1:33" ht="16">
      <c r="A128" s="20"/>
      <c r="B128" s="19"/>
      <c r="C128" s="8"/>
      <c r="D128" s="8"/>
      <c r="E128" s="10"/>
      <c r="F128" s="8"/>
      <c r="G128" s="8"/>
      <c r="H128" s="8"/>
      <c r="I128" s="9"/>
      <c r="J128" s="8"/>
      <c r="K128" s="159"/>
      <c r="L128" s="18"/>
      <c r="M128" s="18"/>
      <c r="N128" s="18"/>
      <c r="O128" s="18"/>
      <c r="P128" s="21"/>
      <c r="Q128" s="21"/>
      <c r="R128" s="21"/>
      <c r="S128" s="12"/>
      <c r="T128" s="12"/>
      <c r="U128" s="12"/>
      <c r="V128" s="16"/>
      <c r="W128" s="16"/>
      <c r="X128" s="16"/>
      <c r="Y128" s="14"/>
      <c r="Z128" s="12"/>
    </row>
    <row r="129" spans="1:26" ht="16">
      <c r="A129" s="20"/>
      <c r="B129" s="19"/>
      <c r="C129" s="8"/>
      <c r="D129" s="8"/>
      <c r="E129" s="10"/>
      <c r="F129" s="8"/>
      <c r="G129" s="8"/>
      <c r="H129" s="8"/>
      <c r="I129" s="9"/>
      <c r="J129" s="8"/>
      <c r="K129" s="159"/>
      <c r="L129" s="18"/>
      <c r="M129" s="18"/>
      <c r="N129" s="18"/>
      <c r="O129" s="18"/>
      <c r="P129" s="17"/>
      <c r="Q129" s="17"/>
      <c r="R129" s="17"/>
      <c r="S129" s="11"/>
      <c r="T129" s="11"/>
      <c r="U129" s="11"/>
      <c r="V129" s="16"/>
      <c r="W129" s="16"/>
      <c r="X129" s="16"/>
      <c r="Y129" s="14"/>
      <c r="Z129" s="11"/>
    </row>
    <row r="130" spans="1:26" ht="16">
      <c r="A130" s="20"/>
      <c r="B130" s="19"/>
      <c r="C130" s="8"/>
      <c r="D130" s="8"/>
      <c r="E130" s="10"/>
      <c r="F130" s="8"/>
      <c r="G130" s="8"/>
      <c r="H130" s="8"/>
      <c r="I130" s="9"/>
      <c r="J130" s="8"/>
      <c r="K130" s="159"/>
      <c r="L130" s="18"/>
      <c r="M130" s="18"/>
      <c r="N130" s="18"/>
      <c r="O130" s="18"/>
      <c r="P130" s="17"/>
      <c r="Q130" s="17"/>
      <c r="R130" s="17"/>
      <c r="S130" s="11"/>
      <c r="T130" s="11"/>
      <c r="U130" s="11"/>
      <c r="V130" s="16"/>
      <c r="W130" s="16"/>
      <c r="X130" s="16"/>
      <c r="Y130" s="14"/>
      <c r="Z130" s="11"/>
    </row>
    <row r="131" spans="1:26" ht="16">
      <c r="A131" s="20"/>
      <c r="B131" s="19"/>
      <c r="C131" s="8"/>
      <c r="D131" s="8"/>
      <c r="E131" s="10"/>
      <c r="F131" s="8"/>
      <c r="G131" s="8"/>
      <c r="H131" s="8"/>
      <c r="I131" s="9"/>
      <c r="J131" s="8"/>
      <c r="K131" s="159"/>
      <c r="L131" s="18"/>
      <c r="M131" s="18"/>
      <c r="N131" s="18"/>
      <c r="O131" s="18"/>
      <c r="P131" s="17"/>
      <c r="Q131" s="17"/>
      <c r="R131" s="17"/>
      <c r="S131" s="11"/>
      <c r="T131" s="11"/>
      <c r="U131" s="11"/>
      <c r="V131" s="16"/>
      <c r="W131" s="16"/>
      <c r="X131" s="16"/>
      <c r="Y131" s="14"/>
      <c r="Z131" s="11"/>
    </row>
    <row r="132" spans="1:26" ht="16">
      <c r="A132" s="20"/>
      <c r="B132" s="19"/>
      <c r="C132" s="8"/>
      <c r="D132" s="8"/>
      <c r="E132" s="10"/>
      <c r="F132" s="8"/>
      <c r="G132" s="8"/>
      <c r="H132" s="8"/>
      <c r="I132" s="9"/>
      <c r="J132" s="8"/>
      <c r="K132" s="159"/>
      <c r="L132" s="18"/>
      <c r="M132" s="18"/>
      <c r="N132" s="18"/>
      <c r="O132" s="18"/>
      <c r="P132" s="17"/>
      <c r="Q132" s="17"/>
      <c r="R132" s="17"/>
      <c r="S132" s="11"/>
      <c r="T132" s="11"/>
      <c r="U132" s="11"/>
      <c r="V132" s="16"/>
      <c r="W132" s="16"/>
      <c r="X132" s="16"/>
      <c r="Y132" s="14"/>
      <c r="Z132" s="11"/>
    </row>
    <row r="133" spans="1:26" ht="16">
      <c r="A133" s="20"/>
      <c r="B133" s="19"/>
      <c r="C133" s="8"/>
      <c r="D133" s="8"/>
      <c r="E133" s="10"/>
      <c r="F133" s="8"/>
      <c r="G133" s="8"/>
      <c r="H133" s="8"/>
      <c r="I133" s="9"/>
      <c r="J133" s="8"/>
      <c r="K133" s="159"/>
      <c r="L133" s="18"/>
      <c r="M133" s="18"/>
      <c r="N133" s="18"/>
      <c r="O133" s="18"/>
      <c r="P133" s="17"/>
      <c r="Q133" s="17"/>
      <c r="R133" s="17"/>
      <c r="S133" s="11"/>
      <c r="T133" s="11"/>
      <c r="U133" s="11"/>
      <c r="V133" s="16"/>
      <c r="W133" s="16"/>
      <c r="X133" s="16"/>
      <c r="Y133" s="14"/>
      <c r="Z133" s="11"/>
    </row>
    <row r="134" spans="1:26" ht="16">
      <c r="A134" s="20"/>
      <c r="B134" s="19"/>
      <c r="C134" s="8"/>
      <c r="D134" s="8"/>
      <c r="E134" s="10"/>
      <c r="F134" s="8"/>
      <c r="G134" s="8"/>
      <c r="H134" s="8"/>
      <c r="I134" s="9"/>
      <c r="J134" s="8"/>
      <c r="K134" s="159"/>
      <c r="L134" s="18"/>
      <c r="M134" s="18"/>
      <c r="N134" s="18"/>
      <c r="O134" s="18"/>
      <c r="P134" s="17"/>
      <c r="Q134" s="17"/>
      <c r="R134" s="17"/>
      <c r="S134" s="11"/>
      <c r="T134" s="11"/>
      <c r="U134" s="11"/>
      <c r="V134" s="16"/>
      <c r="W134" s="16"/>
      <c r="X134" s="16"/>
      <c r="Y134" s="14"/>
      <c r="Z134" s="11"/>
    </row>
    <row r="135" spans="1:26" ht="16">
      <c r="A135" s="20"/>
      <c r="B135" s="19"/>
      <c r="C135" s="8"/>
      <c r="D135" s="8"/>
      <c r="E135" s="10"/>
      <c r="F135" s="8"/>
      <c r="G135" s="8"/>
      <c r="H135" s="8"/>
      <c r="I135" s="9"/>
      <c r="J135" s="8"/>
      <c r="K135" s="159"/>
      <c r="L135" s="18"/>
      <c r="M135" s="18"/>
      <c r="N135" s="18"/>
      <c r="O135" s="18"/>
      <c r="P135" s="17"/>
      <c r="Q135" s="17"/>
      <c r="R135" s="17"/>
      <c r="S135" s="11"/>
      <c r="T135" s="11"/>
      <c r="U135" s="11"/>
      <c r="V135" s="16"/>
      <c r="W135" s="16"/>
      <c r="X135" s="16"/>
      <c r="Y135" s="14"/>
      <c r="Z135" s="11"/>
    </row>
    <row r="136" spans="1:26" ht="16">
      <c r="A136" s="20"/>
      <c r="B136" s="19"/>
      <c r="C136" s="8"/>
      <c r="D136" s="8"/>
      <c r="E136" s="10"/>
      <c r="F136" s="8"/>
      <c r="G136" s="8"/>
      <c r="H136" s="8"/>
      <c r="I136" s="9"/>
      <c r="J136" s="8"/>
      <c r="K136" s="159"/>
      <c r="L136" s="18"/>
      <c r="M136" s="18"/>
      <c r="N136" s="18"/>
      <c r="O136" s="18"/>
      <c r="P136" s="17"/>
      <c r="Q136" s="17"/>
      <c r="R136" s="17"/>
      <c r="S136" s="11"/>
      <c r="T136" s="11"/>
      <c r="U136" s="11"/>
      <c r="V136" s="16"/>
      <c r="W136" s="16"/>
      <c r="X136" s="16"/>
      <c r="Y136" s="14"/>
      <c r="Z136" s="11"/>
    </row>
    <row r="137" spans="1:26" ht="16">
      <c r="A137" s="20"/>
      <c r="B137" s="19"/>
      <c r="C137" s="8"/>
      <c r="D137" s="8"/>
      <c r="E137" s="10"/>
      <c r="F137" s="8"/>
      <c r="G137" s="8"/>
      <c r="H137" s="8"/>
      <c r="I137" s="9"/>
      <c r="J137" s="8"/>
      <c r="K137" s="159"/>
      <c r="L137" s="18"/>
      <c r="M137" s="18"/>
      <c r="N137" s="18"/>
      <c r="O137" s="18"/>
      <c r="P137" s="17"/>
      <c r="Q137" s="17"/>
      <c r="R137" s="17"/>
      <c r="S137" s="11"/>
      <c r="T137" s="11"/>
      <c r="U137" s="11"/>
      <c r="V137" s="16"/>
      <c r="W137" s="16"/>
      <c r="X137" s="16"/>
      <c r="Y137" s="14"/>
      <c r="Z137" s="11"/>
    </row>
    <row r="138" spans="1:26" ht="16">
      <c r="A138" s="20"/>
      <c r="B138" s="19"/>
      <c r="C138" s="8"/>
      <c r="D138" s="8"/>
      <c r="E138" s="10"/>
      <c r="F138" s="8"/>
      <c r="G138" s="8"/>
      <c r="H138" s="8"/>
      <c r="I138" s="9"/>
      <c r="J138" s="8"/>
      <c r="K138" s="159"/>
      <c r="L138" s="18"/>
      <c r="M138" s="18"/>
      <c r="N138" s="18"/>
      <c r="O138" s="18"/>
      <c r="P138" s="17"/>
      <c r="Q138" s="17"/>
      <c r="R138" s="17"/>
      <c r="S138" s="11"/>
      <c r="T138" s="11"/>
      <c r="U138" s="11"/>
      <c r="V138" s="16"/>
      <c r="W138" s="16"/>
      <c r="X138" s="16"/>
      <c r="Y138" s="14"/>
      <c r="Z138" s="11"/>
    </row>
    <row r="139" spans="1:26" ht="16">
      <c r="A139" s="20"/>
      <c r="B139" s="19"/>
      <c r="C139" s="8"/>
      <c r="D139" s="8"/>
      <c r="E139" s="10"/>
      <c r="F139" s="8"/>
      <c r="G139" s="8"/>
      <c r="H139" s="8"/>
      <c r="I139" s="9"/>
      <c r="J139" s="8"/>
      <c r="K139" s="159"/>
      <c r="L139" s="18"/>
      <c r="M139" s="18"/>
      <c r="N139" s="18"/>
      <c r="O139" s="18"/>
      <c r="P139" s="17"/>
      <c r="Q139" s="17"/>
      <c r="R139" s="17"/>
      <c r="S139" s="11"/>
      <c r="T139" s="11"/>
      <c r="U139" s="11"/>
      <c r="V139" s="16"/>
      <c r="W139" s="16"/>
      <c r="X139" s="16"/>
      <c r="Y139" s="14"/>
      <c r="Z139" s="11"/>
    </row>
    <row r="140" spans="1:26" ht="16">
      <c r="A140" s="20"/>
      <c r="B140" s="19"/>
      <c r="C140" s="8"/>
      <c r="D140" s="8"/>
      <c r="E140" s="10"/>
      <c r="F140" s="8"/>
      <c r="G140" s="8"/>
      <c r="H140" s="8"/>
      <c r="I140" s="9"/>
      <c r="J140" s="8"/>
      <c r="K140" s="159"/>
      <c r="L140" s="18"/>
      <c r="M140" s="18"/>
      <c r="N140" s="18"/>
      <c r="O140" s="18"/>
      <c r="P140" s="17"/>
      <c r="Q140" s="17"/>
      <c r="R140" s="17"/>
      <c r="S140" s="11"/>
      <c r="T140" s="11"/>
      <c r="U140" s="11"/>
      <c r="V140" s="16"/>
      <c r="W140" s="16"/>
      <c r="X140" s="16"/>
      <c r="Y140" s="14"/>
      <c r="Z140" s="11"/>
    </row>
    <row r="141" spans="1:26" ht="16">
      <c r="A141" s="20"/>
      <c r="B141" s="19"/>
      <c r="C141" s="8"/>
      <c r="D141" s="8"/>
      <c r="E141" s="10"/>
      <c r="F141" s="8"/>
      <c r="G141" s="8"/>
      <c r="H141" s="8"/>
      <c r="I141" s="9"/>
      <c r="J141" s="8"/>
      <c r="K141" s="159"/>
      <c r="L141" s="18"/>
      <c r="M141" s="18"/>
      <c r="N141" s="18"/>
      <c r="O141" s="18"/>
      <c r="P141" s="17"/>
      <c r="Q141" s="17"/>
      <c r="R141" s="17"/>
      <c r="S141" s="11"/>
      <c r="T141" s="11"/>
      <c r="U141" s="11"/>
      <c r="V141" s="16"/>
      <c r="W141" s="16"/>
      <c r="X141" s="16"/>
      <c r="Y141" s="14"/>
      <c r="Z141" s="11"/>
    </row>
    <row r="142" spans="1:26" ht="16">
      <c r="A142" s="20"/>
      <c r="B142" s="19"/>
      <c r="C142" s="8"/>
      <c r="D142" s="8"/>
      <c r="E142" s="10"/>
      <c r="F142" s="8"/>
      <c r="G142" s="8"/>
      <c r="H142" s="8"/>
      <c r="I142" s="9"/>
      <c r="J142" s="8"/>
      <c r="K142" s="159"/>
      <c r="L142" s="18"/>
      <c r="M142" s="18"/>
      <c r="N142" s="18"/>
      <c r="O142" s="18"/>
      <c r="P142" s="17"/>
      <c r="Q142" s="17"/>
      <c r="R142" s="17"/>
      <c r="S142" s="11"/>
      <c r="T142" s="11"/>
      <c r="U142" s="11"/>
      <c r="V142" s="16"/>
      <c r="W142" s="16"/>
      <c r="X142" s="16"/>
      <c r="Y142" s="14"/>
      <c r="Z142" s="11"/>
    </row>
    <row r="143" spans="1:26" ht="16">
      <c r="A143" s="20"/>
      <c r="B143" s="19"/>
      <c r="C143" s="8"/>
      <c r="D143" s="8"/>
      <c r="E143" s="10"/>
      <c r="F143" s="8"/>
      <c r="G143" s="8"/>
      <c r="H143" s="8"/>
      <c r="I143" s="9"/>
      <c r="J143" s="8"/>
      <c r="K143" s="159"/>
      <c r="L143" s="18"/>
      <c r="M143" s="18"/>
      <c r="N143" s="18"/>
      <c r="O143" s="18"/>
      <c r="P143" s="17"/>
      <c r="Q143" s="17"/>
      <c r="R143" s="17"/>
      <c r="S143" s="11"/>
      <c r="T143" s="11"/>
      <c r="U143" s="11"/>
      <c r="V143" s="16"/>
      <c r="W143" s="16"/>
      <c r="X143" s="16"/>
      <c r="Y143" s="14"/>
      <c r="Z143" s="11"/>
    </row>
    <row r="144" spans="1:26" ht="16">
      <c r="A144" s="20"/>
      <c r="B144" s="19"/>
      <c r="C144" s="8"/>
      <c r="D144" s="8"/>
      <c r="E144" s="10"/>
      <c r="F144" s="8"/>
      <c r="G144" s="8"/>
      <c r="H144" s="8"/>
      <c r="I144" s="9"/>
      <c r="J144" s="8"/>
      <c r="K144" s="159"/>
      <c r="L144" s="18"/>
      <c r="M144" s="18"/>
      <c r="N144" s="18"/>
      <c r="O144" s="18"/>
      <c r="P144" s="17"/>
      <c r="Q144" s="17"/>
      <c r="R144" s="17"/>
      <c r="S144" s="11"/>
      <c r="T144" s="11"/>
      <c r="U144" s="11"/>
      <c r="V144" s="16"/>
      <c r="W144" s="16"/>
      <c r="X144" s="16"/>
      <c r="Y144" s="14"/>
      <c r="Z144" s="11"/>
    </row>
    <row r="145" spans="1:26" ht="16">
      <c r="A145" s="20"/>
      <c r="B145" s="19"/>
      <c r="C145" s="8"/>
      <c r="D145" s="8"/>
      <c r="E145" s="10"/>
      <c r="F145" s="8"/>
      <c r="G145" s="8"/>
      <c r="H145" s="8"/>
      <c r="I145" s="9"/>
      <c r="J145" s="8"/>
      <c r="K145" s="159"/>
      <c r="L145" s="18"/>
      <c r="M145" s="18"/>
      <c r="N145" s="18"/>
      <c r="O145" s="18"/>
      <c r="P145" s="17"/>
      <c r="Q145" s="17"/>
      <c r="R145" s="17"/>
      <c r="S145" s="11"/>
      <c r="T145" s="11"/>
      <c r="U145" s="11"/>
      <c r="V145" s="16"/>
      <c r="W145" s="16"/>
      <c r="X145" s="16"/>
      <c r="Y145" s="14"/>
      <c r="Z145" s="11"/>
    </row>
    <row r="146" spans="1:26" ht="16">
      <c r="A146" s="20"/>
      <c r="B146" s="19"/>
      <c r="C146" s="8"/>
      <c r="D146" s="8"/>
      <c r="E146" s="10"/>
      <c r="F146" s="8"/>
      <c r="G146" s="8"/>
      <c r="H146" s="8"/>
      <c r="I146" s="9"/>
      <c r="J146" s="8"/>
      <c r="K146" s="159"/>
      <c r="L146" s="18"/>
      <c r="M146" s="18"/>
      <c r="N146" s="18"/>
      <c r="O146" s="18"/>
      <c r="P146" s="17"/>
      <c r="Q146" s="17"/>
      <c r="R146" s="17"/>
      <c r="S146" s="11"/>
      <c r="T146" s="11"/>
      <c r="U146" s="11"/>
      <c r="V146" s="16"/>
      <c r="W146" s="16"/>
      <c r="X146" s="16"/>
      <c r="Y146" s="14"/>
      <c r="Z146" s="11"/>
    </row>
    <row r="147" spans="1:26" ht="16">
      <c r="A147" s="20"/>
      <c r="B147" s="19"/>
      <c r="C147" s="8"/>
      <c r="D147" s="8"/>
      <c r="E147" s="10"/>
      <c r="F147" s="8"/>
      <c r="G147" s="8"/>
      <c r="H147" s="8"/>
      <c r="I147" s="9"/>
      <c r="J147" s="8"/>
      <c r="K147" s="159"/>
      <c r="L147" s="18"/>
      <c r="M147" s="18"/>
      <c r="N147" s="18"/>
      <c r="O147" s="18"/>
      <c r="P147" s="17"/>
      <c r="Q147" s="17"/>
      <c r="R147" s="17"/>
      <c r="S147" s="11"/>
      <c r="T147" s="11"/>
      <c r="U147" s="11"/>
      <c r="V147" s="16"/>
      <c r="W147" s="16"/>
      <c r="X147" s="16"/>
      <c r="Y147" s="14"/>
      <c r="Z147" s="11"/>
    </row>
    <row r="148" spans="1:26" ht="16">
      <c r="A148" s="20"/>
      <c r="B148" s="19"/>
      <c r="C148" s="8"/>
      <c r="D148" s="8"/>
      <c r="E148" s="10"/>
      <c r="F148" s="8"/>
      <c r="G148" s="8"/>
      <c r="H148" s="8"/>
      <c r="I148" s="9"/>
      <c r="J148" s="8"/>
      <c r="K148" s="159"/>
      <c r="L148" s="18"/>
      <c r="M148" s="18"/>
      <c r="N148" s="18"/>
      <c r="O148" s="18"/>
      <c r="P148" s="17"/>
      <c r="Q148" s="17"/>
      <c r="R148" s="17"/>
      <c r="S148" s="11"/>
      <c r="T148" s="11"/>
      <c r="U148" s="11"/>
      <c r="V148" s="16"/>
      <c r="W148" s="16"/>
      <c r="X148" s="16"/>
      <c r="Y148" s="14"/>
      <c r="Z148" s="11"/>
    </row>
    <row r="149" spans="1:26" ht="16">
      <c r="A149" s="20"/>
      <c r="B149" s="19"/>
      <c r="C149" s="8"/>
      <c r="D149" s="8"/>
      <c r="E149" s="10"/>
      <c r="F149" s="8"/>
      <c r="G149" s="8"/>
      <c r="H149" s="8"/>
      <c r="I149" s="9"/>
      <c r="J149" s="8"/>
      <c r="K149" s="159"/>
      <c r="L149" s="18"/>
      <c r="M149" s="18"/>
      <c r="N149" s="18"/>
      <c r="O149" s="18"/>
      <c r="P149" s="17"/>
      <c r="Q149" s="17"/>
      <c r="R149" s="17"/>
      <c r="S149" s="11"/>
      <c r="T149" s="11"/>
      <c r="U149" s="11"/>
      <c r="V149" s="16"/>
      <c r="W149" s="16"/>
      <c r="X149" s="16"/>
      <c r="Y149" s="14"/>
      <c r="Z149" s="11"/>
    </row>
    <row r="150" spans="1:26" ht="16">
      <c r="A150" s="20"/>
      <c r="B150" s="19"/>
      <c r="C150" s="8"/>
      <c r="D150" s="8"/>
      <c r="E150" s="10"/>
      <c r="F150" s="8"/>
      <c r="G150" s="8"/>
      <c r="H150" s="8"/>
      <c r="I150" s="9"/>
      <c r="J150" s="8"/>
      <c r="K150" s="159"/>
      <c r="L150" s="18"/>
      <c r="M150" s="18"/>
      <c r="N150" s="18"/>
      <c r="O150" s="18"/>
      <c r="P150" s="17"/>
      <c r="Q150" s="17"/>
      <c r="R150" s="17"/>
      <c r="S150" s="11"/>
      <c r="T150" s="11"/>
      <c r="U150" s="11"/>
      <c r="V150" s="16"/>
      <c r="W150" s="16"/>
      <c r="X150" s="16"/>
      <c r="Y150" s="14"/>
      <c r="Z150" s="11"/>
    </row>
    <row r="151" spans="1:26" ht="16">
      <c r="A151" s="20"/>
      <c r="B151" s="19"/>
      <c r="C151" s="8"/>
      <c r="D151" s="8"/>
      <c r="E151" s="10"/>
      <c r="F151" s="8"/>
      <c r="G151" s="8"/>
      <c r="H151" s="8"/>
      <c r="I151" s="9"/>
      <c r="J151" s="8"/>
      <c r="K151" s="159"/>
      <c r="L151" s="18"/>
      <c r="M151" s="18"/>
      <c r="N151" s="18"/>
      <c r="O151" s="18"/>
      <c r="P151" s="17"/>
      <c r="Q151" s="17"/>
      <c r="R151" s="17"/>
      <c r="S151" s="11"/>
      <c r="T151" s="11"/>
      <c r="U151" s="11"/>
      <c r="V151" s="16"/>
      <c r="W151" s="16"/>
      <c r="X151" s="16"/>
      <c r="Y151" s="14"/>
      <c r="Z151" s="11"/>
    </row>
    <row r="152" spans="1:26" ht="16">
      <c r="A152" s="20"/>
      <c r="B152" s="19"/>
      <c r="C152" s="8"/>
      <c r="D152" s="8"/>
      <c r="E152" s="10"/>
      <c r="F152" s="8"/>
      <c r="G152" s="8"/>
      <c r="H152" s="8"/>
      <c r="I152" s="9"/>
      <c r="J152" s="8"/>
      <c r="K152" s="159"/>
      <c r="L152" s="18"/>
      <c r="M152" s="18"/>
      <c r="N152" s="18"/>
      <c r="O152" s="18"/>
      <c r="P152" s="17"/>
      <c r="Q152" s="17"/>
      <c r="R152" s="17"/>
      <c r="S152" s="11"/>
      <c r="T152" s="11"/>
      <c r="U152" s="11"/>
      <c r="V152" s="16"/>
      <c r="W152" s="16"/>
      <c r="X152" s="16"/>
      <c r="Y152" s="14"/>
      <c r="Z152" s="11"/>
    </row>
    <row r="153" spans="1:26" ht="16">
      <c r="A153" s="20"/>
      <c r="B153" s="19"/>
      <c r="C153" s="8"/>
      <c r="D153" s="8"/>
      <c r="E153" s="10"/>
      <c r="F153" s="8"/>
      <c r="G153" s="8"/>
      <c r="H153" s="8"/>
      <c r="I153" s="9"/>
      <c r="J153" s="8"/>
      <c r="K153" s="159"/>
      <c r="L153" s="18"/>
      <c r="M153" s="18"/>
      <c r="N153" s="18"/>
      <c r="O153" s="18"/>
      <c r="P153" s="17"/>
      <c r="Q153" s="17"/>
      <c r="R153" s="17"/>
      <c r="S153" s="11"/>
      <c r="T153" s="11"/>
      <c r="U153" s="11"/>
      <c r="V153" s="16"/>
      <c r="W153" s="16"/>
      <c r="X153" s="16"/>
      <c r="Y153" s="14"/>
      <c r="Z153" s="11"/>
    </row>
    <row r="154" spans="1:26" ht="16">
      <c r="A154" s="20"/>
      <c r="B154" s="19"/>
      <c r="C154" s="8"/>
      <c r="D154" s="8"/>
      <c r="E154" s="10"/>
      <c r="F154" s="8"/>
      <c r="G154" s="8"/>
      <c r="H154" s="8"/>
      <c r="I154" s="9"/>
      <c r="J154" s="8"/>
      <c r="K154" s="159"/>
      <c r="L154" s="18"/>
      <c r="M154" s="18"/>
      <c r="N154" s="18"/>
      <c r="O154" s="18"/>
      <c r="P154" s="17"/>
      <c r="Q154" s="17"/>
      <c r="R154" s="17"/>
      <c r="S154" s="11"/>
      <c r="T154" s="11"/>
      <c r="U154" s="11"/>
      <c r="V154" s="16"/>
      <c r="W154" s="16"/>
      <c r="X154" s="16"/>
      <c r="Y154" s="14"/>
      <c r="Z154" s="11"/>
    </row>
    <row r="155" spans="1:26" ht="16">
      <c r="A155" s="20"/>
      <c r="B155" s="19"/>
      <c r="C155" s="8"/>
      <c r="D155" s="8"/>
      <c r="E155" s="10"/>
      <c r="F155" s="8"/>
      <c r="G155" s="8"/>
      <c r="H155" s="8"/>
      <c r="I155" s="9"/>
      <c r="J155" s="8"/>
      <c r="K155" s="159"/>
      <c r="L155" s="18"/>
      <c r="M155" s="18"/>
      <c r="N155" s="18"/>
      <c r="O155" s="18"/>
      <c r="P155" s="17"/>
      <c r="Q155" s="17"/>
      <c r="R155" s="17"/>
      <c r="S155" s="11"/>
      <c r="T155" s="11"/>
      <c r="U155" s="11"/>
      <c r="V155" s="16"/>
      <c r="W155" s="16"/>
      <c r="X155" s="16"/>
      <c r="Y155" s="14"/>
      <c r="Z155" s="11"/>
    </row>
    <row r="156" spans="1:26" ht="16">
      <c r="A156" s="20"/>
      <c r="B156" s="19"/>
      <c r="C156" s="8"/>
      <c r="D156" s="8"/>
      <c r="E156" s="10"/>
      <c r="F156" s="8"/>
      <c r="G156" s="8"/>
      <c r="H156" s="8"/>
      <c r="I156" s="9"/>
      <c r="J156" s="8"/>
      <c r="K156" s="159"/>
      <c r="L156" s="18"/>
      <c r="M156" s="18"/>
      <c r="N156" s="18"/>
      <c r="O156" s="18"/>
      <c r="P156" s="17"/>
      <c r="Q156" s="17"/>
      <c r="R156" s="17"/>
      <c r="S156" s="11"/>
      <c r="T156" s="11"/>
      <c r="U156" s="11"/>
      <c r="V156" s="16"/>
      <c r="W156" s="16"/>
      <c r="X156" s="16"/>
      <c r="Y156" s="14"/>
      <c r="Z156" s="11"/>
    </row>
    <row r="157" spans="1:26" ht="16">
      <c r="A157" s="20"/>
      <c r="B157" s="19"/>
      <c r="C157" s="8"/>
      <c r="D157" s="8"/>
      <c r="E157" s="10"/>
      <c r="F157" s="8"/>
      <c r="G157" s="8"/>
      <c r="H157" s="8"/>
      <c r="I157" s="9"/>
      <c r="J157" s="8"/>
      <c r="K157" s="159"/>
      <c r="L157" s="18"/>
      <c r="M157" s="18"/>
      <c r="N157" s="18"/>
      <c r="O157" s="18"/>
      <c r="P157" s="17"/>
      <c r="Q157" s="17"/>
      <c r="R157" s="17"/>
      <c r="S157" s="11"/>
      <c r="T157" s="11"/>
      <c r="U157" s="11"/>
      <c r="V157" s="16"/>
      <c r="W157" s="16"/>
      <c r="X157" s="16"/>
      <c r="Y157" s="14"/>
      <c r="Z157" s="11"/>
    </row>
    <row r="158" spans="1:26" ht="16">
      <c r="A158" s="20"/>
      <c r="B158" s="19"/>
      <c r="C158" s="8"/>
      <c r="D158" s="8"/>
      <c r="E158" s="10"/>
      <c r="F158" s="8"/>
      <c r="G158" s="8"/>
      <c r="H158" s="8"/>
      <c r="I158" s="9"/>
      <c r="J158" s="8"/>
      <c r="K158" s="159"/>
      <c r="L158" s="18"/>
      <c r="M158" s="18"/>
      <c r="N158" s="18"/>
      <c r="O158" s="18"/>
      <c r="P158" s="17"/>
      <c r="Q158" s="17"/>
      <c r="R158" s="17"/>
      <c r="S158" s="11"/>
      <c r="T158" s="11"/>
      <c r="U158" s="11"/>
      <c r="V158" s="16"/>
      <c r="W158" s="16"/>
      <c r="X158" s="16"/>
      <c r="Y158" s="14"/>
      <c r="Z158" s="11"/>
    </row>
    <row r="159" spans="1:26" ht="16">
      <c r="A159" s="20"/>
      <c r="B159" s="19"/>
      <c r="C159" s="8"/>
      <c r="D159" s="8"/>
      <c r="E159" s="10"/>
      <c r="F159" s="8"/>
      <c r="G159" s="8"/>
      <c r="H159" s="8"/>
      <c r="I159" s="9"/>
      <c r="J159" s="8"/>
      <c r="K159" s="159"/>
      <c r="L159" s="18"/>
      <c r="M159" s="18"/>
      <c r="N159" s="18"/>
      <c r="O159" s="18"/>
      <c r="P159" s="17"/>
      <c r="Q159" s="17"/>
      <c r="R159" s="17"/>
      <c r="S159" s="11"/>
      <c r="T159" s="11"/>
      <c r="U159" s="11"/>
      <c r="V159" s="16"/>
      <c r="W159" s="16"/>
      <c r="X159" s="16"/>
      <c r="Y159" s="14"/>
      <c r="Z159" s="11"/>
    </row>
    <row r="160" spans="1:26" ht="16">
      <c r="A160" s="20"/>
      <c r="B160" s="19"/>
      <c r="C160" s="8"/>
      <c r="D160" s="8"/>
      <c r="E160" s="10"/>
      <c r="F160" s="8"/>
      <c r="G160" s="8"/>
      <c r="H160" s="8"/>
      <c r="I160" s="9"/>
      <c r="J160" s="8"/>
      <c r="K160" s="159"/>
      <c r="L160" s="18"/>
      <c r="M160" s="18"/>
      <c r="N160" s="18"/>
      <c r="O160" s="18"/>
      <c r="P160" s="17"/>
      <c r="Q160" s="17"/>
      <c r="R160" s="17"/>
      <c r="S160" s="11"/>
      <c r="T160" s="11"/>
      <c r="U160" s="11"/>
      <c r="V160" s="16"/>
      <c r="W160" s="16"/>
      <c r="X160" s="16"/>
      <c r="Y160" s="14"/>
      <c r="Z160" s="11"/>
    </row>
    <row r="161" spans="1:26" ht="16">
      <c r="A161" s="20"/>
      <c r="B161" s="19"/>
      <c r="C161" s="8"/>
      <c r="D161" s="8"/>
      <c r="E161" s="10"/>
      <c r="F161" s="8"/>
      <c r="G161" s="8"/>
      <c r="H161" s="8"/>
      <c r="I161" s="9"/>
      <c r="J161" s="8"/>
      <c r="K161" s="159"/>
      <c r="L161" s="18"/>
      <c r="M161" s="18"/>
      <c r="N161" s="18"/>
      <c r="O161" s="18"/>
      <c r="P161" s="17"/>
      <c r="Q161" s="17"/>
      <c r="R161" s="17"/>
      <c r="S161" s="11"/>
      <c r="T161" s="11"/>
      <c r="U161" s="11"/>
      <c r="V161" s="16"/>
      <c r="W161" s="16"/>
      <c r="X161" s="16"/>
      <c r="Y161" s="14"/>
      <c r="Z161" s="11"/>
    </row>
    <row r="162" spans="1:26" ht="16">
      <c r="A162" s="20"/>
      <c r="B162" s="19"/>
      <c r="C162" s="8"/>
      <c r="D162" s="8"/>
      <c r="E162" s="10"/>
      <c r="F162" s="8"/>
      <c r="G162" s="8"/>
      <c r="H162" s="8"/>
      <c r="I162" s="9"/>
      <c r="J162" s="8"/>
      <c r="K162" s="159"/>
      <c r="L162" s="18"/>
      <c r="M162" s="18"/>
      <c r="N162" s="18"/>
      <c r="O162" s="18"/>
      <c r="P162" s="17"/>
      <c r="Q162" s="17"/>
      <c r="R162" s="17"/>
      <c r="S162" s="11"/>
      <c r="T162" s="11"/>
      <c r="U162" s="11"/>
      <c r="V162" s="16"/>
      <c r="W162" s="16"/>
      <c r="X162" s="16"/>
      <c r="Y162" s="14"/>
      <c r="Z162" s="11"/>
    </row>
    <row r="163" spans="1:26" ht="16">
      <c r="A163" s="20"/>
      <c r="B163" s="19"/>
      <c r="C163" s="8"/>
      <c r="D163" s="8"/>
      <c r="E163" s="10"/>
      <c r="F163" s="8"/>
      <c r="G163" s="8"/>
      <c r="H163" s="8"/>
      <c r="I163" s="9"/>
      <c r="J163" s="8"/>
      <c r="K163" s="159"/>
      <c r="L163" s="18"/>
      <c r="M163" s="18"/>
      <c r="N163" s="18"/>
      <c r="O163" s="18"/>
      <c r="P163" s="17"/>
      <c r="Q163" s="17"/>
      <c r="R163" s="17"/>
      <c r="S163" s="11"/>
      <c r="T163" s="11"/>
      <c r="U163" s="11"/>
      <c r="V163" s="16"/>
      <c r="W163" s="16"/>
      <c r="X163" s="16"/>
      <c r="Y163" s="14"/>
      <c r="Z163" s="11"/>
    </row>
    <row r="164" spans="1:26" ht="16">
      <c r="A164" s="20"/>
      <c r="B164" s="19"/>
      <c r="C164" s="8"/>
      <c r="D164" s="8"/>
      <c r="E164" s="10"/>
      <c r="F164" s="8"/>
      <c r="G164" s="8"/>
      <c r="H164" s="8"/>
      <c r="I164" s="9"/>
      <c r="J164" s="8"/>
      <c r="K164" s="159"/>
      <c r="L164" s="18"/>
      <c r="M164" s="18"/>
      <c r="N164" s="18"/>
      <c r="O164" s="18"/>
      <c r="P164" s="17"/>
      <c r="Q164" s="17"/>
      <c r="R164" s="17"/>
      <c r="S164" s="11"/>
      <c r="T164" s="11"/>
      <c r="U164" s="11"/>
      <c r="V164" s="16"/>
      <c r="W164" s="16"/>
      <c r="X164" s="16"/>
      <c r="Y164" s="14"/>
      <c r="Z164" s="11"/>
    </row>
    <row r="165" spans="1:26" ht="16">
      <c r="A165" s="20"/>
      <c r="B165" s="19"/>
      <c r="C165" s="8"/>
      <c r="D165" s="8"/>
      <c r="E165" s="10"/>
      <c r="F165" s="8"/>
      <c r="G165" s="8"/>
      <c r="H165" s="8"/>
      <c r="I165" s="9"/>
      <c r="J165" s="8"/>
      <c r="K165" s="159"/>
      <c r="L165" s="18"/>
      <c r="M165" s="18"/>
      <c r="N165" s="18"/>
      <c r="O165" s="18"/>
      <c r="P165" s="17"/>
      <c r="Q165" s="17"/>
      <c r="R165" s="17"/>
      <c r="S165" s="11"/>
      <c r="T165" s="11"/>
      <c r="U165" s="11"/>
      <c r="V165" s="16"/>
      <c r="W165" s="16"/>
      <c r="X165" s="16"/>
      <c r="Y165" s="14"/>
      <c r="Z165" s="11"/>
    </row>
    <row r="166" spans="1:26" ht="16">
      <c r="A166" s="20"/>
      <c r="B166" s="19"/>
      <c r="C166" s="8"/>
      <c r="D166" s="8"/>
      <c r="E166" s="10"/>
      <c r="F166" s="8"/>
      <c r="G166" s="8"/>
      <c r="H166" s="8"/>
      <c r="I166" s="9"/>
      <c r="J166" s="8"/>
      <c r="K166" s="159"/>
      <c r="L166" s="18"/>
      <c r="M166" s="18"/>
      <c r="N166" s="18"/>
      <c r="O166" s="18"/>
      <c r="P166" s="17"/>
      <c r="Q166" s="17"/>
      <c r="R166" s="17"/>
      <c r="S166" s="11"/>
      <c r="T166" s="11"/>
      <c r="U166" s="11"/>
      <c r="V166" s="16"/>
      <c r="W166" s="16"/>
      <c r="X166" s="16"/>
      <c r="Y166" s="14"/>
      <c r="Z166" s="11"/>
    </row>
    <row r="167" spans="1:26" ht="16">
      <c r="A167" s="20"/>
      <c r="B167" s="19"/>
      <c r="C167" s="8"/>
      <c r="D167" s="8"/>
      <c r="E167" s="10"/>
      <c r="F167" s="8"/>
      <c r="G167" s="8"/>
      <c r="H167" s="8"/>
      <c r="I167" s="9"/>
      <c r="J167" s="8"/>
      <c r="K167" s="159"/>
      <c r="L167" s="18"/>
      <c r="M167" s="18"/>
      <c r="N167" s="18"/>
      <c r="O167" s="18"/>
      <c r="P167" s="17"/>
      <c r="Q167" s="17"/>
      <c r="R167" s="17"/>
      <c r="S167" s="11"/>
      <c r="T167" s="11"/>
      <c r="U167" s="11"/>
      <c r="V167" s="16"/>
      <c r="W167" s="16"/>
      <c r="X167" s="16"/>
      <c r="Y167" s="14"/>
      <c r="Z167" s="11"/>
    </row>
    <row r="168" spans="1:26" ht="16">
      <c r="A168" s="20"/>
      <c r="B168" s="19"/>
      <c r="C168" s="8"/>
      <c r="D168" s="8"/>
      <c r="E168" s="10"/>
      <c r="F168" s="8"/>
      <c r="G168" s="8"/>
      <c r="H168" s="8"/>
      <c r="I168" s="9"/>
      <c r="J168" s="8"/>
      <c r="K168" s="159"/>
      <c r="L168" s="18"/>
      <c r="M168" s="18"/>
      <c r="N168" s="18"/>
      <c r="O168" s="18"/>
      <c r="P168" s="17"/>
      <c r="Q168" s="17"/>
      <c r="R168" s="17"/>
      <c r="S168" s="11"/>
      <c r="T168" s="11"/>
      <c r="U168" s="11"/>
      <c r="V168" s="16"/>
      <c r="W168" s="16"/>
      <c r="X168" s="16"/>
      <c r="Y168" s="14"/>
      <c r="Z168" s="11"/>
    </row>
    <row r="169" spans="1:26" ht="16">
      <c r="A169" s="20"/>
      <c r="B169" s="19"/>
      <c r="C169" s="8"/>
      <c r="D169" s="8"/>
      <c r="E169" s="10"/>
      <c r="F169" s="8"/>
      <c r="G169" s="8"/>
      <c r="H169" s="8"/>
      <c r="I169" s="9"/>
      <c r="J169" s="8"/>
      <c r="K169" s="159"/>
      <c r="L169" s="18"/>
      <c r="M169" s="18"/>
      <c r="N169" s="18"/>
      <c r="O169" s="18"/>
      <c r="P169" s="17"/>
      <c r="Q169" s="17"/>
      <c r="R169" s="17"/>
      <c r="S169" s="11"/>
      <c r="T169" s="11"/>
      <c r="U169" s="11"/>
      <c r="V169" s="16"/>
      <c r="W169" s="16"/>
      <c r="X169" s="16"/>
      <c r="Y169" s="14"/>
      <c r="Z169" s="11"/>
    </row>
    <row r="170" spans="1:26" ht="16">
      <c r="A170" s="20"/>
      <c r="B170" s="19"/>
      <c r="C170" s="8"/>
      <c r="D170" s="8"/>
      <c r="E170" s="10"/>
      <c r="F170" s="8"/>
      <c r="G170" s="8"/>
      <c r="H170" s="8"/>
      <c r="I170" s="9"/>
      <c r="J170" s="8"/>
      <c r="K170" s="159"/>
      <c r="L170" s="18"/>
      <c r="M170" s="18"/>
      <c r="N170" s="18"/>
      <c r="O170" s="18"/>
      <c r="P170" s="17"/>
      <c r="Q170" s="17"/>
      <c r="R170" s="17"/>
      <c r="S170" s="11"/>
      <c r="T170" s="11"/>
      <c r="U170" s="11"/>
      <c r="V170" s="16"/>
      <c r="W170" s="16"/>
      <c r="X170" s="16"/>
      <c r="Y170" s="14"/>
      <c r="Z170" s="11"/>
    </row>
    <row r="171" spans="1:26" ht="16">
      <c r="A171" s="20"/>
      <c r="B171" s="19"/>
      <c r="C171" s="8"/>
      <c r="D171" s="8"/>
      <c r="E171" s="10"/>
      <c r="F171" s="8"/>
      <c r="G171" s="8"/>
      <c r="H171" s="8"/>
      <c r="I171" s="9"/>
      <c r="J171" s="8"/>
      <c r="K171" s="159"/>
      <c r="L171" s="18"/>
      <c r="M171" s="18"/>
      <c r="N171" s="18"/>
      <c r="O171" s="18"/>
      <c r="P171" s="17"/>
      <c r="Q171" s="17"/>
      <c r="R171" s="17"/>
      <c r="S171" s="11"/>
      <c r="T171" s="11"/>
      <c r="U171" s="11"/>
      <c r="V171" s="16"/>
      <c r="W171" s="16"/>
      <c r="X171" s="16"/>
      <c r="Y171" s="14"/>
      <c r="Z171" s="11"/>
    </row>
    <row r="172" spans="1:26" ht="16">
      <c r="A172" s="20"/>
      <c r="B172" s="19"/>
      <c r="C172" s="8"/>
      <c r="D172" s="8"/>
      <c r="E172" s="10"/>
      <c r="F172" s="8"/>
      <c r="G172" s="8"/>
      <c r="H172" s="8"/>
      <c r="I172" s="9"/>
      <c r="J172" s="8"/>
      <c r="K172" s="159"/>
      <c r="L172" s="18"/>
      <c r="M172" s="18"/>
      <c r="N172" s="18"/>
      <c r="O172" s="18"/>
      <c r="P172" s="17"/>
      <c r="Q172" s="17"/>
      <c r="R172" s="17"/>
      <c r="S172" s="11"/>
      <c r="T172" s="11"/>
      <c r="U172" s="11"/>
      <c r="V172" s="16"/>
      <c r="W172" s="16"/>
      <c r="X172" s="16"/>
      <c r="Y172" s="14"/>
      <c r="Z172" s="11"/>
    </row>
    <row r="173" spans="1:26" ht="16">
      <c r="A173" s="20"/>
      <c r="B173" s="19"/>
      <c r="C173" s="8"/>
      <c r="D173" s="8"/>
      <c r="E173" s="10"/>
      <c r="F173" s="8"/>
      <c r="G173" s="8"/>
      <c r="H173" s="8"/>
      <c r="I173" s="9"/>
      <c r="J173" s="8"/>
      <c r="K173" s="159"/>
      <c r="L173" s="18"/>
      <c r="M173" s="18"/>
      <c r="N173" s="18"/>
      <c r="O173" s="18"/>
      <c r="P173" s="17"/>
      <c r="Q173" s="17"/>
      <c r="R173" s="17"/>
      <c r="S173" s="11"/>
      <c r="T173" s="11"/>
      <c r="U173" s="11"/>
      <c r="V173" s="16"/>
      <c r="W173" s="16"/>
      <c r="X173" s="16"/>
      <c r="Y173" s="14"/>
      <c r="Z173" s="11"/>
    </row>
    <row r="174" spans="1:26" ht="16">
      <c r="A174" s="20"/>
      <c r="B174" s="19"/>
      <c r="C174" s="8"/>
      <c r="D174" s="8"/>
      <c r="E174" s="10"/>
      <c r="F174" s="8"/>
      <c r="G174" s="8"/>
      <c r="H174" s="8"/>
      <c r="I174" s="9"/>
      <c r="J174" s="8"/>
      <c r="K174" s="159"/>
      <c r="L174" s="18"/>
      <c r="M174" s="18"/>
      <c r="N174" s="18"/>
      <c r="O174" s="18"/>
      <c r="P174" s="17"/>
      <c r="Q174" s="17"/>
      <c r="R174" s="17"/>
      <c r="S174" s="11"/>
      <c r="T174" s="11"/>
      <c r="U174" s="11"/>
      <c r="V174" s="16"/>
      <c r="W174" s="16"/>
      <c r="X174" s="16"/>
      <c r="Y174" s="14"/>
      <c r="Z174" s="11"/>
    </row>
    <row r="175" spans="1:26" ht="16">
      <c r="A175" s="20"/>
      <c r="B175" s="19"/>
      <c r="C175" s="8"/>
      <c r="D175" s="8"/>
      <c r="E175" s="10"/>
      <c r="F175" s="8"/>
      <c r="G175" s="8"/>
      <c r="H175" s="8"/>
      <c r="I175" s="9"/>
      <c r="J175" s="8"/>
      <c r="K175" s="159"/>
      <c r="L175" s="18"/>
      <c r="M175" s="18"/>
      <c r="N175" s="18"/>
      <c r="O175" s="18"/>
      <c r="P175" s="17"/>
      <c r="Q175" s="17"/>
      <c r="R175" s="17"/>
      <c r="S175" s="11"/>
      <c r="T175" s="11"/>
      <c r="U175" s="11"/>
      <c r="V175" s="16"/>
      <c r="W175" s="16"/>
      <c r="X175" s="16"/>
      <c r="Y175" s="14"/>
      <c r="Z175" s="11"/>
    </row>
    <row r="176" spans="1:26" ht="16">
      <c r="A176" s="20"/>
      <c r="B176" s="19"/>
      <c r="C176" s="8"/>
      <c r="D176" s="8"/>
      <c r="E176" s="10"/>
      <c r="F176" s="8"/>
      <c r="G176" s="8"/>
      <c r="H176" s="8"/>
      <c r="I176" s="9"/>
      <c r="J176" s="8"/>
      <c r="K176" s="159"/>
      <c r="L176" s="18"/>
      <c r="M176" s="18"/>
      <c r="N176" s="18"/>
      <c r="O176" s="18"/>
      <c r="P176" s="17"/>
      <c r="Q176" s="17"/>
      <c r="R176" s="17"/>
      <c r="S176" s="11"/>
      <c r="T176" s="11"/>
      <c r="U176" s="11"/>
      <c r="V176" s="16"/>
      <c r="W176" s="16"/>
      <c r="X176" s="16"/>
      <c r="Y176" s="14"/>
      <c r="Z176" s="11"/>
    </row>
    <row r="177" spans="1:26" ht="16">
      <c r="A177" s="20"/>
      <c r="B177" s="19"/>
      <c r="C177" s="8"/>
      <c r="D177" s="8"/>
      <c r="E177" s="10"/>
      <c r="F177" s="8"/>
      <c r="G177" s="8"/>
      <c r="H177" s="8"/>
      <c r="I177" s="9"/>
      <c r="J177" s="8"/>
      <c r="K177" s="159"/>
      <c r="L177" s="18"/>
      <c r="M177" s="18"/>
      <c r="N177" s="18"/>
      <c r="O177" s="18"/>
      <c r="P177" s="17"/>
      <c r="Q177" s="17"/>
      <c r="R177" s="17"/>
      <c r="S177" s="11"/>
      <c r="T177" s="11"/>
      <c r="U177" s="11"/>
      <c r="V177" s="16"/>
      <c r="W177" s="16"/>
      <c r="X177" s="16"/>
      <c r="Y177" s="14"/>
      <c r="Z177" s="11"/>
    </row>
    <row r="178" spans="1:26" ht="16">
      <c r="A178" s="20"/>
      <c r="B178" s="19"/>
      <c r="C178" s="8"/>
      <c r="D178" s="8"/>
      <c r="E178" s="10"/>
      <c r="F178" s="8"/>
      <c r="G178" s="8"/>
      <c r="H178" s="8"/>
      <c r="I178" s="9"/>
      <c r="J178" s="8"/>
      <c r="K178" s="159"/>
      <c r="L178" s="18"/>
      <c r="M178" s="18"/>
      <c r="N178" s="18"/>
      <c r="O178" s="18"/>
      <c r="P178" s="17"/>
      <c r="Q178" s="17"/>
      <c r="R178" s="17"/>
      <c r="S178" s="11"/>
      <c r="T178" s="11"/>
      <c r="U178" s="11"/>
      <c r="V178" s="16"/>
      <c r="W178" s="16"/>
      <c r="X178" s="16"/>
      <c r="Y178" s="14"/>
      <c r="Z178" s="11"/>
    </row>
    <row r="179" spans="1:26" ht="16">
      <c r="A179" s="20"/>
      <c r="B179" s="19"/>
      <c r="C179" s="8"/>
      <c r="D179" s="8"/>
      <c r="E179" s="10"/>
      <c r="F179" s="8"/>
      <c r="G179" s="8"/>
      <c r="H179" s="8"/>
      <c r="I179" s="9"/>
      <c r="J179" s="8"/>
      <c r="K179" s="159"/>
      <c r="L179" s="18"/>
      <c r="M179" s="18"/>
      <c r="N179" s="18"/>
      <c r="O179" s="18"/>
      <c r="P179" s="17"/>
      <c r="Q179" s="17"/>
      <c r="R179" s="17"/>
      <c r="S179" s="11"/>
      <c r="T179" s="11"/>
      <c r="U179" s="11"/>
      <c r="V179" s="16"/>
      <c r="W179" s="16"/>
      <c r="X179" s="16"/>
      <c r="Y179" s="14"/>
      <c r="Z179" s="11"/>
    </row>
    <row r="180" spans="1:26" ht="16">
      <c r="A180" s="20"/>
      <c r="B180" s="19"/>
      <c r="C180" s="8"/>
      <c r="D180" s="8"/>
      <c r="E180" s="10"/>
      <c r="F180" s="8"/>
      <c r="G180" s="8"/>
      <c r="H180" s="8"/>
      <c r="I180" s="9"/>
      <c r="J180" s="8"/>
      <c r="K180" s="159"/>
      <c r="L180" s="18"/>
      <c r="M180" s="18"/>
      <c r="N180" s="18"/>
      <c r="O180" s="18"/>
      <c r="P180" s="17"/>
      <c r="Q180" s="17"/>
      <c r="R180" s="17"/>
      <c r="S180" s="11"/>
      <c r="T180" s="11"/>
      <c r="U180" s="11"/>
      <c r="V180" s="16"/>
      <c r="W180" s="16"/>
      <c r="X180" s="16"/>
      <c r="Y180" s="14"/>
      <c r="Z180" s="11"/>
    </row>
    <row r="181" spans="1:26" ht="16">
      <c r="A181" s="20"/>
      <c r="B181" s="19"/>
      <c r="C181" s="8"/>
      <c r="D181" s="8"/>
      <c r="E181" s="10"/>
      <c r="F181" s="8"/>
      <c r="G181" s="8"/>
      <c r="H181" s="8"/>
      <c r="I181" s="9"/>
      <c r="J181" s="8"/>
      <c r="K181" s="159"/>
      <c r="L181" s="18"/>
      <c r="M181" s="18"/>
      <c r="N181" s="18"/>
      <c r="O181" s="18"/>
      <c r="P181" s="17"/>
      <c r="Q181" s="17"/>
      <c r="R181" s="17"/>
      <c r="S181" s="11"/>
      <c r="T181" s="11"/>
      <c r="U181" s="11"/>
      <c r="V181" s="16"/>
      <c r="W181" s="16"/>
      <c r="X181" s="16"/>
      <c r="Y181" s="14"/>
      <c r="Z181" s="11"/>
    </row>
    <row r="182" spans="1:26" ht="16">
      <c r="A182" s="20"/>
      <c r="B182" s="19"/>
      <c r="C182" s="8"/>
      <c r="D182" s="8"/>
      <c r="E182" s="10"/>
      <c r="F182" s="8"/>
      <c r="G182" s="8"/>
      <c r="H182" s="8"/>
      <c r="I182" s="9"/>
      <c r="J182" s="8"/>
      <c r="K182" s="159"/>
      <c r="L182" s="18"/>
      <c r="M182" s="18"/>
      <c r="N182" s="18"/>
      <c r="O182" s="18"/>
      <c r="P182" s="17"/>
      <c r="Q182" s="17"/>
      <c r="R182" s="17"/>
      <c r="S182" s="11"/>
      <c r="T182" s="11"/>
      <c r="U182" s="11"/>
      <c r="V182" s="16"/>
      <c r="W182" s="16"/>
      <c r="X182" s="16"/>
      <c r="Y182" s="14"/>
      <c r="Z182" s="11"/>
    </row>
    <row r="183" spans="1:26" ht="16">
      <c r="A183" s="20"/>
      <c r="B183" s="19"/>
      <c r="C183" s="8"/>
      <c r="D183" s="8"/>
      <c r="E183" s="10"/>
      <c r="F183" s="8"/>
      <c r="G183" s="8"/>
      <c r="H183" s="8"/>
      <c r="I183" s="9"/>
      <c r="J183" s="8"/>
      <c r="K183" s="159"/>
      <c r="L183" s="18"/>
      <c r="M183" s="18"/>
      <c r="N183" s="18"/>
      <c r="O183" s="18"/>
      <c r="P183" s="17"/>
      <c r="Q183" s="17"/>
      <c r="R183" s="17"/>
      <c r="S183" s="11"/>
      <c r="T183" s="11"/>
      <c r="U183" s="11"/>
      <c r="V183" s="16"/>
      <c r="W183" s="16"/>
      <c r="X183" s="16"/>
      <c r="Y183" s="14"/>
      <c r="Z183" s="11"/>
    </row>
    <row r="184" spans="1:26" ht="16">
      <c r="A184" s="20"/>
      <c r="B184" s="19"/>
      <c r="C184" s="8"/>
      <c r="D184" s="8"/>
      <c r="E184" s="10"/>
      <c r="F184" s="8"/>
      <c r="G184" s="8"/>
      <c r="H184" s="8"/>
      <c r="I184" s="9"/>
      <c r="J184" s="8"/>
      <c r="K184" s="159"/>
      <c r="L184" s="18"/>
      <c r="M184" s="18"/>
      <c r="N184" s="18"/>
      <c r="O184" s="18"/>
      <c r="P184" s="17"/>
      <c r="Q184" s="17"/>
      <c r="R184" s="17"/>
      <c r="S184" s="11"/>
      <c r="T184" s="11"/>
      <c r="U184" s="11"/>
      <c r="V184" s="16"/>
      <c r="W184" s="16"/>
      <c r="X184" s="16"/>
      <c r="Y184" s="14"/>
      <c r="Z184" s="11"/>
    </row>
    <row r="185" spans="1:26" ht="16">
      <c r="A185" s="20"/>
      <c r="B185" s="19"/>
      <c r="C185" s="8"/>
      <c r="D185" s="8"/>
      <c r="E185" s="10"/>
      <c r="F185" s="8"/>
      <c r="G185" s="8"/>
      <c r="H185" s="8"/>
      <c r="I185" s="9"/>
      <c r="J185" s="8"/>
      <c r="K185" s="159"/>
      <c r="L185" s="18"/>
      <c r="M185" s="18"/>
      <c r="N185" s="18"/>
      <c r="O185" s="18"/>
      <c r="P185" s="17"/>
      <c r="Q185" s="17"/>
      <c r="R185" s="17"/>
      <c r="S185" s="11"/>
      <c r="T185" s="11"/>
      <c r="U185" s="11"/>
      <c r="V185" s="16"/>
      <c r="W185" s="16"/>
      <c r="X185" s="16"/>
      <c r="Y185" s="14"/>
      <c r="Z185" s="11"/>
    </row>
    <row r="186" spans="1:26" ht="16">
      <c r="A186" s="20"/>
      <c r="B186" s="19"/>
      <c r="C186" s="8"/>
      <c r="D186" s="8"/>
      <c r="E186" s="10"/>
      <c r="F186" s="8"/>
      <c r="G186" s="8"/>
      <c r="H186" s="8"/>
      <c r="I186" s="9"/>
      <c r="J186" s="8"/>
      <c r="K186" s="159"/>
      <c r="L186" s="18"/>
      <c r="M186" s="18"/>
      <c r="N186" s="18"/>
      <c r="O186" s="18"/>
      <c r="P186" s="17"/>
      <c r="Q186" s="17"/>
      <c r="R186" s="17"/>
      <c r="S186" s="11"/>
      <c r="T186" s="11"/>
      <c r="U186" s="11"/>
      <c r="V186" s="16"/>
      <c r="W186" s="16"/>
      <c r="X186" s="16"/>
      <c r="Y186" s="14"/>
      <c r="Z186" s="11"/>
    </row>
    <row r="187" spans="1:26" ht="16">
      <c r="A187" s="20"/>
      <c r="B187" s="19"/>
      <c r="C187" s="8"/>
      <c r="D187" s="8"/>
      <c r="E187" s="10"/>
      <c r="F187" s="8"/>
      <c r="G187" s="8"/>
      <c r="H187" s="8"/>
      <c r="I187" s="9"/>
      <c r="J187" s="8"/>
      <c r="K187" s="159"/>
      <c r="L187" s="18"/>
      <c r="M187" s="18"/>
      <c r="N187" s="18"/>
      <c r="O187" s="18"/>
      <c r="P187" s="17"/>
      <c r="Q187" s="17"/>
      <c r="R187" s="17"/>
      <c r="S187" s="11"/>
      <c r="T187" s="11"/>
      <c r="U187" s="11"/>
      <c r="V187" s="16"/>
      <c r="W187" s="16"/>
      <c r="X187" s="16"/>
      <c r="Y187" s="14"/>
      <c r="Z187" s="11"/>
    </row>
    <row r="188" spans="1:26" ht="16">
      <c r="A188" s="20"/>
      <c r="B188" s="19"/>
      <c r="C188" s="8"/>
      <c r="D188" s="8"/>
      <c r="E188" s="10"/>
      <c r="F188" s="8"/>
      <c r="G188" s="8"/>
      <c r="H188" s="8"/>
      <c r="I188" s="9"/>
      <c r="J188" s="8"/>
      <c r="K188" s="159"/>
      <c r="L188" s="18"/>
      <c r="M188" s="18"/>
      <c r="N188" s="18"/>
      <c r="O188" s="18"/>
      <c r="P188" s="17"/>
      <c r="Q188" s="17"/>
      <c r="R188" s="17"/>
      <c r="S188" s="11"/>
      <c r="T188" s="11"/>
      <c r="U188" s="11"/>
      <c r="V188" s="16"/>
      <c r="W188" s="16"/>
      <c r="X188" s="16"/>
      <c r="Y188" s="14"/>
      <c r="Z188" s="11"/>
    </row>
    <row r="189" spans="1:26" ht="16">
      <c r="A189" s="20"/>
      <c r="B189" s="19"/>
      <c r="C189" s="8"/>
      <c r="D189" s="8"/>
      <c r="E189" s="10"/>
      <c r="F189" s="8"/>
      <c r="G189" s="8"/>
      <c r="H189" s="8"/>
      <c r="I189" s="9"/>
      <c r="J189" s="8"/>
      <c r="K189" s="159"/>
      <c r="L189" s="18"/>
      <c r="M189" s="18"/>
      <c r="N189" s="18"/>
      <c r="O189" s="18"/>
      <c r="P189" s="17"/>
      <c r="Q189" s="17"/>
      <c r="R189" s="17"/>
      <c r="S189" s="11"/>
      <c r="T189" s="11"/>
      <c r="U189" s="11"/>
      <c r="V189" s="16"/>
      <c r="W189" s="16"/>
      <c r="X189" s="16"/>
      <c r="Y189" s="14"/>
      <c r="Z189" s="11"/>
    </row>
    <row r="190" spans="1:26" ht="16">
      <c r="A190" s="20"/>
      <c r="B190" s="19"/>
      <c r="C190" s="8"/>
      <c r="D190" s="8"/>
      <c r="E190" s="10"/>
      <c r="F190" s="8"/>
      <c r="G190" s="8"/>
      <c r="H190" s="8"/>
      <c r="I190" s="9"/>
      <c r="J190" s="8"/>
      <c r="K190" s="159"/>
      <c r="L190" s="18"/>
      <c r="M190" s="18"/>
      <c r="N190" s="18"/>
      <c r="O190" s="18"/>
      <c r="P190" s="17"/>
      <c r="Q190" s="17"/>
      <c r="R190" s="17"/>
      <c r="S190" s="11"/>
      <c r="T190" s="11"/>
      <c r="U190" s="11"/>
      <c r="V190" s="16"/>
      <c r="W190" s="16"/>
      <c r="X190" s="16"/>
      <c r="Y190" s="14"/>
      <c r="Z190" s="11"/>
    </row>
    <row r="191" spans="1:26" ht="16">
      <c r="A191" s="20"/>
      <c r="B191" s="19"/>
      <c r="C191" s="8"/>
      <c r="D191" s="8"/>
      <c r="E191" s="10"/>
      <c r="F191" s="8"/>
      <c r="G191" s="8"/>
      <c r="H191" s="8"/>
      <c r="I191" s="9"/>
      <c r="J191" s="8"/>
      <c r="K191" s="159"/>
      <c r="L191" s="18"/>
      <c r="M191" s="18"/>
      <c r="N191" s="18"/>
      <c r="O191" s="18"/>
      <c r="P191" s="17"/>
      <c r="Q191" s="17"/>
      <c r="R191" s="17"/>
      <c r="S191" s="11"/>
      <c r="T191" s="11"/>
      <c r="U191" s="11"/>
      <c r="V191" s="16"/>
      <c r="W191" s="16"/>
      <c r="X191" s="16"/>
      <c r="Y191" s="14"/>
      <c r="Z191" s="11"/>
    </row>
    <row r="192" spans="1:26" ht="16">
      <c r="A192" s="20"/>
      <c r="B192" s="19"/>
      <c r="C192" s="8"/>
      <c r="D192" s="8"/>
      <c r="E192" s="10"/>
      <c r="F192" s="8"/>
      <c r="G192" s="8"/>
      <c r="H192" s="8"/>
      <c r="I192" s="9"/>
      <c r="J192" s="8"/>
      <c r="K192" s="159"/>
      <c r="L192" s="18"/>
      <c r="M192" s="18"/>
      <c r="N192" s="18"/>
      <c r="O192" s="18"/>
      <c r="P192" s="17"/>
      <c r="Q192" s="17"/>
      <c r="R192" s="17"/>
      <c r="S192" s="11"/>
      <c r="T192" s="11"/>
      <c r="U192" s="11"/>
      <c r="V192" s="16"/>
      <c r="W192" s="16"/>
      <c r="X192" s="16"/>
      <c r="Y192" s="14"/>
      <c r="Z192" s="11"/>
    </row>
    <row r="193" spans="1:26" ht="16">
      <c r="A193" s="20"/>
      <c r="B193" s="19"/>
      <c r="C193" s="8"/>
      <c r="D193" s="8"/>
      <c r="E193" s="10"/>
      <c r="F193" s="8"/>
      <c r="G193" s="8"/>
      <c r="H193" s="8"/>
      <c r="I193" s="9"/>
      <c r="J193" s="8"/>
      <c r="K193" s="159"/>
      <c r="L193" s="18"/>
      <c r="M193" s="18"/>
      <c r="N193" s="18"/>
      <c r="O193" s="18"/>
      <c r="P193" s="17"/>
      <c r="Q193" s="17"/>
      <c r="R193" s="17"/>
      <c r="S193" s="11"/>
      <c r="T193" s="11"/>
      <c r="U193" s="11"/>
      <c r="V193" s="16"/>
      <c r="W193" s="16"/>
      <c r="X193" s="16"/>
      <c r="Y193" s="14"/>
      <c r="Z193" s="11"/>
    </row>
    <row r="194" spans="1:26" ht="16">
      <c r="A194" s="20"/>
      <c r="B194" s="19"/>
      <c r="C194" s="8"/>
      <c r="D194" s="8"/>
      <c r="E194" s="10"/>
      <c r="F194" s="8"/>
      <c r="G194" s="8"/>
      <c r="H194" s="8"/>
      <c r="I194" s="9"/>
      <c r="J194" s="8"/>
      <c r="K194" s="159"/>
      <c r="L194" s="18"/>
      <c r="M194" s="18"/>
      <c r="N194" s="18"/>
      <c r="O194" s="18"/>
      <c r="P194" s="17"/>
      <c r="Q194" s="17"/>
      <c r="R194" s="17"/>
      <c r="S194" s="11"/>
      <c r="T194" s="11"/>
      <c r="U194" s="11"/>
      <c r="V194" s="16"/>
      <c r="W194" s="16"/>
      <c r="X194" s="16"/>
      <c r="Y194" s="14"/>
      <c r="Z194" s="11"/>
    </row>
    <row r="195" spans="1:26" ht="16">
      <c r="A195" s="20"/>
      <c r="B195" s="19"/>
      <c r="C195" s="8"/>
      <c r="D195" s="8"/>
      <c r="E195" s="10"/>
      <c r="F195" s="8"/>
      <c r="G195" s="8"/>
      <c r="H195" s="8"/>
      <c r="I195" s="9"/>
      <c r="J195" s="8"/>
      <c r="K195" s="159"/>
      <c r="L195" s="18"/>
      <c r="M195" s="18"/>
      <c r="N195" s="18"/>
      <c r="O195" s="18"/>
      <c r="P195" s="17"/>
      <c r="Q195" s="17"/>
      <c r="R195" s="17"/>
      <c r="S195" s="11"/>
      <c r="T195" s="11"/>
      <c r="U195" s="11"/>
      <c r="V195" s="16"/>
      <c r="W195" s="16"/>
      <c r="X195" s="16"/>
      <c r="Y195" s="14"/>
      <c r="Z195" s="11"/>
    </row>
    <row r="196" spans="1:26" ht="16">
      <c r="A196" s="20"/>
      <c r="B196" s="19"/>
      <c r="C196" s="8"/>
      <c r="D196" s="8"/>
      <c r="E196" s="10"/>
      <c r="F196" s="8"/>
      <c r="G196" s="8"/>
      <c r="H196" s="8"/>
      <c r="I196" s="9"/>
      <c r="J196" s="8"/>
      <c r="K196" s="159"/>
      <c r="L196" s="18"/>
      <c r="M196" s="18"/>
      <c r="N196" s="18"/>
      <c r="O196" s="18"/>
      <c r="P196" s="17"/>
      <c r="Q196" s="17"/>
      <c r="R196" s="17"/>
      <c r="S196" s="11"/>
      <c r="T196" s="11"/>
      <c r="U196" s="11"/>
      <c r="V196" s="16"/>
      <c r="W196" s="16"/>
      <c r="X196" s="16"/>
      <c r="Y196" s="14"/>
      <c r="Z196" s="11"/>
    </row>
    <row r="197" spans="1:26" ht="16">
      <c r="A197" s="20"/>
      <c r="B197" s="19"/>
      <c r="C197" s="8"/>
      <c r="D197" s="8"/>
      <c r="E197" s="10"/>
      <c r="F197" s="8"/>
      <c r="G197" s="8"/>
      <c r="H197" s="8"/>
      <c r="I197" s="9"/>
      <c r="J197" s="8"/>
      <c r="K197" s="159"/>
      <c r="L197" s="18"/>
      <c r="M197" s="18"/>
      <c r="N197" s="18"/>
      <c r="O197" s="18"/>
      <c r="P197" s="17"/>
      <c r="Q197" s="17"/>
      <c r="R197" s="17"/>
      <c r="S197" s="11"/>
      <c r="T197" s="11"/>
      <c r="U197" s="11"/>
      <c r="V197" s="16"/>
      <c r="W197" s="16"/>
      <c r="X197" s="16"/>
      <c r="Y197" s="14"/>
      <c r="Z197" s="11"/>
    </row>
    <row r="198" spans="1:26" ht="16">
      <c r="A198" s="20"/>
      <c r="B198" s="19"/>
      <c r="C198" s="8"/>
      <c r="D198" s="8"/>
      <c r="E198" s="10"/>
      <c r="F198" s="8"/>
      <c r="G198" s="8"/>
      <c r="H198" s="8"/>
      <c r="I198" s="9"/>
      <c r="J198" s="8"/>
      <c r="K198" s="159"/>
      <c r="L198" s="18"/>
      <c r="M198" s="18"/>
      <c r="N198" s="18"/>
      <c r="O198" s="18"/>
      <c r="P198" s="17"/>
      <c r="Q198" s="17"/>
      <c r="R198" s="17"/>
      <c r="S198" s="11"/>
      <c r="T198" s="11"/>
      <c r="U198" s="11"/>
      <c r="V198" s="16"/>
      <c r="W198" s="16"/>
      <c r="X198" s="16"/>
      <c r="Y198" s="14"/>
      <c r="Z198" s="11"/>
    </row>
    <row r="199" spans="1:26" ht="16">
      <c r="A199" s="20"/>
      <c r="B199" s="19"/>
      <c r="C199" s="8"/>
      <c r="D199" s="8"/>
      <c r="E199" s="10"/>
      <c r="F199" s="8"/>
      <c r="G199" s="8"/>
      <c r="H199" s="8"/>
      <c r="I199" s="9"/>
      <c r="J199" s="8"/>
      <c r="K199" s="159"/>
      <c r="L199" s="18"/>
      <c r="M199" s="18"/>
      <c r="N199" s="18"/>
      <c r="O199" s="18"/>
      <c r="P199" s="17"/>
      <c r="Q199" s="17"/>
      <c r="R199" s="17"/>
      <c r="S199" s="11"/>
      <c r="T199" s="11"/>
      <c r="U199" s="11"/>
      <c r="V199" s="16"/>
      <c r="W199" s="16"/>
      <c r="X199" s="16"/>
      <c r="Y199" s="14"/>
      <c r="Z199" s="11"/>
    </row>
    <row r="200" spans="1:26" ht="16">
      <c r="A200" s="20"/>
      <c r="B200" s="19"/>
      <c r="C200" s="8"/>
      <c r="D200" s="8"/>
      <c r="E200" s="10"/>
      <c r="F200" s="8"/>
      <c r="G200" s="8"/>
      <c r="H200" s="8"/>
      <c r="I200" s="9"/>
      <c r="J200" s="8"/>
      <c r="K200" s="159"/>
      <c r="L200" s="18"/>
      <c r="M200" s="18"/>
      <c r="N200" s="18"/>
      <c r="O200" s="18"/>
      <c r="P200" s="17"/>
      <c r="Q200" s="17"/>
      <c r="R200" s="17"/>
      <c r="S200" s="11"/>
      <c r="T200" s="11"/>
      <c r="U200" s="11"/>
      <c r="V200" s="16"/>
      <c r="W200" s="16"/>
      <c r="X200" s="16"/>
      <c r="Y200" s="14"/>
      <c r="Z200" s="11"/>
    </row>
    <row r="201" spans="1:26" ht="16">
      <c r="A201" s="20"/>
      <c r="B201" s="19"/>
      <c r="C201" s="8"/>
      <c r="D201" s="8"/>
      <c r="E201" s="10"/>
      <c r="F201" s="8"/>
      <c r="G201" s="8"/>
      <c r="H201" s="8"/>
      <c r="I201" s="9"/>
      <c r="J201" s="8"/>
      <c r="K201" s="159"/>
      <c r="L201" s="18"/>
      <c r="M201" s="18"/>
      <c r="N201" s="18"/>
      <c r="O201" s="18"/>
      <c r="P201" s="17"/>
      <c r="Q201" s="17"/>
      <c r="R201" s="17"/>
      <c r="S201" s="11"/>
      <c r="T201" s="11"/>
      <c r="U201" s="11"/>
      <c r="V201" s="16"/>
      <c r="W201" s="16"/>
      <c r="X201" s="16"/>
      <c r="Y201" s="14"/>
      <c r="Z201" s="11"/>
    </row>
    <row r="202" spans="1:26" ht="16">
      <c r="A202" s="20"/>
      <c r="B202" s="19"/>
      <c r="C202" s="8"/>
      <c r="D202" s="8"/>
      <c r="E202" s="10"/>
      <c r="F202" s="8"/>
      <c r="G202" s="8"/>
      <c r="H202" s="8"/>
      <c r="I202" s="9"/>
      <c r="J202" s="8"/>
      <c r="K202" s="159"/>
      <c r="L202" s="18"/>
      <c r="M202" s="18"/>
      <c r="N202" s="18"/>
      <c r="O202" s="18"/>
      <c r="P202" s="17"/>
      <c r="Q202" s="17"/>
      <c r="R202" s="17"/>
      <c r="S202" s="11"/>
      <c r="T202" s="11"/>
      <c r="U202" s="11"/>
      <c r="V202" s="16"/>
      <c r="W202" s="16"/>
      <c r="X202" s="16"/>
      <c r="Y202" s="14"/>
      <c r="Z202" s="11"/>
    </row>
    <row r="203" spans="1:26" ht="16">
      <c r="A203" s="20"/>
      <c r="B203" s="19"/>
      <c r="C203" s="8"/>
      <c r="D203" s="8"/>
      <c r="E203" s="10"/>
      <c r="F203" s="8"/>
      <c r="G203" s="8"/>
      <c r="H203" s="8"/>
      <c r="I203" s="9"/>
      <c r="J203" s="8"/>
      <c r="K203" s="159"/>
      <c r="L203" s="18"/>
      <c r="M203" s="18"/>
      <c r="N203" s="18"/>
      <c r="O203" s="18"/>
      <c r="P203" s="17"/>
      <c r="Q203" s="17"/>
      <c r="R203" s="17"/>
      <c r="S203" s="11"/>
      <c r="T203" s="11"/>
      <c r="U203" s="11"/>
      <c r="V203" s="16"/>
      <c r="W203" s="16"/>
      <c r="X203" s="16"/>
      <c r="Y203" s="14"/>
      <c r="Z203" s="11"/>
    </row>
    <row r="204" spans="1:26" ht="16">
      <c r="A204" s="20"/>
      <c r="B204" s="19"/>
      <c r="C204" s="8"/>
      <c r="D204" s="8"/>
      <c r="E204" s="10"/>
      <c r="F204" s="8"/>
      <c r="G204" s="8"/>
      <c r="H204" s="8"/>
      <c r="I204" s="9"/>
      <c r="J204" s="8"/>
      <c r="K204" s="159"/>
      <c r="L204" s="18"/>
      <c r="M204" s="18"/>
      <c r="N204" s="18"/>
      <c r="O204" s="18"/>
      <c r="P204" s="17"/>
      <c r="Q204" s="17"/>
      <c r="R204" s="17"/>
      <c r="S204" s="11"/>
      <c r="T204" s="11"/>
      <c r="U204" s="11"/>
      <c r="V204" s="16"/>
      <c r="W204" s="16"/>
      <c r="X204" s="16"/>
      <c r="Y204" s="14"/>
      <c r="Z204" s="11"/>
    </row>
    <row r="205" spans="1:26" ht="16">
      <c r="A205" s="20"/>
      <c r="B205" s="19"/>
      <c r="C205" s="8"/>
      <c r="D205" s="8"/>
      <c r="E205" s="10"/>
      <c r="F205" s="8"/>
      <c r="G205" s="8"/>
      <c r="H205" s="8"/>
      <c r="I205" s="9"/>
      <c r="J205" s="8"/>
      <c r="K205" s="159"/>
      <c r="L205" s="18"/>
      <c r="M205" s="18"/>
      <c r="N205" s="18"/>
      <c r="O205" s="18"/>
      <c r="P205" s="17"/>
      <c r="Q205" s="17"/>
      <c r="R205" s="17"/>
      <c r="S205" s="11"/>
      <c r="T205" s="11"/>
      <c r="U205" s="11"/>
      <c r="V205" s="16"/>
      <c r="W205" s="16"/>
      <c r="X205" s="16"/>
      <c r="Y205" s="14"/>
      <c r="Z205" s="11"/>
    </row>
    <row r="206" spans="1:26" ht="16">
      <c r="A206" s="20"/>
      <c r="B206" s="19"/>
      <c r="C206" s="8"/>
      <c r="D206" s="8"/>
      <c r="E206" s="10"/>
      <c r="F206" s="8"/>
      <c r="G206" s="8"/>
      <c r="H206" s="8"/>
      <c r="I206" s="9"/>
      <c r="J206" s="8"/>
      <c r="K206" s="159"/>
      <c r="L206" s="18"/>
      <c r="M206" s="18"/>
      <c r="N206" s="18"/>
      <c r="O206" s="18"/>
      <c r="P206" s="17"/>
      <c r="Q206" s="17"/>
      <c r="R206" s="17"/>
      <c r="S206" s="11"/>
      <c r="T206" s="11"/>
      <c r="U206" s="11"/>
      <c r="V206" s="16"/>
      <c r="W206" s="16"/>
      <c r="X206" s="16"/>
      <c r="Y206" s="14"/>
      <c r="Z206" s="11"/>
    </row>
    <row r="207" spans="1:26" ht="16">
      <c r="A207" s="20"/>
      <c r="B207" s="19"/>
      <c r="C207" s="8"/>
      <c r="D207" s="8"/>
      <c r="E207" s="10"/>
      <c r="F207" s="8"/>
      <c r="G207" s="8"/>
      <c r="H207" s="8"/>
      <c r="I207" s="9"/>
      <c r="J207" s="8"/>
      <c r="K207" s="159"/>
      <c r="L207" s="18"/>
      <c r="M207" s="18"/>
      <c r="N207" s="18"/>
      <c r="O207" s="18"/>
      <c r="P207" s="17"/>
      <c r="Q207" s="17"/>
      <c r="R207" s="17"/>
      <c r="S207" s="11"/>
      <c r="T207" s="11"/>
      <c r="U207" s="11"/>
      <c r="V207" s="16"/>
      <c r="W207" s="16"/>
      <c r="X207" s="16"/>
      <c r="Y207" s="14"/>
      <c r="Z207" s="11"/>
    </row>
    <row r="208" spans="1:26" ht="16">
      <c r="A208" s="20"/>
      <c r="B208" s="19"/>
      <c r="C208" s="8"/>
      <c r="D208" s="8"/>
      <c r="E208" s="10"/>
      <c r="F208" s="8"/>
      <c r="G208" s="8"/>
      <c r="H208" s="8"/>
      <c r="I208" s="9"/>
      <c r="J208" s="8"/>
      <c r="K208" s="159"/>
      <c r="L208" s="18"/>
      <c r="M208" s="18"/>
      <c r="N208" s="18"/>
      <c r="O208" s="18"/>
      <c r="P208" s="17"/>
      <c r="Q208" s="17"/>
      <c r="R208" s="17"/>
      <c r="S208" s="11"/>
      <c r="T208" s="11"/>
      <c r="U208" s="11"/>
      <c r="V208" s="16"/>
      <c r="W208" s="16"/>
      <c r="X208" s="16"/>
      <c r="Y208" s="14"/>
      <c r="Z208" s="11"/>
    </row>
    <row r="209" spans="1:26" ht="16">
      <c r="A209" s="20"/>
      <c r="B209" s="19"/>
      <c r="C209" s="8"/>
      <c r="D209" s="8"/>
      <c r="E209" s="10"/>
      <c r="F209" s="8"/>
      <c r="G209" s="8"/>
      <c r="H209" s="8"/>
      <c r="I209" s="9"/>
      <c r="J209" s="8"/>
      <c r="K209" s="159"/>
      <c r="L209" s="18"/>
      <c r="M209" s="18"/>
      <c r="N209" s="18"/>
      <c r="O209" s="18"/>
      <c r="P209" s="17"/>
      <c r="Q209" s="17"/>
      <c r="R209" s="17"/>
      <c r="S209" s="11"/>
      <c r="T209" s="11"/>
      <c r="U209" s="11"/>
      <c r="V209" s="16"/>
      <c r="W209" s="16"/>
      <c r="X209" s="16"/>
      <c r="Y209" s="14"/>
      <c r="Z209" s="11"/>
    </row>
    <row r="210" spans="1:26" ht="16">
      <c r="A210" s="20"/>
      <c r="B210" s="19"/>
      <c r="C210" s="8"/>
      <c r="D210" s="8"/>
      <c r="E210" s="10"/>
      <c r="F210" s="8"/>
      <c r="G210" s="8"/>
      <c r="H210" s="8"/>
      <c r="I210" s="9"/>
      <c r="J210" s="8"/>
      <c r="K210" s="159"/>
      <c r="L210" s="18"/>
      <c r="M210" s="18"/>
      <c r="N210" s="18"/>
      <c r="O210" s="18"/>
      <c r="P210" s="17"/>
      <c r="Q210" s="17"/>
      <c r="R210" s="17"/>
      <c r="S210" s="11"/>
      <c r="T210" s="11"/>
      <c r="U210" s="11"/>
      <c r="V210" s="16"/>
      <c r="W210" s="16"/>
      <c r="X210" s="16"/>
      <c r="Y210" s="14"/>
      <c r="Z210" s="11"/>
    </row>
    <row r="211" spans="1:26" ht="16">
      <c r="A211" s="20"/>
      <c r="B211" s="19"/>
      <c r="C211" s="8"/>
      <c r="D211" s="8"/>
      <c r="E211" s="10"/>
      <c r="F211" s="8"/>
      <c r="G211" s="8"/>
      <c r="H211" s="8"/>
      <c r="I211" s="9"/>
      <c r="J211" s="8"/>
      <c r="K211" s="159"/>
      <c r="L211" s="18"/>
      <c r="M211" s="18"/>
      <c r="N211" s="18"/>
      <c r="O211" s="18"/>
      <c r="P211" s="17"/>
      <c r="Q211" s="17"/>
      <c r="R211" s="17"/>
      <c r="S211" s="11"/>
      <c r="T211" s="11"/>
      <c r="U211" s="11"/>
      <c r="V211" s="16"/>
      <c r="W211" s="16"/>
      <c r="X211" s="16"/>
      <c r="Y211" s="14"/>
      <c r="Z211" s="11"/>
    </row>
    <row r="212" spans="1:26" ht="16">
      <c r="A212" s="20"/>
      <c r="B212" s="19"/>
      <c r="C212" s="8"/>
      <c r="D212" s="8"/>
      <c r="E212" s="10"/>
      <c r="F212" s="8"/>
      <c r="G212" s="8"/>
      <c r="H212" s="8"/>
      <c r="I212" s="9"/>
      <c r="J212" s="8"/>
      <c r="K212" s="159"/>
      <c r="L212" s="18"/>
      <c r="M212" s="18"/>
      <c r="N212" s="18"/>
      <c r="O212" s="18"/>
      <c r="P212" s="17"/>
      <c r="Q212" s="17"/>
      <c r="R212" s="17"/>
      <c r="S212" s="11"/>
      <c r="T212" s="11"/>
      <c r="U212" s="11"/>
      <c r="V212" s="16"/>
      <c r="W212" s="16"/>
      <c r="X212" s="16"/>
      <c r="Y212" s="14"/>
      <c r="Z212" s="11"/>
    </row>
    <row r="213" spans="1:26" ht="16">
      <c r="A213" s="20"/>
      <c r="B213" s="19"/>
      <c r="C213" s="8"/>
      <c r="D213" s="8"/>
      <c r="E213" s="10"/>
      <c r="F213" s="8"/>
      <c r="G213" s="8"/>
      <c r="H213" s="8"/>
      <c r="I213" s="9"/>
      <c r="J213" s="8"/>
      <c r="K213" s="159"/>
      <c r="L213" s="18"/>
      <c r="M213" s="18"/>
      <c r="N213" s="18"/>
      <c r="O213" s="18"/>
      <c r="P213" s="17"/>
      <c r="Q213" s="17"/>
      <c r="R213" s="17"/>
      <c r="S213" s="11"/>
      <c r="T213" s="11"/>
      <c r="U213" s="11"/>
      <c r="V213" s="16"/>
      <c r="W213" s="16"/>
      <c r="X213" s="16"/>
      <c r="Y213" s="14"/>
      <c r="Z213" s="11"/>
    </row>
    <row r="214" spans="1:26" ht="16">
      <c r="A214" s="20"/>
      <c r="B214" s="19"/>
      <c r="C214" s="8"/>
      <c r="D214" s="8"/>
      <c r="E214" s="10"/>
      <c r="F214" s="8"/>
      <c r="G214" s="8"/>
      <c r="H214" s="8"/>
      <c r="I214" s="9"/>
      <c r="J214" s="8"/>
      <c r="K214" s="159"/>
      <c r="L214" s="18"/>
      <c r="M214" s="18"/>
      <c r="N214" s="18"/>
      <c r="O214" s="18"/>
      <c r="P214" s="17"/>
      <c r="Q214" s="17"/>
      <c r="R214" s="17"/>
      <c r="S214" s="11"/>
      <c r="T214" s="11"/>
      <c r="U214" s="11"/>
      <c r="V214" s="16"/>
      <c r="W214" s="16"/>
      <c r="X214" s="16"/>
      <c r="Y214" s="14"/>
      <c r="Z214" s="11"/>
    </row>
    <row r="215" spans="1:26" ht="16">
      <c r="A215" s="20"/>
      <c r="B215" s="19"/>
      <c r="C215" s="8"/>
      <c r="D215" s="8"/>
      <c r="E215" s="10"/>
      <c r="F215" s="8"/>
      <c r="G215" s="8"/>
      <c r="H215" s="8"/>
      <c r="I215" s="9"/>
      <c r="J215" s="8"/>
      <c r="K215" s="159"/>
      <c r="L215" s="18"/>
      <c r="M215" s="18"/>
      <c r="N215" s="18"/>
      <c r="O215" s="18"/>
      <c r="P215" s="17"/>
      <c r="Q215" s="17"/>
      <c r="R215" s="17"/>
      <c r="S215" s="11"/>
      <c r="T215" s="11"/>
      <c r="U215" s="11"/>
      <c r="V215" s="16"/>
      <c r="W215" s="16"/>
      <c r="X215" s="16"/>
      <c r="Y215" s="14"/>
      <c r="Z215" s="11"/>
    </row>
    <row r="216" spans="1:26" ht="16">
      <c r="A216" s="20"/>
      <c r="B216" s="19"/>
      <c r="C216" s="8"/>
      <c r="D216" s="8"/>
      <c r="E216" s="10"/>
      <c r="F216" s="8"/>
      <c r="G216" s="8"/>
      <c r="H216" s="8"/>
      <c r="I216" s="9"/>
      <c r="J216" s="8"/>
      <c r="K216" s="159"/>
      <c r="L216" s="18"/>
      <c r="M216" s="18"/>
      <c r="N216" s="18"/>
      <c r="O216" s="18"/>
      <c r="P216" s="17"/>
      <c r="Q216" s="17"/>
      <c r="R216" s="17"/>
      <c r="S216" s="11"/>
      <c r="T216" s="11"/>
      <c r="U216" s="11"/>
      <c r="V216" s="16"/>
      <c r="W216" s="16"/>
      <c r="X216" s="16"/>
      <c r="Y216" s="14"/>
      <c r="Z216" s="11"/>
    </row>
    <row r="217" spans="1:26" ht="16">
      <c r="A217" s="20"/>
      <c r="B217" s="19"/>
      <c r="C217" s="8"/>
      <c r="D217" s="8"/>
      <c r="E217" s="10"/>
      <c r="F217" s="8"/>
      <c r="G217" s="8"/>
      <c r="H217" s="8"/>
      <c r="I217" s="9"/>
      <c r="J217" s="8"/>
      <c r="K217" s="159"/>
      <c r="L217" s="18"/>
      <c r="M217" s="18"/>
      <c r="N217" s="18"/>
      <c r="O217" s="18"/>
      <c r="P217" s="17"/>
      <c r="Q217" s="17"/>
      <c r="R217" s="17"/>
      <c r="S217" s="11"/>
      <c r="T217" s="11"/>
      <c r="U217" s="11"/>
      <c r="V217" s="16"/>
      <c r="W217" s="16"/>
      <c r="X217" s="16"/>
      <c r="Y217" s="14"/>
      <c r="Z217" s="11"/>
    </row>
    <row r="218" spans="1:26" ht="16">
      <c r="A218" s="20"/>
      <c r="B218" s="19"/>
      <c r="C218" s="8"/>
      <c r="D218" s="8"/>
      <c r="E218" s="10"/>
      <c r="F218" s="8"/>
      <c r="G218" s="8"/>
      <c r="H218" s="8"/>
      <c r="I218" s="9"/>
      <c r="J218" s="8"/>
      <c r="K218" s="159"/>
      <c r="L218" s="18"/>
      <c r="M218" s="18"/>
      <c r="N218" s="18"/>
      <c r="O218" s="18"/>
      <c r="P218" s="17"/>
      <c r="Q218" s="17"/>
      <c r="R218" s="17"/>
      <c r="S218" s="11"/>
      <c r="T218" s="11"/>
      <c r="U218" s="11"/>
      <c r="V218" s="16"/>
      <c r="W218" s="16"/>
      <c r="X218" s="16"/>
      <c r="Y218" s="14"/>
      <c r="Z218" s="11"/>
    </row>
    <row r="219" spans="1:26" ht="16">
      <c r="A219" s="20"/>
      <c r="B219" s="19"/>
      <c r="C219" s="8"/>
      <c r="D219" s="8"/>
      <c r="E219" s="10"/>
      <c r="F219" s="8"/>
      <c r="G219" s="8"/>
      <c r="H219" s="8"/>
      <c r="I219" s="9"/>
      <c r="J219" s="8"/>
      <c r="K219" s="159"/>
      <c r="L219" s="18"/>
      <c r="M219" s="18"/>
      <c r="N219" s="18"/>
      <c r="O219" s="18"/>
      <c r="P219" s="17"/>
      <c r="Q219" s="17"/>
      <c r="R219" s="17"/>
      <c r="S219" s="11"/>
      <c r="T219" s="11"/>
      <c r="U219" s="11"/>
      <c r="V219" s="16"/>
      <c r="W219" s="16"/>
      <c r="X219" s="16"/>
      <c r="Y219" s="14"/>
      <c r="Z219" s="11"/>
    </row>
    <row r="220" spans="1:26" ht="16">
      <c r="A220" s="20"/>
      <c r="B220" s="19"/>
      <c r="C220" s="8"/>
      <c r="D220" s="8"/>
      <c r="E220" s="10"/>
      <c r="F220" s="8"/>
      <c r="G220" s="8"/>
      <c r="H220" s="8"/>
      <c r="I220" s="9"/>
      <c r="J220" s="8"/>
      <c r="K220" s="159"/>
      <c r="L220" s="18"/>
      <c r="M220" s="18"/>
      <c r="N220" s="18"/>
      <c r="O220" s="18"/>
      <c r="P220" s="17"/>
      <c r="Q220" s="17"/>
      <c r="R220" s="17"/>
      <c r="S220" s="11"/>
      <c r="T220" s="11"/>
      <c r="U220" s="11"/>
      <c r="V220" s="16"/>
      <c r="W220" s="16"/>
      <c r="X220" s="16"/>
      <c r="Y220" s="14"/>
      <c r="Z220" s="11"/>
    </row>
    <row r="221" spans="1:26" ht="16">
      <c r="A221" s="20"/>
      <c r="B221" s="19"/>
      <c r="C221" s="8"/>
      <c r="D221" s="8"/>
      <c r="E221" s="10"/>
      <c r="F221" s="8"/>
      <c r="G221" s="8"/>
      <c r="H221" s="8"/>
      <c r="I221" s="9"/>
      <c r="J221" s="8"/>
      <c r="K221" s="159"/>
      <c r="L221" s="18"/>
      <c r="M221" s="18"/>
      <c r="N221" s="18"/>
      <c r="O221" s="18"/>
      <c r="P221" s="17"/>
      <c r="Q221" s="17"/>
      <c r="R221" s="17"/>
      <c r="S221" s="11"/>
      <c r="T221" s="11"/>
      <c r="U221" s="11"/>
      <c r="V221" s="16"/>
      <c r="W221" s="16"/>
      <c r="X221" s="16"/>
      <c r="Y221" s="14"/>
      <c r="Z221" s="11"/>
    </row>
    <row r="222" spans="1:26" ht="16">
      <c r="A222" s="20"/>
      <c r="B222" s="19"/>
      <c r="C222" s="8"/>
      <c r="D222" s="8"/>
      <c r="E222" s="10"/>
      <c r="F222" s="8"/>
      <c r="G222" s="8"/>
      <c r="H222" s="8"/>
      <c r="I222" s="9"/>
      <c r="J222" s="8"/>
      <c r="K222" s="159"/>
      <c r="L222" s="18"/>
      <c r="M222" s="18"/>
      <c r="N222" s="18"/>
      <c r="O222" s="18"/>
      <c r="P222" s="17"/>
      <c r="Q222" s="17"/>
      <c r="R222" s="17"/>
      <c r="S222" s="11"/>
      <c r="T222" s="11"/>
      <c r="U222" s="11"/>
      <c r="V222" s="16"/>
      <c r="W222" s="16"/>
      <c r="X222" s="16"/>
      <c r="Y222" s="14"/>
      <c r="Z222" s="11"/>
    </row>
    <row r="223" spans="1:26" ht="16">
      <c r="A223" s="20"/>
      <c r="B223" s="19"/>
      <c r="C223" s="8"/>
      <c r="D223" s="8"/>
      <c r="E223" s="10"/>
      <c r="F223" s="8"/>
      <c r="G223" s="8"/>
      <c r="H223" s="8"/>
      <c r="I223" s="9"/>
      <c r="J223" s="8"/>
      <c r="K223" s="159"/>
      <c r="L223" s="18"/>
      <c r="M223" s="18"/>
      <c r="N223" s="18"/>
      <c r="O223" s="18"/>
      <c r="P223" s="17"/>
      <c r="Q223" s="17"/>
      <c r="R223" s="17"/>
      <c r="S223" s="11"/>
      <c r="T223" s="11"/>
      <c r="U223" s="11"/>
      <c r="V223" s="16"/>
      <c r="W223" s="16"/>
      <c r="X223" s="16"/>
      <c r="Y223" s="14"/>
      <c r="Z223" s="11"/>
    </row>
    <row r="224" spans="1:26" ht="16">
      <c r="A224" s="20"/>
      <c r="B224" s="19"/>
      <c r="C224" s="8"/>
      <c r="D224" s="8"/>
      <c r="E224" s="10"/>
      <c r="F224" s="8"/>
      <c r="G224" s="8"/>
      <c r="H224" s="8"/>
      <c r="I224" s="9"/>
      <c r="J224" s="8"/>
      <c r="K224" s="159"/>
      <c r="L224" s="18"/>
      <c r="M224" s="18"/>
      <c r="N224" s="18"/>
      <c r="O224" s="18"/>
      <c r="P224" s="17"/>
      <c r="Q224" s="17"/>
      <c r="R224" s="17"/>
      <c r="S224" s="11"/>
      <c r="T224" s="11"/>
      <c r="U224" s="11"/>
      <c r="V224" s="16"/>
      <c r="W224" s="16"/>
      <c r="X224" s="16"/>
      <c r="Y224" s="14"/>
      <c r="Z224" s="11"/>
    </row>
    <row r="225" spans="1:26" ht="16">
      <c r="A225" s="20"/>
      <c r="B225" s="19"/>
      <c r="C225" s="8"/>
      <c r="D225" s="8"/>
      <c r="E225" s="10"/>
      <c r="F225" s="8"/>
      <c r="G225" s="8"/>
      <c r="H225" s="8"/>
      <c r="I225" s="9"/>
      <c r="J225" s="8"/>
      <c r="K225" s="159"/>
      <c r="L225" s="18"/>
      <c r="M225" s="18"/>
      <c r="N225" s="18"/>
      <c r="O225" s="18"/>
      <c r="P225" s="17"/>
      <c r="Q225" s="17"/>
      <c r="R225" s="17"/>
      <c r="S225" s="11"/>
      <c r="T225" s="11"/>
      <c r="U225" s="11"/>
      <c r="V225" s="16"/>
      <c r="W225" s="16"/>
      <c r="X225" s="16"/>
      <c r="Y225" s="14"/>
      <c r="Z225" s="11"/>
    </row>
    <row r="226" spans="1:26" ht="16">
      <c r="A226" s="20"/>
      <c r="B226" s="19"/>
      <c r="C226" s="8"/>
      <c r="D226" s="8"/>
      <c r="E226" s="10"/>
      <c r="F226" s="8"/>
      <c r="G226" s="8"/>
      <c r="H226" s="8"/>
      <c r="I226" s="9"/>
      <c r="J226" s="8"/>
      <c r="K226" s="159"/>
      <c r="L226" s="18"/>
      <c r="M226" s="18"/>
      <c r="N226" s="18"/>
      <c r="O226" s="18"/>
      <c r="P226" s="17"/>
      <c r="Q226" s="17"/>
      <c r="R226" s="17"/>
      <c r="S226" s="11"/>
      <c r="T226" s="11"/>
      <c r="U226" s="11"/>
      <c r="V226" s="16"/>
      <c r="W226" s="16"/>
      <c r="X226" s="16"/>
      <c r="Y226" s="14"/>
      <c r="Z226" s="11"/>
    </row>
    <row r="227" spans="1:26" ht="16">
      <c r="A227" s="20"/>
      <c r="B227" s="19"/>
      <c r="C227" s="8"/>
      <c r="D227" s="8"/>
      <c r="E227" s="10"/>
      <c r="F227" s="8"/>
      <c r="G227" s="8"/>
      <c r="H227" s="8"/>
      <c r="I227" s="9"/>
      <c r="J227" s="8"/>
      <c r="K227" s="159"/>
      <c r="L227" s="18"/>
      <c r="M227" s="18"/>
      <c r="N227" s="18"/>
      <c r="O227" s="18"/>
      <c r="P227" s="17"/>
      <c r="Q227" s="17"/>
      <c r="R227" s="17"/>
      <c r="S227" s="11"/>
      <c r="T227" s="11"/>
      <c r="U227" s="11"/>
      <c r="V227" s="16"/>
      <c r="W227" s="16"/>
      <c r="X227" s="16"/>
      <c r="Y227" s="14"/>
      <c r="Z227" s="11"/>
    </row>
    <row r="228" spans="1:26" ht="16">
      <c r="A228" s="20"/>
      <c r="B228" s="19"/>
      <c r="C228" s="8"/>
      <c r="D228" s="8"/>
      <c r="E228" s="10"/>
      <c r="F228" s="8"/>
      <c r="G228" s="8"/>
      <c r="H228" s="8"/>
      <c r="I228" s="9"/>
      <c r="J228" s="8"/>
      <c r="K228" s="159"/>
      <c r="L228" s="18"/>
      <c r="M228" s="18"/>
      <c r="N228" s="18"/>
      <c r="O228" s="18"/>
      <c r="P228" s="17"/>
      <c r="Q228" s="17"/>
      <c r="R228" s="17"/>
      <c r="S228" s="11"/>
      <c r="T228" s="11"/>
      <c r="U228" s="11"/>
      <c r="V228" s="16"/>
      <c r="W228" s="16"/>
      <c r="X228" s="16"/>
      <c r="Y228" s="14"/>
      <c r="Z228" s="11"/>
    </row>
    <row r="229" spans="1:26" ht="16">
      <c r="A229" s="20"/>
      <c r="B229" s="19"/>
      <c r="C229" s="8"/>
      <c r="D229" s="8"/>
      <c r="E229" s="10"/>
      <c r="F229" s="8"/>
      <c r="G229" s="8"/>
      <c r="H229" s="8"/>
      <c r="I229" s="9"/>
      <c r="J229" s="8"/>
      <c r="K229" s="159"/>
      <c r="L229" s="18"/>
      <c r="M229" s="18"/>
      <c r="N229" s="18"/>
      <c r="O229" s="18"/>
      <c r="P229" s="17"/>
      <c r="Q229" s="17"/>
      <c r="R229" s="17"/>
      <c r="S229" s="11"/>
      <c r="T229" s="11"/>
      <c r="U229" s="11"/>
      <c r="V229" s="16"/>
      <c r="W229" s="16"/>
      <c r="X229" s="16"/>
      <c r="Y229" s="14"/>
      <c r="Z229" s="11"/>
    </row>
    <row r="230" spans="1:26" ht="16">
      <c r="A230" s="20"/>
      <c r="B230" s="19"/>
      <c r="C230" s="8"/>
      <c r="D230" s="8"/>
      <c r="E230" s="10"/>
      <c r="F230" s="8"/>
      <c r="G230" s="8"/>
      <c r="H230" s="8"/>
      <c r="I230" s="9"/>
      <c r="J230" s="8"/>
      <c r="K230" s="159"/>
      <c r="L230" s="18"/>
      <c r="M230" s="18"/>
      <c r="N230" s="18"/>
      <c r="O230" s="18"/>
      <c r="P230" s="17"/>
      <c r="Q230" s="17"/>
      <c r="R230" s="17"/>
      <c r="S230" s="11"/>
      <c r="T230" s="11"/>
      <c r="U230" s="11"/>
      <c r="V230" s="16"/>
      <c r="W230" s="16"/>
      <c r="X230" s="16"/>
      <c r="Y230" s="14"/>
      <c r="Z230" s="11"/>
    </row>
    <row r="231" spans="1:26" ht="16">
      <c r="A231" s="20"/>
      <c r="B231" s="19"/>
      <c r="C231" s="8"/>
      <c r="D231" s="8"/>
      <c r="E231" s="10"/>
      <c r="F231" s="8"/>
      <c r="G231" s="8"/>
      <c r="H231" s="8"/>
      <c r="I231" s="9"/>
      <c r="J231" s="8"/>
      <c r="K231" s="159"/>
      <c r="L231" s="18"/>
      <c r="M231" s="18"/>
      <c r="N231" s="18"/>
      <c r="O231" s="18"/>
      <c r="P231" s="17"/>
      <c r="Q231" s="17"/>
      <c r="R231" s="17"/>
      <c r="S231" s="11"/>
      <c r="T231" s="11"/>
      <c r="U231" s="11"/>
      <c r="V231" s="16"/>
      <c r="W231" s="16"/>
      <c r="X231" s="16"/>
      <c r="Y231" s="14"/>
      <c r="Z231" s="11"/>
    </row>
    <row r="232" spans="1:26" ht="16">
      <c r="A232" s="20"/>
      <c r="B232" s="19"/>
      <c r="C232" s="8"/>
      <c r="D232" s="8"/>
      <c r="E232" s="10"/>
      <c r="F232" s="8"/>
      <c r="G232" s="8"/>
      <c r="H232" s="8"/>
      <c r="I232" s="9"/>
      <c r="J232" s="8"/>
      <c r="K232" s="159"/>
      <c r="L232" s="18"/>
      <c r="M232" s="18"/>
      <c r="N232" s="18"/>
      <c r="O232" s="18"/>
      <c r="P232" s="17"/>
      <c r="Q232" s="17"/>
      <c r="R232" s="17"/>
      <c r="S232" s="11"/>
      <c r="T232" s="11"/>
      <c r="U232" s="11"/>
      <c r="V232" s="16"/>
      <c r="W232" s="16"/>
      <c r="X232" s="16"/>
      <c r="Y232" s="14"/>
      <c r="Z232" s="11"/>
    </row>
    <row r="233" spans="1:26" ht="16">
      <c r="A233" s="20"/>
      <c r="B233" s="19"/>
      <c r="C233" s="8"/>
      <c r="D233" s="8"/>
      <c r="E233" s="10"/>
      <c r="F233" s="8"/>
      <c r="G233" s="8"/>
      <c r="H233" s="8"/>
      <c r="I233" s="9"/>
      <c r="J233" s="8"/>
      <c r="K233" s="159"/>
      <c r="L233" s="18"/>
      <c r="M233" s="18"/>
      <c r="N233" s="18"/>
      <c r="O233" s="18"/>
      <c r="P233" s="17"/>
      <c r="Q233" s="17"/>
      <c r="R233" s="17"/>
      <c r="S233" s="11"/>
      <c r="T233" s="11"/>
      <c r="U233" s="11"/>
      <c r="V233" s="16"/>
      <c r="W233" s="16"/>
      <c r="X233" s="16"/>
      <c r="Y233" s="14"/>
      <c r="Z233" s="11"/>
    </row>
    <row r="234" spans="1:26" ht="16">
      <c r="A234" s="20"/>
      <c r="B234" s="19"/>
      <c r="C234" s="8"/>
      <c r="D234" s="8"/>
      <c r="E234" s="10"/>
      <c r="F234" s="8"/>
      <c r="G234" s="8"/>
      <c r="H234" s="8"/>
      <c r="I234" s="9"/>
      <c r="J234" s="8"/>
      <c r="K234" s="159"/>
      <c r="L234" s="18"/>
      <c r="M234" s="18"/>
      <c r="N234" s="18"/>
      <c r="O234" s="18"/>
      <c r="P234" s="17"/>
      <c r="Q234" s="17"/>
      <c r="R234" s="17"/>
      <c r="S234" s="11"/>
      <c r="T234" s="11"/>
      <c r="U234" s="11"/>
      <c r="V234" s="16"/>
      <c r="W234" s="16"/>
      <c r="X234" s="16"/>
      <c r="Y234" s="14"/>
      <c r="Z234" s="11"/>
    </row>
    <row r="235" spans="1:26" ht="16">
      <c r="A235" s="20"/>
      <c r="B235" s="19"/>
      <c r="C235" s="8"/>
      <c r="D235" s="8"/>
      <c r="E235" s="10"/>
      <c r="F235" s="8"/>
      <c r="G235" s="8"/>
      <c r="H235" s="8"/>
      <c r="I235" s="9"/>
      <c r="J235" s="8"/>
      <c r="K235" s="159"/>
      <c r="L235" s="18"/>
      <c r="M235" s="18"/>
      <c r="N235" s="18"/>
      <c r="O235" s="18"/>
      <c r="P235" s="17"/>
      <c r="Q235" s="17"/>
      <c r="R235" s="17"/>
      <c r="S235" s="11"/>
      <c r="T235" s="11"/>
      <c r="U235" s="11"/>
      <c r="V235" s="16"/>
      <c r="W235" s="16"/>
      <c r="X235" s="16"/>
      <c r="Y235" s="14"/>
      <c r="Z235" s="11"/>
    </row>
    <row r="236" spans="1:26" ht="16">
      <c r="A236" s="20"/>
      <c r="B236" s="19"/>
      <c r="C236" s="8"/>
      <c r="D236" s="8"/>
      <c r="E236" s="10"/>
      <c r="F236" s="8"/>
      <c r="G236" s="8"/>
      <c r="H236" s="8"/>
      <c r="I236" s="9"/>
      <c r="J236" s="8"/>
      <c r="K236" s="159"/>
      <c r="L236" s="18"/>
      <c r="M236" s="18"/>
      <c r="N236" s="18"/>
      <c r="O236" s="18"/>
      <c r="P236" s="17"/>
      <c r="Q236" s="17"/>
      <c r="R236" s="17"/>
      <c r="S236" s="11"/>
      <c r="T236" s="11"/>
      <c r="U236" s="11"/>
      <c r="V236" s="16"/>
      <c r="W236" s="16"/>
      <c r="X236" s="16"/>
      <c r="Y236" s="14"/>
      <c r="Z236" s="11"/>
    </row>
    <row r="237" spans="1:26" ht="16">
      <c r="A237" s="20"/>
      <c r="B237" s="19"/>
      <c r="C237" s="8"/>
      <c r="D237" s="8"/>
      <c r="E237" s="10"/>
      <c r="F237" s="8"/>
      <c r="G237" s="8"/>
      <c r="H237" s="8"/>
      <c r="I237" s="9"/>
      <c r="J237" s="8"/>
      <c r="K237" s="159"/>
      <c r="L237" s="18"/>
      <c r="M237" s="18"/>
      <c r="N237" s="18"/>
      <c r="O237" s="18"/>
      <c r="P237" s="17"/>
      <c r="Q237" s="17"/>
      <c r="R237" s="17"/>
      <c r="S237" s="11"/>
      <c r="T237" s="11"/>
      <c r="U237" s="11"/>
      <c r="V237" s="16"/>
      <c r="W237" s="16"/>
      <c r="X237" s="16"/>
      <c r="Y237" s="14"/>
      <c r="Z237" s="11"/>
    </row>
    <row r="238" spans="1:26" ht="16">
      <c r="A238" s="20"/>
      <c r="B238" s="19"/>
      <c r="C238" s="8"/>
      <c r="D238" s="8"/>
      <c r="E238" s="10"/>
      <c r="F238" s="8"/>
      <c r="G238" s="8"/>
      <c r="H238" s="8"/>
      <c r="I238" s="9"/>
      <c r="J238" s="8"/>
      <c r="K238" s="159"/>
      <c r="L238" s="18"/>
      <c r="M238" s="18"/>
      <c r="N238" s="18"/>
      <c r="O238" s="18"/>
      <c r="P238" s="17"/>
      <c r="Q238" s="17"/>
      <c r="R238" s="17"/>
      <c r="S238" s="11"/>
      <c r="T238" s="11"/>
      <c r="U238" s="11"/>
      <c r="V238" s="16"/>
      <c r="W238" s="16"/>
      <c r="X238" s="16"/>
      <c r="Y238" s="14"/>
      <c r="Z238" s="11"/>
    </row>
    <row r="239" spans="1:26" ht="16">
      <c r="A239" s="20"/>
      <c r="B239" s="19"/>
      <c r="C239" s="8"/>
      <c r="D239" s="8"/>
      <c r="E239" s="10"/>
      <c r="F239" s="8"/>
      <c r="G239" s="8"/>
      <c r="H239" s="8"/>
      <c r="I239" s="9"/>
      <c r="J239" s="8"/>
      <c r="K239" s="159"/>
      <c r="L239" s="18"/>
      <c r="M239" s="18"/>
      <c r="N239" s="18"/>
      <c r="O239" s="18"/>
      <c r="P239" s="17"/>
      <c r="Q239" s="17"/>
      <c r="R239" s="17"/>
      <c r="S239" s="11"/>
      <c r="T239" s="11"/>
      <c r="U239" s="11"/>
      <c r="V239" s="16"/>
      <c r="W239" s="16"/>
      <c r="X239" s="16"/>
      <c r="Y239" s="14"/>
      <c r="Z239" s="11"/>
    </row>
    <row r="240" spans="1:26" ht="16">
      <c r="A240" s="20"/>
      <c r="B240" s="19"/>
      <c r="C240" s="8"/>
      <c r="D240" s="8"/>
      <c r="E240" s="10"/>
      <c r="F240" s="8"/>
      <c r="G240" s="8"/>
      <c r="H240" s="8"/>
      <c r="I240" s="9"/>
      <c r="J240" s="8"/>
      <c r="K240" s="159"/>
      <c r="L240" s="18"/>
      <c r="M240" s="18"/>
      <c r="N240" s="18"/>
      <c r="O240" s="18"/>
      <c r="P240" s="17"/>
      <c r="Q240" s="17"/>
      <c r="R240" s="17"/>
      <c r="S240" s="11"/>
      <c r="T240" s="11"/>
      <c r="U240" s="11"/>
      <c r="V240" s="16"/>
      <c r="W240" s="16"/>
      <c r="X240" s="16"/>
      <c r="Y240" s="14"/>
      <c r="Z240" s="11"/>
    </row>
    <row r="241" spans="1:26" ht="16">
      <c r="A241" s="20"/>
      <c r="B241" s="19"/>
      <c r="C241" s="8"/>
      <c r="D241" s="8"/>
      <c r="E241" s="10"/>
      <c r="F241" s="8"/>
      <c r="G241" s="8"/>
      <c r="H241" s="8"/>
      <c r="I241" s="9"/>
      <c r="J241" s="8"/>
      <c r="K241" s="159"/>
      <c r="L241" s="18"/>
      <c r="M241" s="18"/>
      <c r="N241" s="18"/>
      <c r="O241" s="18"/>
      <c r="P241" s="17"/>
      <c r="Q241" s="17"/>
      <c r="R241" s="17"/>
      <c r="S241" s="11"/>
      <c r="T241" s="11"/>
      <c r="U241" s="11"/>
      <c r="V241" s="16"/>
      <c r="W241" s="16"/>
      <c r="X241" s="16"/>
      <c r="Y241" s="14"/>
      <c r="Z241" s="11"/>
    </row>
    <row r="242" spans="1:26" ht="16">
      <c r="A242" s="20"/>
      <c r="B242" s="19"/>
      <c r="C242" s="8"/>
      <c r="D242" s="8"/>
      <c r="E242" s="10"/>
      <c r="F242" s="8"/>
      <c r="G242" s="8"/>
      <c r="H242" s="8"/>
      <c r="I242" s="9"/>
      <c r="J242" s="8"/>
      <c r="K242" s="159"/>
      <c r="L242" s="18"/>
      <c r="M242" s="18"/>
      <c r="N242" s="18"/>
      <c r="O242" s="18"/>
      <c r="P242" s="17"/>
      <c r="Q242" s="17"/>
      <c r="R242" s="17"/>
      <c r="S242" s="11"/>
      <c r="T242" s="11"/>
      <c r="U242" s="11"/>
      <c r="V242" s="16"/>
      <c r="W242" s="16"/>
      <c r="X242" s="16"/>
      <c r="Y242" s="14"/>
      <c r="Z242" s="11"/>
    </row>
    <row r="243" spans="1:26" ht="16">
      <c r="A243" s="20"/>
      <c r="B243" s="19"/>
      <c r="C243" s="8"/>
      <c r="D243" s="8"/>
      <c r="E243" s="10"/>
      <c r="F243" s="8"/>
      <c r="G243" s="8"/>
      <c r="H243" s="8"/>
      <c r="I243" s="9"/>
      <c r="J243" s="8"/>
      <c r="K243" s="159"/>
      <c r="L243" s="18"/>
      <c r="M243" s="18"/>
      <c r="N243" s="18"/>
      <c r="O243" s="18"/>
      <c r="P243" s="17"/>
      <c r="Q243" s="17"/>
      <c r="R243" s="17"/>
      <c r="S243" s="11"/>
      <c r="T243" s="11"/>
      <c r="U243" s="11"/>
      <c r="V243" s="16"/>
      <c r="W243" s="16"/>
      <c r="X243" s="16"/>
      <c r="Y243" s="14"/>
      <c r="Z243" s="11"/>
    </row>
    <row r="244" spans="1:26" ht="16">
      <c r="A244" s="20"/>
      <c r="B244" s="19"/>
      <c r="C244" s="8"/>
      <c r="D244" s="8"/>
      <c r="E244" s="10"/>
      <c r="F244" s="8"/>
      <c r="G244" s="8"/>
      <c r="H244" s="8"/>
      <c r="I244" s="9"/>
      <c r="J244" s="8"/>
      <c r="K244" s="159"/>
      <c r="L244" s="18"/>
      <c r="M244" s="18"/>
      <c r="N244" s="18"/>
      <c r="O244" s="18"/>
      <c r="P244" s="17"/>
      <c r="Q244" s="17"/>
      <c r="R244" s="17"/>
      <c r="S244" s="11"/>
      <c r="T244" s="11"/>
      <c r="U244" s="11"/>
      <c r="V244" s="16"/>
      <c r="W244" s="16"/>
      <c r="X244" s="16"/>
      <c r="Y244" s="14"/>
      <c r="Z244" s="11"/>
    </row>
    <row r="245" spans="1:26" ht="16">
      <c r="A245" s="20"/>
      <c r="B245" s="19"/>
      <c r="C245" s="8"/>
      <c r="D245" s="8"/>
      <c r="E245" s="10"/>
      <c r="F245" s="8"/>
      <c r="G245" s="8"/>
      <c r="H245" s="8"/>
      <c r="I245" s="9"/>
      <c r="J245" s="8"/>
      <c r="K245" s="159"/>
      <c r="L245" s="18"/>
      <c r="M245" s="18"/>
      <c r="N245" s="18"/>
      <c r="O245" s="18"/>
      <c r="P245" s="17"/>
      <c r="Q245" s="17"/>
      <c r="R245" s="17"/>
      <c r="S245" s="11"/>
      <c r="T245" s="11"/>
      <c r="U245" s="11"/>
      <c r="V245" s="16"/>
      <c r="W245" s="16"/>
      <c r="X245" s="16"/>
      <c r="Y245" s="14"/>
      <c r="Z245" s="11"/>
    </row>
    <row r="246" spans="1:26" ht="16">
      <c r="A246" s="20"/>
      <c r="B246" s="19"/>
      <c r="C246" s="8"/>
      <c r="D246" s="8"/>
      <c r="E246" s="10"/>
      <c r="F246" s="8"/>
      <c r="G246" s="8"/>
      <c r="H246" s="8"/>
      <c r="I246" s="9"/>
      <c r="J246" s="8"/>
      <c r="K246" s="159"/>
      <c r="L246" s="18"/>
      <c r="M246" s="18"/>
      <c r="N246" s="18"/>
      <c r="O246" s="18"/>
      <c r="P246" s="17"/>
      <c r="Q246" s="17"/>
      <c r="R246" s="17"/>
      <c r="S246" s="11"/>
      <c r="T246" s="11"/>
      <c r="U246" s="11"/>
      <c r="V246" s="16"/>
      <c r="W246" s="16"/>
      <c r="X246" s="16"/>
      <c r="Y246" s="14"/>
      <c r="Z246" s="11"/>
    </row>
    <row r="247" spans="1:26" ht="16">
      <c r="A247" s="20"/>
      <c r="B247" s="19"/>
      <c r="C247" s="8"/>
      <c r="D247" s="8"/>
      <c r="E247" s="10"/>
      <c r="F247" s="8"/>
      <c r="G247" s="8"/>
      <c r="H247" s="8"/>
      <c r="I247" s="9"/>
      <c r="J247" s="8"/>
      <c r="K247" s="159"/>
      <c r="L247" s="18"/>
      <c r="M247" s="18"/>
      <c r="N247" s="18"/>
      <c r="O247" s="18"/>
      <c r="P247" s="17"/>
      <c r="Q247" s="17"/>
      <c r="R247" s="17"/>
      <c r="S247" s="11"/>
      <c r="T247" s="11"/>
      <c r="U247" s="11"/>
      <c r="V247" s="16"/>
      <c r="W247" s="16"/>
      <c r="X247" s="16"/>
      <c r="Y247" s="14"/>
      <c r="Z247" s="11"/>
    </row>
    <row r="248" spans="1:26" ht="16">
      <c r="A248" s="20"/>
      <c r="B248" s="19"/>
      <c r="C248" s="8"/>
      <c r="D248" s="8"/>
      <c r="E248" s="10"/>
      <c r="F248" s="8"/>
      <c r="G248" s="8"/>
      <c r="H248" s="8"/>
      <c r="I248" s="9"/>
      <c r="J248" s="8"/>
      <c r="K248" s="159"/>
      <c r="L248" s="18"/>
      <c r="M248" s="18"/>
      <c r="N248" s="18"/>
      <c r="O248" s="18"/>
      <c r="P248" s="17"/>
      <c r="Q248" s="17"/>
      <c r="R248" s="17"/>
      <c r="S248" s="11"/>
      <c r="T248" s="11"/>
      <c r="U248" s="11"/>
      <c r="V248" s="16"/>
      <c r="W248" s="16"/>
      <c r="X248" s="16"/>
      <c r="Y248" s="14"/>
      <c r="Z248" s="11"/>
    </row>
    <row r="249" spans="1:26" ht="16">
      <c r="A249" s="20"/>
      <c r="B249" s="19"/>
      <c r="C249" s="8"/>
      <c r="D249" s="8"/>
      <c r="E249" s="10"/>
      <c r="F249" s="8"/>
      <c r="G249" s="8"/>
      <c r="H249" s="8"/>
      <c r="I249" s="9"/>
      <c r="J249" s="8"/>
      <c r="K249" s="159"/>
      <c r="L249" s="18"/>
      <c r="M249" s="18"/>
      <c r="N249" s="18"/>
      <c r="O249" s="18"/>
      <c r="P249" s="17"/>
      <c r="Q249" s="17"/>
      <c r="R249" s="17"/>
      <c r="S249" s="11"/>
      <c r="T249" s="11"/>
      <c r="U249" s="11"/>
      <c r="V249" s="16"/>
      <c r="W249" s="16"/>
      <c r="X249" s="16"/>
      <c r="Y249" s="14"/>
      <c r="Z249" s="11"/>
    </row>
    <row r="250" spans="1:26" ht="16">
      <c r="A250" s="20"/>
      <c r="B250" s="19"/>
      <c r="C250" s="8"/>
      <c r="D250" s="8"/>
      <c r="E250" s="10"/>
      <c r="F250" s="8"/>
      <c r="G250" s="8"/>
      <c r="H250" s="8"/>
      <c r="I250" s="9"/>
      <c r="J250" s="8"/>
      <c r="K250" s="159"/>
      <c r="L250" s="18"/>
      <c r="M250" s="18"/>
      <c r="N250" s="18"/>
      <c r="O250" s="18"/>
      <c r="P250" s="17"/>
      <c r="Q250" s="17"/>
      <c r="R250" s="17"/>
      <c r="S250" s="11"/>
      <c r="T250" s="11"/>
      <c r="U250" s="11"/>
      <c r="V250" s="16"/>
      <c r="W250" s="16"/>
      <c r="X250" s="16"/>
      <c r="Y250" s="14"/>
      <c r="Z250" s="11"/>
    </row>
    <row r="251" spans="1:26" ht="16">
      <c r="A251" s="20"/>
      <c r="B251" s="19"/>
      <c r="C251" s="8"/>
      <c r="D251" s="8"/>
      <c r="E251" s="10"/>
      <c r="F251" s="8"/>
      <c r="G251" s="8"/>
      <c r="H251" s="8"/>
      <c r="I251" s="9"/>
      <c r="J251" s="8"/>
      <c r="K251" s="159"/>
      <c r="L251" s="18"/>
      <c r="M251" s="18"/>
      <c r="N251" s="18"/>
      <c r="O251" s="18"/>
      <c r="P251" s="17"/>
      <c r="Q251" s="17"/>
      <c r="R251" s="17"/>
      <c r="S251" s="11"/>
      <c r="T251" s="11"/>
      <c r="U251" s="11"/>
      <c r="V251" s="16"/>
      <c r="W251" s="16"/>
      <c r="X251" s="16"/>
      <c r="Y251" s="14"/>
      <c r="Z251" s="11"/>
    </row>
    <row r="252" spans="1:26" ht="16">
      <c r="A252" s="20"/>
      <c r="B252" s="19"/>
      <c r="C252" s="8"/>
      <c r="D252" s="8"/>
      <c r="E252" s="10"/>
      <c r="F252" s="8"/>
      <c r="G252" s="8"/>
      <c r="H252" s="8"/>
      <c r="I252" s="9"/>
      <c r="J252" s="8"/>
      <c r="K252" s="159"/>
      <c r="L252" s="18"/>
      <c r="M252" s="18"/>
      <c r="N252" s="18"/>
      <c r="O252" s="18"/>
      <c r="P252" s="17"/>
      <c r="Q252" s="17"/>
      <c r="R252" s="17"/>
      <c r="S252" s="11"/>
      <c r="T252" s="11"/>
      <c r="U252" s="11"/>
      <c r="V252" s="16"/>
      <c r="W252" s="16"/>
      <c r="X252" s="16"/>
      <c r="Y252" s="14"/>
      <c r="Z252" s="11"/>
    </row>
    <row r="253" spans="1:26" ht="16">
      <c r="A253" s="20"/>
      <c r="B253" s="19"/>
      <c r="C253" s="8"/>
      <c r="D253" s="8"/>
      <c r="E253" s="10"/>
      <c r="F253" s="8"/>
      <c r="G253" s="8"/>
      <c r="H253" s="8"/>
      <c r="I253" s="9"/>
      <c r="J253" s="8"/>
      <c r="K253" s="159"/>
      <c r="L253" s="18"/>
      <c r="M253" s="18"/>
      <c r="N253" s="18"/>
      <c r="O253" s="18"/>
      <c r="P253" s="17"/>
      <c r="Q253" s="17"/>
      <c r="R253" s="17"/>
      <c r="S253" s="11"/>
      <c r="T253" s="11"/>
      <c r="U253" s="11"/>
      <c r="V253" s="16"/>
      <c r="W253" s="16"/>
      <c r="X253" s="16"/>
      <c r="Y253" s="14"/>
      <c r="Z253" s="11"/>
    </row>
    <row r="254" spans="1:26" ht="16">
      <c r="A254" s="20"/>
      <c r="B254" s="19"/>
      <c r="C254" s="8"/>
      <c r="D254" s="8"/>
      <c r="E254" s="10"/>
      <c r="F254" s="8"/>
      <c r="G254" s="8"/>
      <c r="H254" s="8"/>
      <c r="I254" s="9"/>
      <c r="J254" s="8"/>
      <c r="K254" s="159"/>
      <c r="L254" s="18"/>
      <c r="M254" s="18"/>
      <c r="N254" s="18"/>
      <c r="O254" s="18"/>
      <c r="P254" s="17"/>
      <c r="Q254" s="17"/>
      <c r="R254" s="17"/>
      <c r="S254" s="11"/>
      <c r="T254" s="11"/>
      <c r="U254" s="11"/>
      <c r="V254" s="16"/>
      <c r="W254" s="16"/>
      <c r="X254" s="16"/>
      <c r="Y254" s="14"/>
      <c r="Z254" s="11"/>
    </row>
    <row r="255" spans="1:26" ht="16">
      <c r="A255" s="20"/>
      <c r="B255" s="19"/>
      <c r="C255" s="8"/>
      <c r="D255" s="8"/>
      <c r="E255" s="10"/>
      <c r="F255" s="8"/>
      <c r="G255" s="8"/>
      <c r="H255" s="8"/>
      <c r="I255" s="9"/>
      <c r="J255" s="8"/>
      <c r="K255" s="159"/>
      <c r="L255" s="18"/>
      <c r="M255" s="18"/>
      <c r="N255" s="18"/>
      <c r="O255" s="18"/>
      <c r="P255" s="17"/>
      <c r="Q255" s="17"/>
      <c r="R255" s="17"/>
      <c r="S255" s="11"/>
      <c r="T255" s="11"/>
      <c r="U255" s="11"/>
      <c r="V255" s="16"/>
      <c r="W255" s="16"/>
      <c r="X255" s="16"/>
      <c r="Y255" s="14"/>
      <c r="Z255" s="11"/>
    </row>
    <row r="256" spans="1:26" ht="16">
      <c r="A256" s="20"/>
      <c r="B256" s="19"/>
      <c r="C256" s="8"/>
      <c r="D256" s="8"/>
      <c r="E256" s="10"/>
      <c r="F256" s="8"/>
      <c r="G256" s="8"/>
      <c r="H256" s="8"/>
      <c r="I256" s="9"/>
      <c r="J256" s="8"/>
      <c r="K256" s="159"/>
      <c r="L256" s="18"/>
      <c r="M256" s="18"/>
      <c r="N256" s="18"/>
      <c r="O256" s="18"/>
      <c r="P256" s="17"/>
      <c r="Q256" s="17"/>
      <c r="R256" s="17"/>
      <c r="S256" s="11"/>
      <c r="T256" s="11"/>
      <c r="U256" s="11"/>
      <c r="V256" s="16"/>
      <c r="W256" s="16"/>
      <c r="X256" s="16"/>
      <c r="Y256" s="14"/>
      <c r="Z256" s="11"/>
    </row>
    <row r="257" spans="1:26" ht="16">
      <c r="A257" s="20"/>
      <c r="B257" s="19"/>
      <c r="C257" s="8"/>
      <c r="D257" s="8"/>
      <c r="E257" s="10"/>
      <c r="F257" s="8"/>
      <c r="G257" s="8"/>
      <c r="H257" s="8"/>
      <c r="I257" s="9"/>
      <c r="J257" s="8"/>
      <c r="K257" s="159"/>
      <c r="L257" s="18"/>
      <c r="M257" s="18"/>
      <c r="N257" s="18"/>
      <c r="O257" s="18"/>
      <c r="P257" s="17"/>
      <c r="Q257" s="17"/>
      <c r="R257" s="17"/>
      <c r="S257" s="11"/>
      <c r="T257" s="11"/>
      <c r="U257" s="11"/>
      <c r="V257" s="16"/>
      <c r="W257" s="16"/>
      <c r="X257" s="16"/>
      <c r="Y257" s="14"/>
      <c r="Z257" s="11"/>
    </row>
    <row r="258" spans="1:26" ht="16">
      <c r="A258" s="20"/>
      <c r="B258" s="19"/>
      <c r="C258" s="8"/>
      <c r="D258" s="8"/>
      <c r="E258" s="10"/>
      <c r="F258" s="8"/>
      <c r="G258" s="8"/>
      <c r="H258" s="8"/>
      <c r="I258" s="9"/>
      <c r="J258" s="8"/>
      <c r="K258" s="159"/>
      <c r="L258" s="18"/>
      <c r="M258" s="18"/>
      <c r="N258" s="18"/>
      <c r="O258" s="18"/>
      <c r="P258" s="17"/>
      <c r="Q258" s="17"/>
      <c r="R258" s="17"/>
      <c r="S258" s="11"/>
      <c r="T258" s="11"/>
      <c r="U258" s="11"/>
      <c r="V258" s="16"/>
      <c r="W258" s="16"/>
      <c r="X258" s="16"/>
      <c r="Y258" s="14"/>
      <c r="Z258" s="11"/>
    </row>
    <row r="259" spans="1:26" ht="16">
      <c r="A259" s="20"/>
      <c r="B259" s="19"/>
      <c r="C259" s="8"/>
      <c r="D259" s="8"/>
      <c r="E259" s="10"/>
      <c r="F259" s="8"/>
      <c r="G259" s="8"/>
      <c r="H259" s="8"/>
      <c r="I259" s="9"/>
      <c r="J259" s="8"/>
      <c r="K259" s="159"/>
      <c r="L259" s="18"/>
      <c r="M259" s="18"/>
      <c r="N259" s="18"/>
      <c r="O259" s="18"/>
      <c r="P259" s="17"/>
      <c r="Q259" s="17"/>
      <c r="R259" s="17"/>
      <c r="S259" s="11"/>
      <c r="T259" s="11"/>
      <c r="U259" s="11"/>
      <c r="V259" s="16"/>
      <c r="W259" s="16"/>
      <c r="X259" s="16"/>
      <c r="Y259" s="14"/>
      <c r="Z259" s="11"/>
    </row>
    <row r="260" spans="1:26" ht="16">
      <c r="A260" s="20"/>
      <c r="B260" s="19"/>
      <c r="C260" s="8"/>
      <c r="D260" s="8"/>
      <c r="E260" s="10"/>
      <c r="F260" s="8"/>
      <c r="G260" s="8"/>
      <c r="H260" s="8"/>
      <c r="I260" s="9"/>
      <c r="J260" s="8"/>
      <c r="K260" s="159"/>
      <c r="L260" s="18"/>
      <c r="M260" s="18"/>
      <c r="N260" s="18"/>
      <c r="O260" s="18"/>
      <c r="P260" s="17"/>
      <c r="Q260" s="17"/>
      <c r="R260" s="17"/>
      <c r="S260" s="11"/>
      <c r="T260" s="11"/>
      <c r="U260" s="11"/>
      <c r="V260" s="16"/>
      <c r="W260" s="16"/>
      <c r="X260" s="16"/>
      <c r="Y260" s="14"/>
      <c r="Z260" s="11"/>
    </row>
    <row r="261" spans="1:26" ht="16">
      <c r="A261" s="20"/>
      <c r="B261" s="19"/>
      <c r="C261" s="8"/>
      <c r="D261" s="8"/>
      <c r="E261" s="10"/>
      <c r="F261" s="8"/>
      <c r="G261" s="8"/>
      <c r="H261" s="8"/>
      <c r="I261" s="9"/>
      <c r="J261" s="8"/>
      <c r="K261" s="159"/>
      <c r="L261" s="18"/>
      <c r="M261" s="18"/>
      <c r="N261" s="18"/>
      <c r="O261" s="18"/>
      <c r="P261" s="17"/>
      <c r="Q261" s="17"/>
      <c r="R261" s="17"/>
      <c r="S261" s="11"/>
      <c r="T261" s="11"/>
      <c r="U261" s="11"/>
      <c r="V261" s="16"/>
      <c r="W261" s="16"/>
      <c r="X261" s="16"/>
      <c r="Y261" s="14"/>
      <c r="Z261" s="11"/>
    </row>
    <row r="262" spans="1:26" ht="16">
      <c r="A262" s="20"/>
      <c r="B262" s="19"/>
      <c r="C262" s="8"/>
      <c r="D262" s="8"/>
      <c r="E262" s="10"/>
      <c r="F262" s="8"/>
      <c r="G262" s="8"/>
      <c r="H262" s="8"/>
      <c r="I262" s="9"/>
      <c r="J262" s="8"/>
      <c r="K262" s="159"/>
      <c r="L262" s="18"/>
      <c r="M262" s="18"/>
      <c r="N262" s="18"/>
      <c r="O262" s="18"/>
      <c r="P262" s="17"/>
      <c r="Q262" s="17"/>
      <c r="R262" s="17"/>
      <c r="S262" s="11"/>
      <c r="T262" s="11"/>
      <c r="U262" s="11"/>
      <c r="V262" s="16"/>
      <c r="W262" s="16"/>
      <c r="X262" s="16"/>
      <c r="Y262" s="14"/>
      <c r="Z262" s="11"/>
    </row>
    <row r="263" spans="1:26" ht="16">
      <c r="A263" s="20"/>
      <c r="B263" s="19"/>
      <c r="C263" s="8"/>
      <c r="D263" s="8"/>
      <c r="E263" s="10"/>
      <c r="F263" s="8"/>
      <c r="G263" s="8"/>
      <c r="H263" s="8"/>
      <c r="I263" s="9"/>
      <c r="J263" s="8"/>
      <c r="K263" s="159"/>
      <c r="L263" s="18"/>
      <c r="M263" s="18"/>
      <c r="N263" s="18"/>
      <c r="O263" s="18"/>
      <c r="P263" s="17"/>
      <c r="Q263" s="17"/>
      <c r="R263" s="17"/>
      <c r="S263" s="11"/>
      <c r="T263" s="11"/>
      <c r="U263" s="11"/>
      <c r="V263" s="16"/>
      <c r="W263" s="16"/>
      <c r="X263" s="16"/>
      <c r="Y263" s="14"/>
      <c r="Z263" s="11"/>
    </row>
    <row r="264" spans="1:26" ht="16">
      <c r="A264" s="20"/>
      <c r="B264" s="19"/>
      <c r="C264" s="8"/>
      <c r="D264" s="8"/>
      <c r="E264" s="10"/>
      <c r="F264" s="8"/>
      <c r="G264" s="8"/>
      <c r="H264" s="8"/>
      <c r="I264" s="9"/>
      <c r="J264" s="8"/>
      <c r="K264" s="159"/>
      <c r="L264" s="18"/>
      <c r="M264" s="18"/>
      <c r="N264" s="18"/>
      <c r="O264" s="18"/>
      <c r="P264" s="17"/>
      <c r="Q264" s="17"/>
      <c r="R264" s="17"/>
      <c r="S264" s="11"/>
      <c r="T264" s="11"/>
      <c r="U264" s="11"/>
      <c r="V264" s="16"/>
      <c r="W264" s="16"/>
      <c r="X264" s="16"/>
      <c r="Y264" s="14"/>
      <c r="Z264" s="11"/>
    </row>
    <row r="265" spans="1:26" ht="16">
      <c r="A265" s="20"/>
      <c r="B265" s="19"/>
      <c r="C265" s="8"/>
      <c r="D265" s="8"/>
      <c r="E265" s="10"/>
      <c r="F265" s="8"/>
      <c r="G265" s="8"/>
      <c r="H265" s="8"/>
      <c r="I265" s="9"/>
      <c r="J265" s="8"/>
      <c r="K265" s="159"/>
      <c r="L265" s="18"/>
      <c r="M265" s="18"/>
      <c r="N265" s="18"/>
      <c r="O265" s="18"/>
      <c r="P265" s="17"/>
      <c r="Q265" s="17"/>
      <c r="R265" s="17"/>
      <c r="S265" s="11"/>
      <c r="T265" s="11"/>
      <c r="U265" s="11"/>
      <c r="V265" s="16"/>
      <c r="W265" s="16"/>
      <c r="X265" s="16"/>
      <c r="Y265" s="14"/>
      <c r="Z265" s="11"/>
    </row>
    <row r="266" spans="1:26" ht="16">
      <c r="A266" s="20"/>
      <c r="B266" s="19"/>
      <c r="C266" s="8"/>
      <c r="D266" s="8"/>
      <c r="E266" s="10"/>
      <c r="F266" s="8"/>
      <c r="G266" s="8"/>
      <c r="H266" s="8"/>
      <c r="I266" s="9"/>
      <c r="J266" s="8"/>
      <c r="K266" s="159"/>
      <c r="L266" s="18"/>
      <c r="M266" s="18"/>
      <c r="N266" s="18"/>
      <c r="O266" s="18"/>
      <c r="P266" s="17"/>
      <c r="Q266" s="17"/>
      <c r="R266" s="17"/>
      <c r="S266" s="11"/>
      <c r="T266" s="11"/>
      <c r="U266" s="11"/>
      <c r="V266" s="16"/>
      <c r="W266" s="16"/>
      <c r="X266" s="16"/>
      <c r="Y266" s="14"/>
      <c r="Z266" s="11"/>
    </row>
    <row r="267" spans="1:26" ht="16">
      <c r="A267" s="20"/>
      <c r="B267" s="19"/>
      <c r="C267" s="8"/>
      <c r="D267" s="8"/>
      <c r="E267" s="10"/>
      <c r="F267" s="8"/>
      <c r="G267" s="8"/>
      <c r="H267" s="8"/>
      <c r="I267" s="9"/>
      <c r="J267" s="8"/>
      <c r="K267" s="159"/>
      <c r="L267" s="18"/>
      <c r="M267" s="18"/>
      <c r="N267" s="18"/>
      <c r="O267" s="18"/>
      <c r="P267" s="17"/>
      <c r="Q267" s="17"/>
      <c r="R267" s="17"/>
      <c r="S267" s="11"/>
      <c r="T267" s="11"/>
      <c r="U267" s="11"/>
      <c r="V267" s="16"/>
      <c r="W267" s="16"/>
      <c r="X267" s="16"/>
      <c r="Y267" s="14"/>
      <c r="Z267" s="11"/>
    </row>
    <row r="268" spans="1:26" ht="16">
      <c r="A268" s="20"/>
      <c r="B268" s="19"/>
      <c r="C268" s="8"/>
      <c r="D268" s="8"/>
      <c r="E268" s="10"/>
      <c r="F268" s="8"/>
      <c r="G268" s="8"/>
      <c r="H268" s="8"/>
      <c r="I268" s="9"/>
      <c r="J268" s="8"/>
      <c r="K268" s="159"/>
      <c r="L268" s="18"/>
      <c r="M268" s="18"/>
      <c r="N268" s="18"/>
      <c r="O268" s="18"/>
      <c r="P268" s="17"/>
      <c r="Q268" s="17"/>
      <c r="R268" s="17"/>
      <c r="S268" s="11"/>
      <c r="T268" s="11"/>
      <c r="U268" s="11"/>
      <c r="V268" s="16"/>
      <c r="W268" s="16"/>
      <c r="X268" s="16"/>
      <c r="Y268" s="14"/>
      <c r="Z268" s="11"/>
    </row>
    <row r="269" spans="1:26" ht="16">
      <c r="A269" s="20"/>
      <c r="B269" s="19"/>
      <c r="C269" s="8"/>
      <c r="D269" s="8"/>
      <c r="E269" s="10"/>
      <c r="F269" s="8"/>
      <c r="G269" s="8"/>
      <c r="H269" s="8"/>
      <c r="I269" s="9"/>
      <c r="J269" s="8"/>
      <c r="K269" s="159"/>
      <c r="L269" s="18"/>
      <c r="M269" s="18"/>
      <c r="N269" s="18"/>
      <c r="O269" s="18"/>
      <c r="P269" s="17"/>
      <c r="Q269" s="17"/>
      <c r="R269" s="17"/>
      <c r="S269" s="11"/>
      <c r="T269" s="11"/>
      <c r="U269" s="11"/>
      <c r="V269" s="16"/>
      <c r="W269" s="16"/>
      <c r="X269" s="16"/>
      <c r="Y269" s="14"/>
      <c r="Z269" s="11"/>
    </row>
    <row r="270" spans="1:26" ht="16">
      <c r="A270" s="20"/>
      <c r="B270" s="19"/>
      <c r="C270" s="8"/>
      <c r="D270" s="8"/>
      <c r="E270" s="10"/>
      <c r="F270" s="8"/>
      <c r="G270" s="8"/>
      <c r="H270" s="8"/>
      <c r="I270" s="9"/>
      <c r="J270" s="8"/>
      <c r="K270" s="159"/>
      <c r="L270" s="18"/>
      <c r="M270" s="18"/>
      <c r="N270" s="18"/>
      <c r="O270" s="18"/>
      <c r="P270" s="17"/>
      <c r="Q270" s="17"/>
      <c r="R270" s="17"/>
      <c r="S270" s="11"/>
      <c r="T270" s="11"/>
      <c r="U270" s="11"/>
      <c r="V270" s="16"/>
      <c r="W270" s="16"/>
      <c r="X270" s="16"/>
      <c r="Y270" s="14"/>
      <c r="Z270" s="11"/>
    </row>
    <row r="271" spans="1:26" ht="16">
      <c r="A271" s="20"/>
      <c r="B271" s="19"/>
      <c r="C271" s="8"/>
      <c r="D271" s="8"/>
      <c r="E271" s="10"/>
      <c r="F271" s="8"/>
      <c r="G271" s="8"/>
      <c r="H271" s="8"/>
      <c r="I271" s="9"/>
      <c r="J271" s="8"/>
      <c r="K271" s="159"/>
      <c r="L271" s="18"/>
      <c r="M271" s="18"/>
      <c r="N271" s="18"/>
      <c r="O271" s="18"/>
      <c r="P271" s="17"/>
      <c r="Q271" s="17"/>
      <c r="R271" s="17"/>
      <c r="S271" s="11"/>
      <c r="T271" s="11"/>
      <c r="U271" s="11"/>
      <c r="V271" s="16"/>
      <c r="W271" s="16"/>
      <c r="X271" s="16"/>
      <c r="Y271" s="14"/>
      <c r="Z271" s="11"/>
    </row>
    <row r="272" spans="1:26" ht="16">
      <c r="A272" s="20"/>
      <c r="B272" s="19"/>
      <c r="C272" s="8"/>
      <c r="D272" s="8"/>
      <c r="E272" s="10"/>
      <c r="F272" s="8"/>
      <c r="G272" s="8"/>
      <c r="H272" s="8"/>
      <c r="I272" s="9"/>
      <c r="J272" s="8"/>
      <c r="K272" s="159"/>
      <c r="L272" s="18"/>
      <c r="M272" s="18"/>
      <c r="N272" s="18"/>
      <c r="O272" s="18"/>
      <c r="P272" s="17"/>
      <c r="Q272" s="17"/>
      <c r="R272" s="17"/>
      <c r="S272" s="11"/>
      <c r="T272" s="11"/>
      <c r="U272" s="11"/>
      <c r="V272" s="16"/>
      <c r="W272" s="16"/>
      <c r="X272" s="16"/>
      <c r="Y272" s="14"/>
      <c r="Z272" s="11"/>
    </row>
    <row r="273" spans="1:26" ht="16">
      <c r="A273" s="20"/>
      <c r="B273" s="19"/>
      <c r="C273" s="8"/>
      <c r="D273" s="8"/>
      <c r="E273" s="10"/>
      <c r="F273" s="8"/>
      <c r="G273" s="8"/>
      <c r="H273" s="8"/>
      <c r="I273" s="9"/>
      <c r="J273" s="8"/>
      <c r="K273" s="159"/>
      <c r="L273" s="18"/>
      <c r="M273" s="18"/>
      <c r="N273" s="18"/>
      <c r="O273" s="18"/>
      <c r="P273" s="17"/>
      <c r="Q273" s="17"/>
      <c r="R273" s="17"/>
      <c r="S273" s="11"/>
      <c r="T273" s="11"/>
      <c r="U273" s="11"/>
      <c r="V273" s="16"/>
      <c r="W273" s="16"/>
      <c r="X273" s="16"/>
      <c r="Y273" s="14"/>
      <c r="Z273" s="11"/>
    </row>
    <row r="274" spans="1:26" ht="16">
      <c r="A274" s="20"/>
      <c r="B274" s="19"/>
      <c r="C274" s="8"/>
      <c r="D274" s="8"/>
      <c r="E274" s="10"/>
      <c r="F274" s="8"/>
      <c r="G274" s="8"/>
      <c r="H274" s="8"/>
      <c r="I274" s="9"/>
      <c r="J274" s="8"/>
      <c r="K274" s="159"/>
      <c r="L274" s="18"/>
      <c r="M274" s="18"/>
      <c r="N274" s="18"/>
      <c r="O274" s="18"/>
      <c r="P274" s="17"/>
      <c r="Q274" s="17"/>
      <c r="R274" s="17"/>
      <c r="S274" s="11"/>
      <c r="T274" s="11"/>
      <c r="U274" s="11"/>
      <c r="V274" s="16"/>
      <c r="W274" s="16"/>
      <c r="X274" s="16"/>
      <c r="Y274" s="14"/>
      <c r="Z274" s="11"/>
    </row>
    <row r="275" spans="1:26" ht="16">
      <c r="A275" s="20"/>
      <c r="B275" s="19"/>
      <c r="C275" s="8"/>
      <c r="D275" s="8"/>
      <c r="E275" s="10"/>
      <c r="F275" s="8"/>
      <c r="G275" s="8"/>
      <c r="H275" s="8"/>
      <c r="I275" s="9"/>
      <c r="J275" s="8"/>
      <c r="K275" s="159"/>
      <c r="L275" s="18"/>
      <c r="M275" s="18"/>
      <c r="N275" s="18"/>
      <c r="O275" s="18"/>
      <c r="P275" s="17"/>
      <c r="Q275" s="17"/>
      <c r="R275" s="17"/>
      <c r="S275" s="11"/>
      <c r="T275" s="11"/>
      <c r="U275" s="11"/>
      <c r="V275" s="16"/>
      <c r="W275" s="16"/>
      <c r="X275" s="16"/>
      <c r="Y275" s="14"/>
      <c r="Z275" s="11"/>
    </row>
    <row r="276" spans="1:26" ht="16">
      <c r="A276" s="20"/>
      <c r="B276" s="19"/>
      <c r="C276" s="8"/>
      <c r="D276" s="8"/>
      <c r="E276" s="10"/>
      <c r="F276" s="8"/>
      <c r="G276" s="8"/>
      <c r="H276" s="8"/>
      <c r="I276" s="9"/>
      <c r="J276" s="8"/>
      <c r="K276" s="159"/>
      <c r="L276" s="18"/>
      <c r="M276" s="18"/>
      <c r="N276" s="18"/>
      <c r="O276" s="18"/>
      <c r="P276" s="17"/>
      <c r="Q276" s="17"/>
      <c r="R276" s="17"/>
      <c r="S276" s="11"/>
      <c r="T276" s="11"/>
      <c r="U276" s="11"/>
      <c r="V276" s="16"/>
      <c r="W276" s="16"/>
      <c r="X276" s="16"/>
      <c r="Y276" s="14"/>
      <c r="Z276" s="11"/>
    </row>
    <row r="277" spans="1:26" ht="16">
      <c r="A277" s="20"/>
      <c r="B277" s="19"/>
      <c r="C277" s="8"/>
      <c r="D277" s="8"/>
      <c r="E277" s="10"/>
      <c r="F277" s="8"/>
      <c r="G277" s="8"/>
      <c r="H277" s="8"/>
      <c r="I277" s="9"/>
      <c r="J277" s="8"/>
      <c r="K277" s="159"/>
      <c r="L277" s="18"/>
      <c r="M277" s="18"/>
      <c r="N277" s="18"/>
      <c r="O277" s="18"/>
      <c r="P277" s="17"/>
      <c r="Q277" s="17"/>
      <c r="R277" s="17"/>
      <c r="S277" s="11"/>
      <c r="T277" s="11"/>
      <c r="U277" s="11"/>
      <c r="V277" s="16"/>
      <c r="W277" s="16"/>
      <c r="X277" s="16"/>
      <c r="Y277" s="14"/>
      <c r="Z277" s="11"/>
    </row>
    <row r="278" spans="1:26" ht="16">
      <c r="A278" s="20"/>
      <c r="B278" s="19"/>
      <c r="C278" s="8"/>
      <c r="D278" s="8"/>
      <c r="E278" s="10"/>
      <c r="F278" s="8"/>
      <c r="G278" s="8"/>
      <c r="H278" s="8"/>
      <c r="I278" s="9"/>
      <c r="J278" s="8"/>
      <c r="K278" s="159"/>
      <c r="L278" s="18"/>
      <c r="M278" s="18"/>
      <c r="N278" s="18"/>
      <c r="O278" s="18"/>
      <c r="P278" s="17"/>
      <c r="Q278" s="17"/>
      <c r="R278" s="17"/>
      <c r="S278" s="11"/>
      <c r="T278" s="11"/>
      <c r="U278" s="11"/>
      <c r="V278" s="16"/>
      <c r="W278" s="16"/>
      <c r="X278" s="16"/>
      <c r="Y278" s="14"/>
      <c r="Z278" s="11"/>
    </row>
    <row r="279" spans="1:26" ht="16">
      <c r="A279" s="20"/>
      <c r="B279" s="19"/>
      <c r="C279" s="8"/>
      <c r="D279" s="8"/>
      <c r="E279" s="10"/>
      <c r="F279" s="8"/>
      <c r="G279" s="8"/>
      <c r="H279" s="8"/>
      <c r="I279" s="9"/>
      <c r="J279" s="8"/>
      <c r="K279" s="159"/>
      <c r="L279" s="18"/>
      <c r="M279" s="18"/>
      <c r="N279" s="18"/>
      <c r="O279" s="18"/>
      <c r="P279" s="17"/>
      <c r="Q279" s="17"/>
      <c r="R279" s="17"/>
      <c r="S279" s="11"/>
      <c r="T279" s="11"/>
      <c r="U279" s="11"/>
      <c r="V279" s="16"/>
      <c r="W279" s="16"/>
      <c r="X279" s="16"/>
      <c r="Y279" s="14"/>
      <c r="Z279" s="11"/>
    </row>
    <row r="280" spans="1:26" ht="16">
      <c r="A280" s="20"/>
      <c r="B280" s="19"/>
      <c r="C280" s="8"/>
      <c r="D280" s="8"/>
      <c r="E280" s="10"/>
      <c r="F280" s="8"/>
      <c r="G280" s="8"/>
      <c r="H280" s="8"/>
      <c r="I280" s="9"/>
      <c r="J280" s="8"/>
      <c r="K280" s="159"/>
      <c r="L280" s="18"/>
      <c r="M280" s="18"/>
      <c r="N280" s="18"/>
      <c r="O280" s="18"/>
      <c r="P280" s="17"/>
      <c r="Q280" s="17"/>
      <c r="R280" s="17"/>
      <c r="S280" s="11"/>
      <c r="T280" s="11"/>
      <c r="U280" s="11"/>
      <c r="V280" s="16"/>
      <c r="W280" s="16"/>
      <c r="X280" s="16"/>
      <c r="Y280" s="14"/>
      <c r="Z280" s="11"/>
    </row>
    <row r="281" spans="1:26" ht="16">
      <c r="A281" s="20"/>
      <c r="B281" s="19"/>
      <c r="C281" s="8"/>
      <c r="D281" s="8"/>
      <c r="E281" s="10"/>
      <c r="F281" s="8"/>
      <c r="G281" s="8"/>
      <c r="H281" s="8"/>
      <c r="I281" s="9"/>
      <c r="J281" s="8"/>
      <c r="K281" s="159"/>
      <c r="L281" s="18"/>
      <c r="M281" s="18"/>
      <c r="N281" s="18"/>
      <c r="O281" s="18"/>
      <c r="P281" s="17"/>
      <c r="Q281" s="17"/>
      <c r="R281" s="17"/>
      <c r="S281" s="11"/>
      <c r="T281" s="11"/>
      <c r="U281" s="11"/>
      <c r="V281" s="16"/>
      <c r="W281" s="16"/>
      <c r="X281" s="16"/>
      <c r="Y281" s="14"/>
      <c r="Z281" s="11"/>
    </row>
    <row r="282" spans="1:26" ht="16">
      <c r="A282" s="20"/>
      <c r="B282" s="19"/>
      <c r="C282" s="8"/>
      <c r="D282" s="8"/>
      <c r="E282" s="10"/>
      <c r="F282" s="8"/>
      <c r="G282" s="8"/>
      <c r="H282" s="8"/>
      <c r="I282" s="9"/>
      <c r="J282" s="8"/>
      <c r="K282" s="159"/>
      <c r="L282" s="18"/>
      <c r="M282" s="18"/>
      <c r="N282" s="18"/>
      <c r="O282" s="18"/>
      <c r="P282" s="17"/>
      <c r="Q282" s="17"/>
      <c r="R282" s="17"/>
      <c r="S282" s="11"/>
      <c r="T282" s="11"/>
      <c r="U282" s="11"/>
      <c r="V282" s="16"/>
      <c r="W282" s="16"/>
      <c r="X282" s="16"/>
      <c r="Y282" s="14"/>
      <c r="Z282" s="11"/>
    </row>
    <row r="283" spans="1:26" ht="16">
      <c r="A283" s="20"/>
      <c r="B283" s="19"/>
      <c r="C283" s="8"/>
      <c r="D283" s="8"/>
      <c r="E283" s="10"/>
      <c r="F283" s="8"/>
      <c r="G283" s="8"/>
      <c r="H283" s="8"/>
      <c r="I283" s="9"/>
      <c r="J283" s="8"/>
      <c r="K283" s="159"/>
      <c r="L283" s="18"/>
      <c r="M283" s="18"/>
      <c r="N283" s="18"/>
      <c r="O283" s="18"/>
      <c r="P283" s="17"/>
      <c r="Q283" s="17"/>
      <c r="R283" s="17"/>
      <c r="S283" s="11"/>
      <c r="T283" s="11"/>
      <c r="U283" s="11"/>
      <c r="V283" s="16"/>
      <c r="W283" s="16"/>
      <c r="X283" s="16"/>
      <c r="Y283" s="14"/>
      <c r="Z283" s="11"/>
    </row>
    <row r="284" spans="1:26" ht="16">
      <c r="A284" s="20"/>
      <c r="B284" s="19"/>
      <c r="C284" s="8"/>
      <c r="D284" s="8"/>
      <c r="E284" s="10"/>
      <c r="F284" s="8"/>
      <c r="G284" s="8"/>
      <c r="H284" s="8"/>
      <c r="I284" s="9"/>
      <c r="J284" s="8"/>
      <c r="K284" s="159"/>
      <c r="L284" s="18"/>
      <c r="M284" s="18"/>
      <c r="N284" s="18"/>
      <c r="O284" s="18"/>
      <c r="P284" s="17"/>
      <c r="Q284" s="17"/>
      <c r="R284" s="17"/>
      <c r="S284" s="11"/>
      <c r="T284" s="11"/>
      <c r="U284" s="11"/>
      <c r="V284" s="16"/>
      <c r="W284" s="16"/>
      <c r="X284" s="16"/>
      <c r="Y284" s="14"/>
      <c r="Z284" s="11"/>
    </row>
    <row r="285" spans="1:26" ht="16">
      <c r="A285" s="20"/>
      <c r="B285" s="19"/>
      <c r="C285" s="8"/>
      <c r="D285" s="8"/>
      <c r="E285" s="10"/>
      <c r="F285" s="8"/>
      <c r="G285" s="8"/>
      <c r="H285" s="8"/>
      <c r="I285" s="9"/>
      <c r="J285" s="8"/>
      <c r="K285" s="159"/>
      <c r="L285" s="18"/>
      <c r="M285" s="18"/>
      <c r="N285" s="18"/>
      <c r="O285" s="18"/>
      <c r="P285" s="17"/>
      <c r="Q285" s="17"/>
      <c r="R285" s="17"/>
      <c r="S285" s="11"/>
      <c r="T285" s="11"/>
      <c r="U285" s="11"/>
      <c r="V285" s="16"/>
      <c r="W285" s="16"/>
      <c r="X285" s="16"/>
      <c r="Y285" s="14"/>
      <c r="Z285" s="11"/>
    </row>
    <row r="286" spans="1:26" ht="16">
      <c r="A286" s="20"/>
      <c r="B286" s="19"/>
      <c r="C286" s="8"/>
      <c r="D286" s="8"/>
      <c r="E286" s="10"/>
      <c r="F286" s="8"/>
      <c r="G286" s="8"/>
      <c r="H286" s="8"/>
      <c r="I286" s="9"/>
      <c r="J286" s="8"/>
      <c r="K286" s="159"/>
      <c r="L286" s="18"/>
      <c r="M286" s="18"/>
      <c r="N286" s="18"/>
      <c r="O286" s="18"/>
      <c r="P286" s="17"/>
      <c r="Q286" s="17"/>
      <c r="R286" s="17"/>
      <c r="S286" s="11"/>
      <c r="T286" s="11"/>
      <c r="U286" s="11"/>
      <c r="V286" s="16"/>
      <c r="W286" s="16"/>
      <c r="X286" s="16"/>
      <c r="Y286" s="14"/>
      <c r="Z286" s="11"/>
    </row>
    <row r="287" spans="1:26" ht="16">
      <c r="A287" s="20"/>
      <c r="B287" s="19"/>
      <c r="C287" s="8"/>
      <c r="D287" s="8"/>
      <c r="E287" s="10"/>
      <c r="F287" s="8"/>
      <c r="G287" s="8"/>
      <c r="H287" s="8"/>
      <c r="I287" s="9"/>
      <c r="J287" s="8"/>
      <c r="K287" s="159"/>
      <c r="L287" s="18"/>
      <c r="M287" s="18"/>
      <c r="N287" s="18"/>
      <c r="O287" s="18"/>
      <c r="P287" s="17"/>
      <c r="Q287" s="17"/>
      <c r="R287" s="17"/>
      <c r="S287" s="11"/>
      <c r="T287" s="11"/>
      <c r="U287" s="11"/>
      <c r="V287" s="16"/>
      <c r="W287" s="16"/>
      <c r="X287" s="16"/>
      <c r="Y287" s="14"/>
      <c r="Z287" s="11"/>
    </row>
    <row r="288" spans="1:26" ht="16">
      <c r="A288" s="20"/>
      <c r="B288" s="19"/>
      <c r="C288" s="8"/>
      <c r="D288" s="8"/>
      <c r="E288" s="10"/>
      <c r="F288" s="8"/>
      <c r="G288" s="8"/>
      <c r="H288" s="8"/>
      <c r="I288" s="9"/>
      <c r="J288" s="8"/>
      <c r="K288" s="159"/>
      <c r="L288" s="18"/>
      <c r="M288" s="18"/>
      <c r="N288" s="18"/>
      <c r="O288" s="18"/>
      <c r="P288" s="17"/>
      <c r="Q288" s="17"/>
      <c r="R288" s="17"/>
      <c r="S288" s="11"/>
      <c r="T288" s="11"/>
      <c r="U288" s="11"/>
      <c r="V288" s="16"/>
      <c r="W288" s="16"/>
      <c r="X288" s="16"/>
      <c r="Y288" s="14"/>
      <c r="Z288" s="11"/>
    </row>
    <row r="289" spans="1:26" ht="16">
      <c r="A289" s="20"/>
      <c r="B289" s="19"/>
      <c r="C289" s="8"/>
      <c r="D289" s="8"/>
      <c r="E289" s="10"/>
      <c r="F289" s="8"/>
      <c r="G289" s="8"/>
      <c r="H289" s="8"/>
      <c r="I289" s="9"/>
      <c r="J289" s="8"/>
      <c r="K289" s="159"/>
      <c r="L289" s="18"/>
      <c r="M289" s="18"/>
      <c r="N289" s="18"/>
      <c r="O289" s="18"/>
      <c r="P289" s="17"/>
      <c r="Q289" s="17"/>
      <c r="R289" s="17"/>
      <c r="S289" s="11"/>
      <c r="T289" s="11"/>
      <c r="U289" s="11"/>
      <c r="V289" s="16"/>
      <c r="W289" s="16"/>
      <c r="X289" s="16"/>
      <c r="Y289" s="14"/>
      <c r="Z289" s="11"/>
    </row>
    <row r="290" spans="1:26" ht="16">
      <c r="A290" s="20"/>
      <c r="B290" s="19"/>
      <c r="C290" s="8"/>
      <c r="D290" s="8"/>
      <c r="E290" s="10"/>
      <c r="F290" s="8"/>
      <c r="G290" s="8"/>
      <c r="H290" s="8"/>
      <c r="I290" s="9"/>
      <c r="J290" s="8"/>
      <c r="K290" s="159"/>
      <c r="L290" s="18"/>
      <c r="M290" s="18"/>
      <c r="N290" s="18"/>
      <c r="O290" s="18"/>
      <c r="P290" s="17"/>
      <c r="Q290" s="17"/>
      <c r="R290" s="17"/>
      <c r="S290" s="11"/>
      <c r="T290" s="11"/>
      <c r="U290" s="11"/>
      <c r="V290" s="16"/>
      <c r="W290" s="16"/>
      <c r="X290" s="16"/>
      <c r="Y290" s="14"/>
      <c r="Z290" s="11"/>
    </row>
    <row r="291" spans="1:26" ht="16">
      <c r="A291" s="20"/>
      <c r="B291" s="19"/>
      <c r="C291" s="8"/>
      <c r="D291" s="8"/>
      <c r="E291" s="10"/>
      <c r="F291" s="8"/>
      <c r="G291" s="8"/>
      <c r="H291" s="8"/>
      <c r="I291" s="9"/>
      <c r="J291" s="8"/>
      <c r="K291" s="159"/>
      <c r="L291" s="18"/>
      <c r="M291" s="18"/>
      <c r="N291" s="18"/>
      <c r="O291" s="18"/>
      <c r="P291" s="17"/>
      <c r="Q291" s="17"/>
      <c r="R291" s="17"/>
      <c r="S291" s="11"/>
      <c r="T291" s="11"/>
      <c r="U291" s="11"/>
      <c r="V291" s="16"/>
      <c r="W291" s="16"/>
      <c r="X291" s="16"/>
      <c r="Y291" s="14"/>
      <c r="Z291" s="11"/>
    </row>
    <row r="292" spans="1:26" ht="16">
      <c r="A292" s="20"/>
      <c r="B292" s="19"/>
      <c r="C292" s="8"/>
      <c r="D292" s="8"/>
      <c r="E292" s="10"/>
      <c r="F292" s="8"/>
      <c r="G292" s="8"/>
      <c r="H292" s="8"/>
      <c r="I292" s="9"/>
      <c r="J292" s="8"/>
      <c r="K292" s="159"/>
      <c r="L292" s="18"/>
      <c r="M292" s="18"/>
      <c r="N292" s="18"/>
      <c r="O292" s="18"/>
      <c r="P292" s="17"/>
      <c r="Q292" s="17"/>
      <c r="R292" s="17"/>
      <c r="S292" s="11"/>
      <c r="T292" s="11"/>
      <c r="U292" s="11"/>
      <c r="V292" s="16"/>
      <c r="W292" s="16"/>
      <c r="X292" s="16"/>
      <c r="Y292" s="14"/>
      <c r="Z292" s="11"/>
    </row>
    <row r="293" spans="1:26" ht="16">
      <c r="A293" s="20"/>
      <c r="B293" s="19"/>
      <c r="C293" s="8"/>
      <c r="D293" s="8"/>
      <c r="E293" s="10"/>
      <c r="F293" s="8"/>
      <c r="G293" s="8"/>
      <c r="H293" s="8"/>
      <c r="I293" s="9"/>
      <c r="J293" s="8"/>
      <c r="K293" s="159"/>
      <c r="L293" s="18"/>
      <c r="M293" s="18"/>
      <c r="N293" s="18"/>
      <c r="O293" s="18"/>
      <c r="P293" s="17"/>
      <c r="Q293" s="17"/>
      <c r="R293" s="17"/>
      <c r="S293" s="11"/>
      <c r="T293" s="11"/>
      <c r="U293" s="11"/>
      <c r="V293" s="16"/>
      <c r="W293" s="16"/>
      <c r="X293" s="16"/>
      <c r="Y293" s="14"/>
      <c r="Z293" s="11"/>
    </row>
    <row r="294" spans="1:26" ht="16">
      <c r="A294" s="20"/>
      <c r="B294" s="19"/>
      <c r="C294" s="8"/>
      <c r="D294" s="8"/>
      <c r="E294" s="10"/>
      <c r="F294" s="8"/>
      <c r="G294" s="8"/>
      <c r="H294" s="8"/>
      <c r="I294" s="9"/>
      <c r="J294" s="8"/>
      <c r="K294" s="159"/>
      <c r="L294" s="18"/>
      <c r="M294" s="18"/>
      <c r="N294" s="18"/>
      <c r="O294" s="18"/>
      <c r="P294" s="17"/>
      <c r="Q294" s="17"/>
      <c r="R294" s="17"/>
      <c r="S294" s="11"/>
      <c r="T294" s="11"/>
      <c r="U294" s="11"/>
      <c r="V294" s="16"/>
      <c r="W294" s="16"/>
      <c r="X294" s="16"/>
      <c r="Y294" s="14"/>
      <c r="Z294" s="11"/>
    </row>
    <row r="295" spans="1:26" ht="16">
      <c r="A295" s="20"/>
      <c r="B295" s="19"/>
      <c r="C295" s="8"/>
      <c r="D295" s="8"/>
      <c r="E295" s="10"/>
      <c r="F295" s="8"/>
      <c r="G295" s="8"/>
      <c r="H295" s="8"/>
      <c r="I295" s="9"/>
      <c r="J295" s="8"/>
      <c r="K295" s="159"/>
      <c r="L295" s="18"/>
      <c r="M295" s="18"/>
      <c r="N295" s="18"/>
      <c r="O295" s="18"/>
      <c r="P295" s="17"/>
      <c r="Q295" s="17"/>
      <c r="R295" s="17"/>
      <c r="S295" s="11"/>
      <c r="T295" s="11"/>
      <c r="U295" s="11"/>
      <c r="V295" s="16"/>
      <c r="W295" s="16"/>
      <c r="X295" s="16"/>
      <c r="Y295" s="14"/>
      <c r="Z295" s="11"/>
    </row>
    <row r="296" spans="1:26" ht="16">
      <c r="A296" s="20"/>
      <c r="B296" s="19"/>
      <c r="C296" s="8"/>
      <c r="D296" s="8"/>
      <c r="E296" s="10"/>
      <c r="F296" s="8"/>
      <c r="G296" s="8"/>
      <c r="H296" s="8"/>
      <c r="I296" s="9"/>
      <c r="J296" s="8"/>
      <c r="K296" s="159"/>
      <c r="L296" s="18"/>
      <c r="M296" s="18"/>
      <c r="N296" s="18"/>
      <c r="O296" s="18"/>
      <c r="P296" s="17"/>
      <c r="Q296" s="17"/>
      <c r="R296" s="17"/>
      <c r="S296" s="11"/>
      <c r="T296" s="11"/>
      <c r="U296" s="11"/>
      <c r="V296" s="16"/>
      <c r="W296" s="16"/>
      <c r="X296" s="16"/>
      <c r="Y296" s="14"/>
      <c r="Z296" s="11"/>
    </row>
    <row r="297" spans="1:26" ht="16">
      <c r="A297" s="20"/>
      <c r="B297" s="19"/>
      <c r="C297" s="8"/>
      <c r="D297" s="8"/>
      <c r="E297" s="10"/>
      <c r="F297" s="8"/>
      <c r="G297" s="8"/>
      <c r="H297" s="8"/>
      <c r="I297" s="9"/>
      <c r="J297" s="8"/>
      <c r="K297" s="159"/>
      <c r="L297" s="18"/>
      <c r="M297" s="18"/>
      <c r="N297" s="18"/>
      <c r="O297" s="18"/>
      <c r="P297" s="17"/>
      <c r="Q297" s="17"/>
      <c r="R297" s="17"/>
      <c r="S297" s="11"/>
      <c r="T297" s="11"/>
      <c r="U297" s="11"/>
      <c r="V297" s="16"/>
      <c r="W297" s="16"/>
      <c r="X297" s="16"/>
      <c r="Y297" s="14"/>
      <c r="Z297" s="11"/>
    </row>
    <row r="298" spans="1:26" ht="16">
      <c r="A298" s="20"/>
      <c r="B298" s="19"/>
      <c r="C298" s="8"/>
      <c r="D298" s="8"/>
      <c r="E298" s="10"/>
      <c r="F298" s="8"/>
      <c r="G298" s="8"/>
      <c r="H298" s="8"/>
      <c r="I298" s="9"/>
      <c r="J298" s="8"/>
      <c r="K298" s="159"/>
      <c r="L298" s="18"/>
      <c r="M298" s="18"/>
      <c r="N298" s="18"/>
      <c r="O298" s="18"/>
      <c r="P298" s="17"/>
      <c r="Q298" s="17"/>
      <c r="R298" s="17"/>
      <c r="S298" s="11"/>
      <c r="T298" s="11"/>
      <c r="U298" s="11"/>
      <c r="V298" s="16"/>
      <c r="W298" s="16"/>
      <c r="X298" s="16"/>
      <c r="Y298" s="14"/>
      <c r="Z298" s="11"/>
    </row>
    <row r="299" spans="1:26" ht="16">
      <c r="A299" s="20"/>
      <c r="B299" s="19"/>
      <c r="C299" s="8"/>
      <c r="D299" s="8"/>
      <c r="E299" s="10"/>
      <c r="F299" s="8"/>
      <c r="G299" s="8"/>
      <c r="H299" s="8"/>
      <c r="I299" s="9"/>
      <c r="J299" s="8"/>
      <c r="K299" s="159"/>
      <c r="L299" s="18"/>
      <c r="M299" s="18"/>
      <c r="N299" s="18"/>
      <c r="O299" s="18"/>
      <c r="P299" s="17"/>
      <c r="Q299" s="17"/>
      <c r="R299" s="17"/>
      <c r="S299" s="11"/>
      <c r="T299" s="11"/>
      <c r="U299" s="11"/>
      <c r="V299" s="16"/>
      <c r="W299" s="16"/>
      <c r="X299" s="16"/>
      <c r="Y299" s="14"/>
      <c r="Z299" s="11"/>
    </row>
    <row r="300" spans="1:26" ht="16">
      <c r="A300" s="20"/>
      <c r="B300" s="19"/>
      <c r="C300" s="8"/>
      <c r="D300" s="8"/>
      <c r="E300" s="10"/>
      <c r="F300" s="8"/>
      <c r="G300" s="8"/>
      <c r="H300" s="8"/>
      <c r="I300" s="9"/>
      <c r="J300" s="8"/>
      <c r="K300" s="159"/>
      <c r="L300" s="18"/>
      <c r="M300" s="18"/>
      <c r="N300" s="18"/>
      <c r="O300" s="18"/>
      <c r="P300" s="17"/>
      <c r="Q300" s="17"/>
      <c r="R300" s="17"/>
      <c r="S300" s="11"/>
      <c r="T300" s="11"/>
      <c r="U300" s="11"/>
      <c r="V300" s="16"/>
      <c r="W300" s="16"/>
      <c r="X300" s="16"/>
      <c r="Y300" s="14"/>
      <c r="Z300" s="11"/>
    </row>
    <row r="301" spans="1:26" ht="16">
      <c r="A301" s="20"/>
      <c r="B301" s="19"/>
      <c r="C301" s="8"/>
      <c r="D301" s="8"/>
      <c r="E301" s="10"/>
      <c r="F301" s="8"/>
      <c r="G301" s="8"/>
      <c r="H301" s="8"/>
      <c r="I301" s="9"/>
      <c r="J301" s="8"/>
      <c r="K301" s="159"/>
      <c r="L301" s="18"/>
      <c r="M301" s="18"/>
      <c r="N301" s="18"/>
      <c r="O301" s="18"/>
      <c r="P301" s="17"/>
      <c r="Q301" s="17"/>
      <c r="R301" s="17"/>
      <c r="S301" s="11"/>
      <c r="T301" s="11"/>
      <c r="U301" s="11"/>
      <c r="V301" s="16"/>
      <c r="W301" s="16"/>
      <c r="X301" s="16"/>
      <c r="Y301" s="14"/>
      <c r="Z301" s="11"/>
    </row>
    <row r="302" spans="1:26" ht="16">
      <c r="A302" s="20"/>
      <c r="B302" s="19"/>
      <c r="C302" s="8"/>
      <c r="D302" s="8"/>
      <c r="E302" s="10"/>
      <c r="F302" s="8"/>
      <c r="G302" s="8"/>
      <c r="H302" s="8"/>
      <c r="I302" s="9"/>
      <c r="J302" s="8"/>
      <c r="K302" s="159"/>
      <c r="L302" s="18"/>
      <c r="M302" s="18"/>
      <c r="N302" s="18"/>
      <c r="O302" s="18"/>
      <c r="P302" s="17"/>
      <c r="Q302" s="17"/>
      <c r="R302" s="17"/>
      <c r="S302" s="11"/>
      <c r="T302" s="11"/>
      <c r="U302" s="11"/>
      <c r="V302" s="16"/>
      <c r="W302" s="16"/>
      <c r="X302" s="16"/>
      <c r="Y302" s="14"/>
      <c r="Z302" s="11"/>
    </row>
    <row r="303" spans="1:26" ht="16">
      <c r="A303" s="20"/>
      <c r="B303" s="19"/>
      <c r="C303" s="8"/>
      <c r="D303" s="8"/>
      <c r="E303" s="10"/>
      <c r="F303" s="8"/>
      <c r="G303" s="8"/>
      <c r="H303" s="8"/>
      <c r="I303" s="9"/>
      <c r="J303" s="8"/>
      <c r="K303" s="159"/>
      <c r="L303" s="18"/>
      <c r="M303" s="18"/>
      <c r="N303" s="18"/>
      <c r="O303" s="18"/>
      <c r="P303" s="17"/>
      <c r="Q303" s="17"/>
      <c r="R303" s="17"/>
      <c r="S303" s="11"/>
      <c r="T303" s="11"/>
      <c r="U303" s="11"/>
      <c r="V303" s="16"/>
      <c r="W303" s="16"/>
      <c r="X303" s="16"/>
      <c r="Y303" s="14"/>
      <c r="Z303" s="11"/>
    </row>
    <row r="304" spans="1:26" ht="16">
      <c r="A304" s="20"/>
      <c r="B304" s="19"/>
      <c r="C304" s="8"/>
      <c r="D304" s="8"/>
      <c r="E304" s="10"/>
      <c r="F304" s="8"/>
      <c r="G304" s="8"/>
      <c r="H304" s="8"/>
      <c r="I304" s="9"/>
      <c r="J304" s="8"/>
      <c r="K304" s="159"/>
      <c r="L304" s="18"/>
      <c r="M304" s="18"/>
      <c r="N304" s="18"/>
      <c r="O304" s="18"/>
      <c r="P304" s="17"/>
      <c r="Q304" s="17"/>
      <c r="R304" s="17"/>
      <c r="S304" s="11"/>
      <c r="T304" s="11"/>
      <c r="U304" s="11"/>
      <c r="V304" s="16"/>
      <c r="W304" s="16"/>
      <c r="X304" s="16"/>
      <c r="Y304" s="14"/>
      <c r="Z304" s="11"/>
    </row>
    <row r="305" spans="1:26" ht="16">
      <c r="A305" s="20"/>
      <c r="B305" s="19"/>
      <c r="C305" s="8"/>
      <c r="D305" s="8"/>
      <c r="E305" s="10"/>
      <c r="F305" s="8"/>
      <c r="G305" s="8"/>
      <c r="H305" s="8"/>
      <c r="I305" s="9"/>
      <c r="J305" s="8"/>
      <c r="K305" s="159"/>
      <c r="L305" s="18"/>
      <c r="M305" s="18"/>
      <c r="N305" s="18"/>
      <c r="O305" s="18"/>
      <c r="P305" s="17"/>
      <c r="Q305" s="17"/>
      <c r="R305" s="17"/>
      <c r="S305" s="11"/>
      <c r="T305" s="11"/>
      <c r="U305" s="11"/>
      <c r="V305" s="16"/>
      <c r="W305" s="16"/>
      <c r="X305" s="16"/>
      <c r="Y305" s="14"/>
      <c r="Z305" s="11"/>
    </row>
    <row r="306" spans="1:26" ht="16">
      <c r="A306" s="20"/>
      <c r="B306" s="19"/>
      <c r="C306" s="8"/>
      <c r="D306" s="8"/>
      <c r="E306" s="10"/>
      <c r="F306" s="8"/>
      <c r="G306" s="8"/>
      <c r="H306" s="8"/>
      <c r="I306" s="9"/>
      <c r="J306" s="8"/>
      <c r="K306" s="159"/>
      <c r="L306" s="18"/>
      <c r="M306" s="18"/>
      <c r="N306" s="18"/>
      <c r="O306" s="18"/>
      <c r="P306" s="17"/>
      <c r="Q306" s="17"/>
      <c r="R306" s="17"/>
      <c r="S306" s="11"/>
      <c r="T306" s="11"/>
      <c r="U306" s="11"/>
      <c r="V306" s="16"/>
      <c r="W306" s="16"/>
      <c r="X306" s="16"/>
      <c r="Y306" s="14"/>
      <c r="Z306" s="11"/>
    </row>
    <row r="307" spans="1:26" ht="16">
      <c r="A307" s="20"/>
      <c r="B307" s="19"/>
      <c r="C307" s="8"/>
      <c r="D307" s="8"/>
      <c r="E307" s="10"/>
      <c r="F307" s="8"/>
      <c r="G307" s="8"/>
      <c r="H307" s="8"/>
      <c r="I307" s="9"/>
      <c r="J307" s="8"/>
      <c r="K307" s="159"/>
      <c r="L307" s="18"/>
      <c r="M307" s="18"/>
      <c r="N307" s="18"/>
      <c r="O307" s="18"/>
      <c r="P307" s="17"/>
      <c r="Q307" s="17"/>
      <c r="R307" s="17"/>
      <c r="S307" s="11"/>
      <c r="T307" s="11"/>
      <c r="U307" s="11"/>
      <c r="V307" s="16"/>
      <c r="W307" s="16"/>
      <c r="X307" s="16"/>
      <c r="Y307" s="14"/>
      <c r="Z307" s="11"/>
    </row>
    <row r="308" spans="1:26" ht="16">
      <c r="A308" s="20"/>
      <c r="B308" s="19"/>
      <c r="C308" s="8"/>
      <c r="D308" s="8"/>
      <c r="E308" s="10"/>
      <c r="F308" s="8"/>
      <c r="G308" s="8"/>
      <c r="H308" s="8"/>
      <c r="I308" s="9"/>
      <c r="J308" s="8"/>
      <c r="K308" s="159"/>
      <c r="L308" s="18"/>
      <c r="M308" s="18"/>
      <c r="N308" s="18"/>
      <c r="O308" s="18"/>
      <c r="P308" s="17"/>
      <c r="Q308" s="17"/>
      <c r="R308" s="17"/>
      <c r="S308" s="11"/>
      <c r="T308" s="11"/>
      <c r="U308" s="11"/>
      <c r="V308" s="16"/>
      <c r="W308" s="16"/>
      <c r="X308" s="16"/>
      <c r="Y308" s="14"/>
      <c r="Z308" s="11"/>
    </row>
    <row r="309" spans="1:26" ht="16">
      <c r="A309" s="20"/>
      <c r="B309" s="19"/>
      <c r="C309" s="8"/>
      <c r="D309" s="8"/>
      <c r="E309" s="10"/>
      <c r="F309" s="8"/>
      <c r="G309" s="8"/>
      <c r="H309" s="8"/>
      <c r="I309" s="9"/>
      <c r="J309" s="8"/>
      <c r="K309" s="159"/>
      <c r="L309" s="18"/>
      <c r="M309" s="18"/>
      <c r="N309" s="18"/>
      <c r="O309" s="18"/>
      <c r="P309" s="17"/>
      <c r="Q309" s="17"/>
      <c r="R309" s="17"/>
      <c r="S309" s="11"/>
      <c r="T309" s="11"/>
      <c r="U309" s="11"/>
      <c r="V309" s="16"/>
      <c r="W309" s="16"/>
      <c r="X309" s="16"/>
      <c r="Y309" s="14"/>
      <c r="Z309" s="11"/>
    </row>
    <row r="310" spans="1:26" ht="16">
      <c r="A310" s="20"/>
      <c r="B310" s="19"/>
      <c r="C310" s="8"/>
      <c r="D310" s="8"/>
      <c r="E310" s="10"/>
      <c r="F310" s="8"/>
      <c r="G310" s="8"/>
      <c r="H310" s="8"/>
      <c r="I310" s="9"/>
      <c r="J310" s="8"/>
      <c r="K310" s="159"/>
      <c r="L310" s="18"/>
      <c r="M310" s="18"/>
      <c r="N310" s="18"/>
      <c r="O310" s="18"/>
      <c r="P310" s="17"/>
      <c r="Q310" s="17"/>
      <c r="R310" s="17"/>
      <c r="S310" s="11"/>
      <c r="T310" s="11"/>
      <c r="U310" s="11"/>
      <c r="V310" s="16"/>
      <c r="W310" s="16"/>
      <c r="X310" s="16"/>
      <c r="Y310" s="14"/>
      <c r="Z310" s="11"/>
    </row>
    <row r="311" spans="1:26" ht="16">
      <c r="A311" s="20"/>
      <c r="B311" s="19"/>
      <c r="C311" s="8"/>
      <c r="D311" s="8"/>
      <c r="E311" s="10"/>
      <c r="F311" s="8"/>
      <c r="G311" s="8"/>
      <c r="H311" s="8"/>
      <c r="I311" s="9"/>
      <c r="J311" s="8"/>
      <c r="K311" s="159"/>
      <c r="L311" s="18"/>
      <c r="M311" s="18"/>
      <c r="N311" s="18"/>
      <c r="O311" s="18"/>
      <c r="P311" s="17"/>
      <c r="Q311" s="17"/>
      <c r="R311" s="17"/>
      <c r="S311" s="11"/>
      <c r="T311" s="11"/>
      <c r="U311" s="11"/>
      <c r="V311" s="16"/>
      <c r="W311" s="16"/>
      <c r="X311" s="16"/>
      <c r="Y311" s="14"/>
      <c r="Z311" s="11"/>
    </row>
    <row r="312" spans="1:26" ht="16">
      <c r="A312" s="20"/>
      <c r="B312" s="19"/>
      <c r="C312" s="8"/>
      <c r="D312" s="8"/>
      <c r="E312" s="10"/>
      <c r="F312" s="8"/>
      <c r="G312" s="8"/>
      <c r="H312" s="8"/>
      <c r="I312" s="9"/>
      <c r="J312" s="8"/>
      <c r="K312" s="159"/>
      <c r="L312" s="18"/>
      <c r="M312" s="18"/>
      <c r="N312" s="18"/>
      <c r="O312" s="18"/>
      <c r="P312" s="17"/>
      <c r="Q312" s="17"/>
      <c r="R312" s="17"/>
      <c r="S312" s="11"/>
      <c r="T312" s="11"/>
      <c r="U312" s="11"/>
      <c r="V312" s="16"/>
      <c r="W312" s="16"/>
      <c r="X312" s="16"/>
      <c r="Y312" s="14"/>
      <c r="Z312" s="11"/>
    </row>
    <row r="313" spans="1:26" ht="16">
      <c r="A313" s="20"/>
      <c r="B313" s="19"/>
      <c r="C313" s="8"/>
      <c r="D313" s="8"/>
      <c r="E313" s="10"/>
      <c r="F313" s="8"/>
      <c r="G313" s="8"/>
      <c r="H313" s="8"/>
      <c r="I313" s="9"/>
      <c r="J313" s="8"/>
      <c r="K313" s="159"/>
      <c r="L313" s="18"/>
      <c r="M313" s="18"/>
      <c r="N313" s="18"/>
      <c r="O313" s="18"/>
      <c r="P313" s="17"/>
      <c r="Q313" s="17"/>
      <c r="R313" s="17"/>
      <c r="S313" s="11"/>
      <c r="T313" s="11"/>
      <c r="U313" s="11"/>
      <c r="V313" s="16"/>
      <c r="W313" s="16"/>
      <c r="X313" s="16"/>
      <c r="Y313" s="14"/>
      <c r="Z313" s="11"/>
    </row>
    <row r="314" spans="1:26" ht="16">
      <c r="A314" s="20"/>
      <c r="B314" s="19"/>
      <c r="C314" s="8"/>
      <c r="D314" s="8"/>
      <c r="E314" s="10"/>
      <c r="F314" s="8"/>
      <c r="G314" s="8"/>
      <c r="H314" s="8"/>
      <c r="I314" s="9"/>
      <c r="J314" s="8"/>
      <c r="K314" s="159"/>
      <c r="L314" s="18"/>
      <c r="M314" s="18"/>
      <c r="N314" s="18"/>
      <c r="O314" s="18"/>
      <c r="P314" s="17"/>
      <c r="Q314" s="17"/>
      <c r="R314" s="17"/>
      <c r="S314" s="11"/>
      <c r="T314" s="11"/>
      <c r="U314" s="11"/>
      <c r="V314" s="16"/>
      <c r="W314" s="16"/>
      <c r="X314" s="16"/>
      <c r="Y314" s="14"/>
      <c r="Z314" s="11"/>
    </row>
    <row r="315" spans="1:26" ht="16">
      <c r="A315" s="20"/>
      <c r="B315" s="19"/>
      <c r="C315" s="8"/>
      <c r="D315" s="8"/>
      <c r="E315" s="10"/>
      <c r="F315" s="8"/>
      <c r="G315" s="8"/>
      <c r="H315" s="8"/>
      <c r="I315" s="9"/>
      <c r="J315" s="8"/>
      <c r="K315" s="159"/>
      <c r="L315" s="18"/>
      <c r="M315" s="18"/>
      <c r="N315" s="18"/>
      <c r="O315" s="18"/>
      <c r="P315" s="17"/>
      <c r="Q315" s="17"/>
      <c r="R315" s="17"/>
      <c r="S315" s="11"/>
      <c r="T315" s="11"/>
      <c r="U315" s="11"/>
      <c r="V315" s="16"/>
      <c r="W315" s="16"/>
      <c r="X315" s="16"/>
      <c r="Y315" s="14"/>
      <c r="Z315" s="11"/>
    </row>
    <row r="316" spans="1:26" ht="16">
      <c r="A316" s="20"/>
      <c r="B316" s="19"/>
      <c r="C316" s="8"/>
      <c r="D316" s="8"/>
      <c r="E316" s="10"/>
      <c r="F316" s="8"/>
      <c r="G316" s="8"/>
      <c r="H316" s="8"/>
      <c r="I316" s="9"/>
      <c r="J316" s="8"/>
      <c r="K316" s="159"/>
      <c r="L316" s="18"/>
      <c r="M316" s="18"/>
      <c r="N316" s="18"/>
      <c r="O316" s="18"/>
      <c r="P316" s="17"/>
      <c r="Q316" s="17"/>
      <c r="R316" s="17"/>
      <c r="S316" s="11"/>
      <c r="T316" s="11"/>
      <c r="U316" s="11"/>
      <c r="V316" s="16"/>
      <c r="W316" s="16"/>
      <c r="X316" s="16"/>
      <c r="Y316" s="14"/>
      <c r="Z316" s="11"/>
    </row>
    <row r="317" spans="1:26" ht="16">
      <c r="A317" s="20"/>
      <c r="B317" s="19"/>
      <c r="C317" s="8"/>
      <c r="D317" s="8"/>
      <c r="E317" s="10"/>
      <c r="F317" s="8"/>
      <c r="G317" s="8"/>
      <c r="H317" s="8"/>
      <c r="I317" s="9"/>
      <c r="J317" s="8"/>
      <c r="K317" s="159"/>
      <c r="L317" s="18"/>
      <c r="M317" s="18"/>
      <c r="N317" s="18"/>
      <c r="O317" s="18"/>
      <c r="P317" s="17"/>
      <c r="Q317" s="17"/>
      <c r="R317" s="17"/>
      <c r="S317" s="11"/>
      <c r="T317" s="11"/>
      <c r="U317" s="11"/>
      <c r="V317" s="16"/>
      <c r="W317" s="16"/>
      <c r="X317" s="16"/>
      <c r="Y317" s="14"/>
      <c r="Z317" s="11"/>
    </row>
    <row r="318" spans="1:26" ht="16">
      <c r="A318" s="20"/>
      <c r="B318" s="19"/>
      <c r="C318" s="8"/>
      <c r="D318" s="8"/>
      <c r="E318" s="10"/>
      <c r="F318" s="8"/>
      <c r="G318" s="8"/>
      <c r="H318" s="8"/>
      <c r="I318" s="9"/>
      <c r="J318" s="8"/>
      <c r="K318" s="159"/>
      <c r="L318" s="18"/>
      <c r="M318" s="18"/>
      <c r="N318" s="18"/>
      <c r="O318" s="18"/>
      <c r="P318" s="17"/>
      <c r="Q318" s="17"/>
      <c r="R318" s="17"/>
      <c r="S318" s="11"/>
      <c r="T318" s="11"/>
      <c r="U318" s="11"/>
      <c r="V318" s="16"/>
      <c r="W318" s="16"/>
      <c r="X318" s="16"/>
      <c r="Y318" s="14"/>
      <c r="Z318" s="11"/>
    </row>
    <row r="319" spans="1:26" ht="16">
      <c r="A319" s="20"/>
      <c r="B319" s="19"/>
      <c r="C319" s="8"/>
      <c r="D319" s="8"/>
      <c r="E319" s="10"/>
      <c r="F319" s="8"/>
      <c r="G319" s="8"/>
      <c r="H319" s="8"/>
      <c r="I319" s="9"/>
      <c r="J319" s="8"/>
      <c r="K319" s="159"/>
      <c r="L319" s="18"/>
      <c r="M319" s="18"/>
      <c r="N319" s="18"/>
      <c r="O319" s="18"/>
      <c r="P319" s="17"/>
      <c r="Q319" s="17"/>
      <c r="R319" s="17"/>
      <c r="S319" s="11"/>
      <c r="T319" s="11"/>
      <c r="U319" s="11"/>
      <c r="V319" s="16"/>
      <c r="W319" s="16"/>
      <c r="X319" s="16"/>
      <c r="Y319" s="14"/>
      <c r="Z319" s="11"/>
    </row>
    <row r="320" spans="1:26" ht="16">
      <c r="A320" s="20"/>
      <c r="B320" s="19"/>
      <c r="C320" s="8"/>
      <c r="D320" s="8"/>
      <c r="E320" s="10"/>
      <c r="F320" s="8"/>
      <c r="G320" s="8"/>
      <c r="H320" s="8"/>
      <c r="I320" s="9"/>
      <c r="J320" s="8"/>
      <c r="K320" s="159"/>
      <c r="L320" s="18"/>
      <c r="M320" s="18"/>
      <c r="N320" s="18"/>
      <c r="O320" s="18"/>
      <c r="P320" s="17"/>
      <c r="Q320" s="17"/>
      <c r="R320" s="17"/>
      <c r="S320" s="11"/>
      <c r="T320" s="11"/>
      <c r="U320" s="11"/>
      <c r="V320" s="16"/>
      <c r="W320" s="16"/>
      <c r="X320" s="16"/>
      <c r="Y320" s="14"/>
      <c r="Z320" s="11"/>
    </row>
    <row r="321" spans="1:26" ht="16">
      <c r="A321" s="20"/>
      <c r="B321" s="19"/>
      <c r="C321" s="8"/>
      <c r="D321" s="8"/>
      <c r="E321" s="10"/>
      <c r="F321" s="8"/>
      <c r="G321" s="8"/>
      <c r="H321" s="8"/>
      <c r="I321" s="9"/>
      <c r="J321" s="8"/>
      <c r="K321" s="159"/>
      <c r="L321" s="18"/>
      <c r="M321" s="18"/>
      <c r="N321" s="18"/>
      <c r="O321" s="18"/>
      <c r="P321" s="17"/>
      <c r="Q321" s="17"/>
      <c r="R321" s="17"/>
      <c r="S321" s="11"/>
      <c r="T321" s="11"/>
      <c r="U321" s="11"/>
      <c r="V321" s="16"/>
      <c r="W321" s="16"/>
      <c r="X321" s="16"/>
      <c r="Y321" s="14"/>
      <c r="Z321" s="11"/>
    </row>
    <row r="322" spans="1:26" ht="16">
      <c r="A322" s="20"/>
      <c r="B322" s="19"/>
      <c r="C322" s="8"/>
      <c r="D322" s="8"/>
      <c r="E322" s="10"/>
      <c r="F322" s="8"/>
      <c r="G322" s="8"/>
      <c r="H322" s="8"/>
      <c r="I322" s="9"/>
      <c r="J322" s="8"/>
      <c r="K322" s="159"/>
      <c r="L322" s="18"/>
      <c r="M322" s="18"/>
      <c r="N322" s="18"/>
      <c r="O322" s="18"/>
      <c r="P322" s="17"/>
      <c r="Q322" s="17"/>
      <c r="R322" s="17"/>
      <c r="S322" s="11"/>
      <c r="T322" s="11"/>
      <c r="U322" s="11"/>
      <c r="V322" s="16"/>
      <c r="W322" s="16"/>
      <c r="X322" s="16"/>
      <c r="Y322" s="14"/>
      <c r="Z322" s="11"/>
    </row>
    <row r="323" spans="1:26" ht="16">
      <c r="A323" s="20"/>
      <c r="B323" s="19"/>
      <c r="C323" s="8"/>
      <c r="D323" s="8"/>
      <c r="E323" s="10"/>
      <c r="F323" s="8"/>
      <c r="G323" s="8"/>
      <c r="H323" s="8"/>
      <c r="I323" s="9"/>
      <c r="J323" s="8"/>
      <c r="K323" s="159"/>
      <c r="L323" s="18"/>
      <c r="M323" s="18"/>
      <c r="N323" s="18"/>
      <c r="O323" s="18"/>
      <c r="P323" s="17"/>
      <c r="Q323" s="17"/>
      <c r="R323" s="17"/>
      <c r="S323" s="11"/>
      <c r="T323" s="11"/>
      <c r="U323" s="11"/>
      <c r="V323" s="16"/>
      <c r="W323" s="16"/>
      <c r="X323" s="16"/>
      <c r="Y323" s="14"/>
      <c r="Z323" s="11"/>
    </row>
    <row r="324" spans="1:26" ht="16">
      <c r="A324" s="20"/>
      <c r="B324" s="19"/>
      <c r="C324" s="8"/>
      <c r="D324" s="8"/>
      <c r="E324" s="10"/>
      <c r="F324" s="8"/>
      <c r="G324" s="8"/>
      <c r="H324" s="8"/>
      <c r="I324" s="9"/>
      <c r="J324" s="8"/>
      <c r="K324" s="159"/>
      <c r="L324" s="18"/>
      <c r="M324" s="18"/>
      <c r="N324" s="18"/>
      <c r="O324" s="18"/>
      <c r="P324" s="17"/>
      <c r="Q324" s="17"/>
      <c r="R324" s="17"/>
      <c r="S324" s="11"/>
      <c r="T324" s="11"/>
      <c r="U324" s="11"/>
      <c r="V324" s="16"/>
      <c r="W324" s="16"/>
      <c r="X324" s="16"/>
      <c r="Y324" s="14"/>
      <c r="Z324" s="11"/>
    </row>
    <row r="325" spans="1:26" ht="16">
      <c r="A325" s="20"/>
      <c r="B325" s="19"/>
      <c r="C325" s="8"/>
      <c r="D325" s="8"/>
      <c r="E325" s="10"/>
      <c r="F325" s="8"/>
      <c r="G325" s="8"/>
      <c r="H325" s="8"/>
      <c r="I325" s="9"/>
      <c r="J325" s="8"/>
      <c r="K325" s="159"/>
      <c r="L325" s="18"/>
      <c r="M325" s="18"/>
      <c r="N325" s="18"/>
      <c r="O325" s="18"/>
      <c r="P325" s="17"/>
      <c r="Q325" s="17"/>
      <c r="R325" s="17"/>
      <c r="S325" s="11"/>
      <c r="T325" s="11"/>
      <c r="U325" s="11"/>
      <c r="V325" s="16"/>
      <c r="W325" s="16"/>
      <c r="X325" s="16"/>
      <c r="Y325" s="14"/>
      <c r="Z325" s="11"/>
    </row>
    <row r="326" spans="1:26" ht="16">
      <c r="A326" s="20"/>
      <c r="B326" s="19"/>
      <c r="C326" s="8"/>
      <c r="D326" s="8"/>
      <c r="E326" s="10"/>
      <c r="F326" s="8"/>
      <c r="G326" s="8"/>
      <c r="H326" s="8"/>
      <c r="I326" s="9"/>
      <c r="J326" s="8"/>
      <c r="K326" s="159"/>
      <c r="L326" s="18"/>
      <c r="M326" s="18"/>
      <c r="N326" s="18"/>
      <c r="O326" s="18"/>
      <c r="P326" s="17"/>
      <c r="Q326" s="17"/>
      <c r="R326" s="17"/>
      <c r="S326" s="11"/>
      <c r="T326" s="11"/>
      <c r="U326" s="11"/>
      <c r="V326" s="16"/>
      <c r="W326" s="16"/>
      <c r="X326" s="16"/>
      <c r="Y326" s="14"/>
      <c r="Z326" s="11"/>
    </row>
    <row r="327" spans="1:26" ht="16">
      <c r="A327" s="20"/>
      <c r="B327" s="19"/>
      <c r="C327" s="8"/>
      <c r="D327" s="8"/>
      <c r="E327" s="10"/>
      <c r="F327" s="8"/>
      <c r="G327" s="8"/>
      <c r="H327" s="8"/>
      <c r="I327" s="9"/>
      <c r="J327" s="8"/>
      <c r="K327" s="159"/>
      <c r="L327" s="18"/>
      <c r="M327" s="18"/>
      <c r="N327" s="18"/>
      <c r="O327" s="18"/>
      <c r="P327" s="17"/>
      <c r="Q327" s="17"/>
      <c r="R327" s="17"/>
      <c r="S327" s="11"/>
      <c r="T327" s="11"/>
      <c r="U327" s="11"/>
      <c r="V327" s="16"/>
      <c r="W327" s="16"/>
      <c r="X327" s="16"/>
      <c r="Y327" s="14"/>
      <c r="Z327" s="11"/>
    </row>
    <row r="328" spans="1:26" ht="16">
      <c r="A328" s="20"/>
      <c r="B328" s="19"/>
      <c r="C328" s="8"/>
      <c r="D328" s="8"/>
      <c r="E328" s="10"/>
      <c r="F328" s="8"/>
      <c r="G328" s="8"/>
      <c r="H328" s="8"/>
      <c r="I328" s="9"/>
      <c r="J328" s="8"/>
      <c r="K328" s="159"/>
      <c r="L328" s="18"/>
      <c r="M328" s="18"/>
      <c r="N328" s="18"/>
      <c r="O328" s="18"/>
      <c r="P328" s="17"/>
      <c r="Q328" s="17"/>
      <c r="R328" s="17"/>
      <c r="S328" s="11"/>
      <c r="T328" s="11"/>
      <c r="U328" s="11"/>
      <c r="V328" s="16"/>
      <c r="W328" s="16"/>
      <c r="X328" s="16"/>
      <c r="Y328" s="14"/>
      <c r="Z328" s="11"/>
    </row>
    <row r="329" spans="1:26" ht="16">
      <c r="A329" s="20"/>
      <c r="B329" s="19"/>
      <c r="C329" s="8"/>
      <c r="D329" s="8"/>
      <c r="E329" s="10"/>
      <c r="F329" s="8"/>
      <c r="G329" s="8"/>
      <c r="H329" s="8"/>
      <c r="I329" s="9"/>
      <c r="J329" s="8"/>
      <c r="K329" s="159"/>
      <c r="L329" s="18"/>
      <c r="M329" s="18"/>
      <c r="N329" s="18"/>
      <c r="O329" s="18"/>
      <c r="P329" s="17"/>
      <c r="Q329" s="17"/>
      <c r="R329" s="17"/>
      <c r="S329" s="11"/>
      <c r="T329" s="11"/>
      <c r="U329" s="11"/>
      <c r="V329" s="16"/>
      <c r="W329" s="16"/>
      <c r="X329" s="16"/>
      <c r="Y329" s="14"/>
      <c r="Z329" s="11"/>
    </row>
    <row r="330" spans="1:26" ht="16">
      <c r="A330" s="20"/>
      <c r="B330" s="19"/>
      <c r="C330" s="8"/>
      <c r="D330" s="8"/>
      <c r="E330" s="10"/>
      <c r="F330" s="8"/>
      <c r="G330" s="8"/>
      <c r="H330" s="8"/>
      <c r="I330" s="9"/>
      <c r="J330" s="8"/>
      <c r="K330" s="159"/>
      <c r="L330" s="18"/>
      <c r="M330" s="18"/>
      <c r="N330" s="18"/>
      <c r="O330" s="18"/>
      <c r="P330" s="17"/>
      <c r="Q330" s="17"/>
      <c r="R330" s="17"/>
      <c r="S330" s="11"/>
      <c r="T330" s="11"/>
      <c r="U330" s="11"/>
      <c r="V330" s="16"/>
      <c r="W330" s="16"/>
      <c r="X330" s="16"/>
      <c r="Y330" s="14"/>
      <c r="Z330" s="11"/>
    </row>
    <row r="331" spans="1:26" ht="16">
      <c r="A331" s="20"/>
      <c r="B331" s="19"/>
      <c r="C331" s="8"/>
      <c r="D331" s="8"/>
      <c r="E331" s="10"/>
      <c r="F331" s="8"/>
      <c r="G331" s="8"/>
      <c r="H331" s="8"/>
      <c r="I331" s="9"/>
      <c r="J331" s="8"/>
      <c r="K331" s="159"/>
      <c r="L331" s="18"/>
      <c r="M331" s="18"/>
      <c r="N331" s="18"/>
      <c r="O331" s="18"/>
      <c r="P331" s="17"/>
      <c r="Q331" s="17"/>
      <c r="R331" s="17"/>
      <c r="S331" s="11"/>
      <c r="T331" s="11"/>
      <c r="U331" s="11"/>
      <c r="V331" s="16"/>
      <c r="W331" s="16"/>
      <c r="X331" s="16"/>
      <c r="Y331" s="14"/>
      <c r="Z331" s="11"/>
    </row>
    <row r="332" spans="1:26" ht="16">
      <c r="A332" s="20"/>
      <c r="B332" s="19"/>
      <c r="C332" s="8"/>
      <c r="D332" s="8"/>
      <c r="E332" s="10"/>
      <c r="F332" s="8"/>
      <c r="G332" s="8"/>
      <c r="H332" s="8"/>
      <c r="I332" s="9"/>
      <c r="J332" s="8"/>
      <c r="K332" s="159"/>
      <c r="L332" s="18"/>
      <c r="M332" s="18"/>
      <c r="N332" s="18"/>
      <c r="O332" s="18"/>
      <c r="P332" s="17"/>
      <c r="Q332" s="17"/>
      <c r="R332" s="17"/>
      <c r="S332" s="11"/>
      <c r="T332" s="11"/>
      <c r="U332" s="11"/>
      <c r="V332" s="16"/>
      <c r="W332" s="16"/>
      <c r="X332" s="16"/>
      <c r="Y332" s="14"/>
      <c r="Z332" s="11"/>
    </row>
    <row r="333" spans="1:26" ht="16">
      <c r="A333" s="20"/>
      <c r="B333" s="19"/>
      <c r="C333" s="8"/>
      <c r="D333" s="8"/>
      <c r="E333" s="10"/>
      <c r="F333" s="8"/>
      <c r="G333" s="8"/>
      <c r="H333" s="8"/>
      <c r="I333" s="9"/>
      <c r="J333" s="8"/>
      <c r="K333" s="159"/>
      <c r="L333" s="18"/>
      <c r="M333" s="18"/>
      <c r="N333" s="18"/>
      <c r="O333" s="18"/>
      <c r="P333" s="17"/>
      <c r="Q333" s="17"/>
      <c r="R333" s="17"/>
      <c r="S333" s="11"/>
      <c r="T333" s="11"/>
      <c r="U333" s="11"/>
      <c r="V333" s="16"/>
      <c r="W333" s="16"/>
      <c r="X333" s="16"/>
      <c r="Y333" s="14"/>
      <c r="Z333" s="11"/>
    </row>
    <row r="334" spans="1:26" ht="16">
      <c r="A334" s="20"/>
      <c r="B334" s="19"/>
      <c r="C334" s="8"/>
      <c r="D334" s="8"/>
      <c r="E334" s="10"/>
      <c r="F334" s="8"/>
      <c r="G334" s="8"/>
      <c r="H334" s="8"/>
      <c r="I334" s="9"/>
      <c r="J334" s="8"/>
      <c r="K334" s="159"/>
      <c r="L334" s="18"/>
      <c r="M334" s="18"/>
      <c r="N334" s="18"/>
      <c r="O334" s="18"/>
      <c r="P334" s="17"/>
      <c r="Q334" s="17"/>
      <c r="R334" s="17"/>
      <c r="S334" s="11"/>
      <c r="T334" s="11"/>
      <c r="U334" s="11"/>
      <c r="V334" s="16"/>
      <c r="W334" s="16"/>
      <c r="X334" s="16"/>
      <c r="Y334" s="14"/>
      <c r="Z334" s="11"/>
    </row>
    <row r="335" spans="1:26" ht="16">
      <c r="A335" s="20"/>
      <c r="B335" s="19"/>
      <c r="C335" s="8"/>
      <c r="D335" s="8"/>
      <c r="E335" s="10"/>
      <c r="F335" s="8"/>
      <c r="G335" s="8"/>
      <c r="H335" s="8"/>
      <c r="I335" s="9"/>
      <c r="J335" s="8"/>
      <c r="K335" s="159"/>
      <c r="L335" s="18"/>
      <c r="M335" s="18"/>
      <c r="N335" s="18"/>
      <c r="O335" s="18"/>
      <c r="P335" s="17"/>
      <c r="Q335" s="17"/>
      <c r="R335" s="17"/>
      <c r="S335" s="11"/>
      <c r="T335" s="11"/>
      <c r="U335" s="11"/>
      <c r="V335" s="16"/>
      <c r="W335" s="16"/>
      <c r="X335" s="16"/>
      <c r="Y335" s="14"/>
      <c r="Z335" s="11"/>
    </row>
    <row r="336" spans="1:26" ht="16">
      <c r="A336" s="20"/>
      <c r="B336" s="19"/>
      <c r="C336" s="8"/>
      <c r="D336" s="8"/>
      <c r="E336" s="10"/>
      <c r="F336" s="8"/>
      <c r="G336" s="8"/>
      <c r="H336" s="8"/>
      <c r="I336" s="9"/>
      <c r="J336" s="8"/>
      <c r="K336" s="159"/>
      <c r="L336" s="18"/>
      <c r="M336" s="18"/>
      <c r="N336" s="18"/>
      <c r="O336" s="18"/>
      <c r="P336" s="17"/>
      <c r="Q336" s="17"/>
      <c r="R336" s="17"/>
      <c r="S336" s="11"/>
      <c r="T336" s="11"/>
      <c r="U336" s="11"/>
      <c r="V336" s="16"/>
      <c r="W336" s="16"/>
      <c r="X336" s="16"/>
      <c r="Y336" s="14"/>
      <c r="Z336" s="11"/>
    </row>
    <row r="337" spans="1:26" ht="16">
      <c r="A337" s="20"/>
      <c r="B337" s="19"/>
      <c r="C337" s="8"/>
      <c r="D337" s="8"/>
      <c r="E337" s="10"/>
      <c r="F337" s="8"/>
      <c r="G337" s="8"/>
      <c r="H337" s="8"/>
      <c r="I337" s="9"/>
      <c r="J337" s="8"/>
      <c r="K337" s="159"/>
      <c r="L337" s="18"/>
      <c r="M337" s="18"/>
      <c r="N337" s="18"/>
      <c r="O337" s="18"/>
      <c r="P337" s="17"/>
      <c r="Q337" s="17"/>
      <c r="R337" s="17"/>
      <c r="S337" s="11"/>
      <c r="T337" s="11"/>
      <c r="U337" s="11"/>
      <c r="V337" s="16"/>
      <c r="W337" s="16"/>
      <c r="X337" s="16"/>
      <c r="Y337" s="14"/>
      <c r="Z337" s="11"/>
    </row>
    <row r="338" spans="1:26" ht="16">
      <c r="E338" s="10"/>
      <c r="F338" s="8"/>
      <c r="G338" s="8"/>
      <c r="H338" s="7"/>
      <c r="I338" s="9"/>
      <c r="J338" s="8"/>
      <c r="K338" s="160"/>
    </row>
    <row r="339" spans="1:26" ht="16">
      <c r="E339" s="10"/>
      <c r="F339" s="8"/>
      <c r="G339" s="8"/>
      <c r="H339" s="7"/>
      <c r="I339" s="9"/>
      <c r="J339" s="8"/>
      <c r="K339" s="160"/>
    </row>
    <row r="340" spans="1:26" ht="16">
      <c r="E340" s="10"/>
      <c r="F340" s="8"/>
      <c r="G340" s="8"/>
      <c r="H340" s="7"/>
      <c r="I340" s="9"/>
      <c r="J340" s="8"/>
      <c r="K340" s="160"/>
    </row>
    <row r="341" spans="1:26" ht="16">
      <c r="E341" s="10"/>
      <c r="F341" s="8"/>
      <c r="G341" s="8"/>
      <c r="H341" s="7"/>
      <c r="I341" s="9"/>
      <c r="J341" s="8"/>
      <c r="K341" s="160"/>
    </row>
    <row r="342" spans="1:26" ht="16">
      <c r="E342" s="10"/>
      <c r="F342" s="8"/>
      <c r="G342" s="8"/>
      <c r="H342" s="7"/>
      <c r="I342" s="9"/>
      <c r="J342" s="8"/>
      <c r="K342" s="160"/>
    </row>
    <row r="343" spans="1:26" ht="16">
      <c r="E343" s="10"/>
      <c r="F343" s="8"/>
      <c r="G343" s="8"/>
      <c r="H343" s="7"/>
      <c r="I343" s="9"/>
      <c r="J343" s="8"/>
      <c r="K343" s="160"/>
    </row>
    <row r="344" spans="1:26" ht="16">
      <c r="E344" s="10"/>
      <c r="F344" s="8"/>
      <c r="G344" s="8"/>
      <c r="H344" s="7"/>
      <c r="I344" s="9"/>
      <c r="J344" s="8"/>
      <c r="K344" s="160"/>
    </row>
    <row r="345" spans="1:26" ht="16">
      <c r="E345" s="10"/>
      <c r="F345" s="8"/>
      <c r="G345" s="8"/>
      <c r="H345" s="7"/>
      <c r="I345" s="9"/>
      <c r="J345" s="8"/>
      <c r="K345" s="160"/>
    </row>
    <row r="346" spans="1:26" ht="16">
      <c r="E346" s="10"/>
      <c r="F346" s="8"/>
      <c r="G346" s="8"/>
      <c r="H346" s="7"/>
      <c r="I346" s="9"/>
      <c r="J346" s="8"/>
      <c r="K346" s="160"/>
    </row>
    <row r="347" spans="1:26" ht="16">
      <c r="E347" s="10"/>
      <c r="F347" s="8"/>
      <c r="G347" s="8"/>
      <c r="H347" s="7"/>
      <c r="I347" s="9"/>
      <c r="J347" s="8"/>
      <c r="K347" s="160"/>
    </row>
    <row r="348" spans="1:26" ht="16">
      <c r="E348" s="10"/>
      <c r="F348" s="8"/>
      <c r="G348" s="8"/>
      <c r="H348" s="7"/>
      <c r="I348" s="9"/>
      <c r="J348" s="8"/>
      <c r="K348" s="160"/>
    </row>
    <row r="349" spans="1:26" ht="16">
      <c r="E349" s="10"/>
      <c r="F349" s="8"/>
      <c r="G349" s="8"/>
      <c r="H349" s="7"/>
      <c r="I349" s="9"/>
      <c r="J349" s="8"/>
      <c r="K349" s="160"/>
    </row>
    <row r="350" spans="1:26" ht="16">
      <c r="E350" s="10"/>
      <c r="F350" s="8"/>
      <c r="G350" s="8"/>
      <c r="H350" s="7"/>
      <c r="I350" s="9"/>
      <c r="J350" s="8"/>
      <c r="K350" s="160"/>
    </row>
    <row r="351" spans="1:26" ht="16">
      <c r="E351" s="10"/>
      <c r="F351" s="8"/>
      <c r="G351" s="8"/>
      <c r="H351" s="7"/>
      <c r="I351" s="9"/>
      <c r="J351" s="8"/>
      <c r="K351" s="160"/>
    </row>
    <row r="352" spans="1:26" ht="16">
      <c r="E352" s="10"/>
      <c r="F352" s="8"/>
      <c r="G352" s="8"/>
      <c r="H352" s="7"/>
      <c r="I352" s="9"/>
      <c r="J352" s="8"/>
      <c r="K352" s="160"/>
    </row>
    <row r="353" spans="5:11" ht="16">
      <c r="E353" s="10"/>
      <c r="F353" s="8"/>
      <c r="G353" s="8"/>
      <c r="H353" s="7"/>
      <c r="I353" s="9"/>
      <c r="J353" s="8"/>
      <c r="K353" s="160"/>
    </row>
    <row r="354" spans="5:11" ht="16">
      <c r="E354" s="10"/>
      <c r="F354" s="8"/>
      <c r="G354" s="8"/>
      <c r="H354" s="7"/>
      <c r="I354" s="9"/>
      <c r="J354" s="8"/>
      <c r="K354" s="160"/>
    </row>
    <row r="355" spans="5:11" ht="16">
      <c r="E355" s="10"/>
      <c r="F355" s="8"/>
      <c r="G355" s="8"/>
      <c r="H355" s="7"/>
      <c r="I355" s="9"/>
      <c r="J355" s="8"/>
      <c r="K355" s="160"/>
    </row>
    <row r="356" spans="5:11" ht="16">
      <c r="E356" s="10"/>
      <c r="F356" s="8"/>
      <c r="G356" s="8"/>
      <c r="H356" s="7"/>
      <c r="I356" s="9"/>
      <c r="J356" s="8"/>
      <c r="K356" s="160"/>
    </row>
    <row r="357" spans="5:11" ht="16">
      <c r="E357" s="10"/>
      <c r="F357" s="8"/>
      <c r="G357" s="8"/>
      <c r="H357" s="7"/>
      <c r="I357" s="9"/>
      <c r="J357" s="8"/>
      <c r="K357" s="160"/>
    </row>
    <row r="358" spans="5:11" ht="16">
      <c r="E358" s="10"/>
      <c r="F358" s="8"/>
      <c r="G358" s="8"/>
      <c r="H358" s="7"/>
      <c r="I358" s="9"/>
      <c r="J358" s="8"/>
      <c r="K358" s="160"/>
    </row>
    <row r="359" spans="5:11" ht="16">
      <c r="E359" s="10"/>
      <c r="F359" s="8"/>
      <c r="G359" s="8"/>
      <c r="H359" s="7"/>
      <c r="I359" s="9"/>
      <c r="J359" s="8"/>
      <c r="K359" s="160"/>
    </row>
    <row r="360" spans="5:11" ht="16">
      <c r="E360" s="10"/>
      <c r="F360" s="8"/>
      <c r="G360" s="8"/>
      <c r="H360" s="7"/>
      <c r="I360" s="9"/>
      <c r="J360" s="8"/>
      <c r="K360" s="160"/>
    </row>
    <row r="361" spans="5:11" ht="16">
      <c r="E361" s="10"/>
      <c r="F361" s="8"/>
      <c r="G361" s="8"/>
      <c r="H361" s="7"/>
      <c r="I361" s="9"/>
      <c r="J361" s="8"/>
      <c r="K361" s="160"/>
    </row>
    <row r="362" spans="5:11" ht="16">
      <c r="E362" s="10"/>
      <c r="F362" s="8"/>
      <c r="G362" s="8"/>
      <c r="H362" s="7"/>
      <c r="I362" s="9"/>
      <c r="J362" s="8"/>
      <c r="K362" s="160"/>
    </row>
    <row r="363" spans="5:11" ht="16">
      <c r="E363" s="10"/>
      <c r="F363" s="8"/>
      <c r="G363" s="8"/>
      <c r="H363" s="7"/>
      <c r="I363" s="9"/>
      <c r="J363" s="8"/>
      <c r="K363" s="160"/>
    </row>
    <row r="364" spans="5:11" ht="16">
      <c r="E364" s="10"/>
      <c r="F364" s="8"/>
      <c r="G364" s="8"/>
      <c r="H364" s="7"/>
      <c r="I364" s="9"/>
      <c r="J364" s="8"/>
      <c r="K364" s="160"/>
    </row>
    <row r="365" spans="5:11" ht="16">
      <c r="E365" s="10"/>
      <c r="F365" s="8"/>
      <c r="G365" s="8"/>
      <c r="H365" s="7"/>
      <c r="I365" s="9"/>
      <c r="J365" s="8"/>
      <c r="K365" s="160"/>
    </row>
    <row r="366" spans="5:11" ht="16">
      <c r="E366" s="10"/>
      <c r="F366" s="8"/>
      <c r="G366" s="8"/>
      <c r="H366" s="7"/>
      <c r="I366" s="9"/>
      <c r="J366" s="8"/>
      <c r="K366" s="160"/>
    </row>
    <row r="367" spans="5:11" ht="16">
      <c r="E367" s="10"/>
      <c r="F367" s="8"/>
      <c r="G367" s="8"/>
      <c r="H367" s="7"/>
      <c r="I367" s="9"/>
      <c r="J367" s="8"/>
      <c r="K367" s="160"/>
    </row>
    <row r="368" spans="5:11" ht="16">
      <c r="E368" s="10"/>
      <c r="F368" s="8"/>
      <c r="G368" s="8"/>
      <c r="H368" s="7"/>
      <c r="I368" s="9"/>
      <c r="J368" s="8"/>
      <c r="K368" s="160"/>
    </row>
    <row r="369" spans="5:11" ht="16">
      <c r="E369" s="10"/>
      <c r="F369" s="8"/>
      <c r="G369" s="8"/>
      <c r="H369" s="7"/>
      <c r="I369" s="9"/>
      <c r="J369" s="8"/>
      <c r="K369" s="160"/>
    </row>
    <row r="370" spans="5:11" ht="16">
      <c r="E370" s="10"/>
      <c r="F370" s="8"/>
      <c r="G370" s="8"/>
      <c r="H370" s="7"/>
      <c r="I370" s="9"/>
      <c r="J370" s="8"/>
      <c r="K370" s="160"/>
    </row>
    <row r="371" spans="5:11" ht="16">
      <c r="E371" s="10"/>
      <c r="F371" s="8"/>
      <c r="G371" s="8"/>
      <c r="H371" s="7"/>
      <c r="I371" s="9"/>
      <c r="J371" s="8"/>
      <c r="K371" s="160"/>
    </row>
    <row r="372" spans="5:11" ht="16">
      <c r="E372" s="10"/>
      <c r="F372" s="8"/>
      <c r="G372" s="8"/>
      <c r="H372" s="7"/>
      <c r="I372" s="9"/>
      <c r="J372" s="8"/>
      <c r="K372" s="160"/>
    </row>
    <row r="373" spans="5:11" ht="16">
      <c r="E373" s="10"/>
      <c r="F373" s="8"/>
      <c r="G373" s="8"/>
      <c r="H373" s="7"/>
      <c r="I373" s="9"/>
      <c r="J373" s="8"/>
      <c r="K373" s="160"/>
    </row>
    <row r="374" spans="5:11" ht="16">
      <c r="E374" s="10"/>
      <c r="F374" s="8"/>
      <c r="G374" s="8"/>
      <c r="H374" s="7"/>
      <c r="I374" s="9"/>
      <c r="J374" s="8"/>
      <c r="K374" s="160"/>
    </row>
    <row r="375" spans="5:11" ht="16">
      <c r="E375" s="10"/>
      <c r="F375" s="8"/>
      <c r="G375" s="8"/>
      <c r="H375" s="7"/>
      <c r="I375" s="9"/>
      <c r="J375" s="8"/>
      <c r="K375" s="160"/>
    </row>
    <row r="376" spans="5:11" ht="16">
      <c r="E376" s="10"/>
      <c r="F376" s="8"/>
      <c r="G376" s="8"/>
      <c r="H376" s="7"/>
      <c r="I376" s="9"/>
      <c r="J376" s="8"/>
      <c r="K376" s="160"/>
    </row>
    <row r="377" spans="5:11" ht="16">
      <c r="E377" s="10"/>
      <c r="F377" s="8"/>
      <c r="G377" s="8"/>
      <c r="H377" s="7"/>
      <c r="I377" s="9"/>
      <c r="J377" s="8"/>
      <c r="K377" s="160"/>
    </row>
    <row r="378" spans="5:11" ht="16">
      <c r="E378" s="10"/>
      <c r="F378" s="8"/>
      <c r="G378" s="8"/>
      <c r="H378" s="7"/>
      <c r="I378" s="9"/>
      <c r="J378" s="8"/>
      <c r="K378" s="160"/>
    </row>
    <row r="379" spans="5:11" ht="16">
      <c r="E379" s="10"/>
      <c r="F379" s="8"/>
      <c r="G379" s="8"/>
      <c r="H379" s="7"/>
      <c r="I379" s="9"/>
      <c r="J379" s="8"/>
      <c r="K379" s="160"/>
    </row>
    <row r="380" spans="5:11" ht="16">
      <c r="E380" s="10"/>
      <c r="F380" s="8"/>
      <c r="G380" s="8"/>
      <c r="H380" s="7"/>
      <c r="I380" s="9"/>
      <c r="J380" s="8"/>
      <c r="K380" s="160"/>
    </row>
    <row r="381" spans="5:11" ht="16">
      <c r="E381" s="10"/>
      <c r="F381" s="8"/>
      <c r="G381" s="8"/>
      <c r="H381" s="7"/>
      <c r="I381" s="9"/>
      <c r="J381" s="8"/>
      <c r="K381" s="160"/>
    </row>
    <row r="382" spans="5:11" ht="16">
      <c r="E382" s="10"/>
      <c r="F382" s="8"/>
      <c r="G382" s="8"/>
      <c r="H382" s="7"/>
      <c r="I382" s="9"/>
      <c r="J382" s="8"/>
      <c r="K382" s="160"/>
    </row>
    <row r="383" spans="5:11" ht="16">
      <c r="E383" s="10"/>
      <c r="F383" s="8"/>
      <c r="G383" s="8"/>
      <c r="H383" s="7"/>
      <c r="I383" s="9"/>
      <c r="J383" s="8"/>
      <c r="K383" s="160"/>
    </row>
    <row r="384" spans="5:11" ht="16">
      <c r="E384" s="10"/>
      <c r="F384" s="8"/>
      <c r="G384" s="8"/>
      <c r="H384" s="7"/>
      <c r="I384" s="9"/>
      <c r="J384" s="8"/>
      <c r="K384" s="160"/>
    </row>
    <row r="385" spans="5:11" ht="16">
      <c r="E385" s="10"/>
      <c r="F385" s="8"/>
      <c r="G385" s="8"/>
      <c r="H385" s="7"/>
      <c r="I385" s="9"/>
      <c r="J385" s="8"/>
      <c r="K385" s="160"/>
    </row>
    <row r="386" spans="5:11" ht="16">
      <c r="E386" s="10"/>
      <c r="F386" s="8"/>
      <c r="G386" s="8"/>
      <c r="H386" s="7"/>
      <c r="I386" s="9"/>
      <c r="J386" s="8"/>
      <c r="K386" s="160"/>
    </row>
    <row r="387" spans="5:11" ht="16">
      <c r="E387" s="10"/>
      <c r="F387" s="8"/>
      <c r="G387" s="8"/>
      <c r="H387" s="7"/>
      <c r="I387" s="9"/>
      <c r="J387" s="8"/>
      <c r="K387" s="160"/>
    </row>
    <row r="388" spans="5:11" ht="16">
      <c r="E388" s="10"/>
      <c r="F388" s="8"/>
      <c r="G388" s="8"/>
      <c r="H388" s="7"/>
      <c r="I388" s="9"/>
      <c r="J388" s="8"/>
      <c r="K388" s="160"/>
    </row>
    <row r="389" spans="5:11" ht="16">
      <c r="E389" s="10"/>
      <c r="F389" s="8"/>
      <c r="G389" s="8"/>
      <c r="H389" s="7"/>
      <c r="I389" s="9"/>
      <c r="J389" s="8"/>
      <c r="K389" s="160"/>
    </row>
    <row r="390" spans="5:11" ht="16">
      <c r="E390" s="10"/>
      <c r="F390" s="8"/>
      <c r="G390" s="8"/>
      <c r="H390" s="7"/>
      <c r="I390" s="9"/>
      <c r="J390" s="8"/>
      <c r="K390" s="160"/>
    </row>
    <row r="391" spans="5:11" ht="16">
      <c r="E391" s="10"/>
      <c r="F391" s="8"/>
      <c r="G391" s="8"/>
      <c r="H391" s="7"/>
      <c r="I391" s="9"/>
      <c r="J391" s="8"/>
      <c r="K391" s="160"/>
    </row>
    <row r="392" spans="5:11" ht="16">
      <c r="E392" s="10"/>
      <c r="F392" s="8"/>
      <c r="G392" s="8"/>
      <c r="H392" s="7"/>
      <c r="I392" s="9"/>
      <c r="J392" s="8"/>
      <c r="K392" s="160"/>
    </row>
    <row r="393" spans="5:11" ht="16">
      <c r="E393" s="10"/>
      <c r="F393" s="8"/>
      <c r="G393" s="8"/>
      <c r="H393" s="7"/>
      <c r="I393" s="9"/>
      <c r="J393" s="8"/>
      <c r="K393" s="160"/>
    </row>
    <row r="394" spans="5:11" ht="16">
      <c r="E394" s="10"/>
      <c r="F394" s="8"/>
      <c r="G394" s="8"/>
      <c r="H394" s="7"/>
      <c r="I394" s="9"/>
      <c r="J394" s="8"/>
      <c r="K394" s="160"/>
    </row>
    <row r="395" spans="5:11" ht="16">
      <c r="E395" s="10"/>
      <c r="F395" s="8"/>
      <c r="G395" s="8"/>
      <c r="H395" s="7"/>
      <c r="I395" s="9"/>
      <c r="J395" s="8"/>
      <c r="K395" s="160"/>
    </row>
    <row r="396" spans="5:11" ht="16">
      <c r="E396" s="10"/>
      <c r="F396" s="8"/>
      <c r="G396" s="8"/>
      <c r="H396" s="7"/>
      <c r="I396" s="9"/>
      <c r="J396" s="8"/>
      <c r="K396" s="160"/>
    </row>
    <row r="397" spans="5:11" ht="16">
      <c r="E397" s="10"/>
      <c r="F397" s="8"/>
      <c r="G397" s="8"/>
      <c r="H397" s="7"/>
      <c r="I397" s="9"/>
      <c r="J397" s="8"/>
      <c r="K397" s="160"/>
    </row>
    <row r="398" spans="5:11" ht="16">
      <c r="E398" s="10"/>
      <c r="F398" s="8"/>
      <c r="G398" s="8"/>
      <c r="H398" s="7"/>
      <c r="I398" s="9"/>
      <c r="J398" s="8"/>
      <c r="K398" s="160"/>
    </row>
    <row r="399" spans="5:11" ht="16">
      <c r="E399" s="10"/>
      <c r="F399" s="8"/>
      <c r="G399" s="8"/>
      <c r="H399" s="7"/>
      <c r="I399" s="9"/>
      <c r="J399" s="8"/>
      <c r="K399" s="160"/>
    </row>
    <row r="400" spans="5:11" ht="16">
      <c r="E400" s="10"/>
      <c r="F400" s="8"/>
      <c r="G400" s="8"/>
      <c r="H400" s="7"/>
      <c r="I400" s="9"/>
      <c r="J400" s="8"/>
      <c r="K400" s="160"/>
    </row>
    <row r="401" spans="5:11" ht="16">
      <c r="E401" s="10"/>
      <c r="F401" s="8"/>
      <c r="G401" s="8"/>
      <c r="H401" s="7"/>
      <c r="I401" s="9"/>
      <c r="J401" s="8"/>
      <c r="K401" s="160"/>
    </row>
    <row r="402" spans="5:11" ht="16">
      <c r="E402" s="10"/>
      <c r="F402" s="8"/>
      <c r="G402" s="8"/>
      <c r="H402" s="7"/>
      <c r="I402" s="9"/>
      <c r="J402" s="8"/>
      <c r="K402" s="160"/>
    </row>
    <row r="403" spans="5:11" ht="16">
      <c r="E403" s="10"/>
      <c r="F403" s="8"/>
      <c r="G403" s="8"/>
      <c r="H403" s="7"/>
      <c r="I403" s="9"/>
      <c r="J403" s="8"/>
      <c r="K403" s="160"/>
    </row>
    <row r="404" spans="5:11" ht="16">
      <c r="E404" s="10"/>
      <c r="F404" s="8"/>
      <c r="G404" s="8"/>
      <c r="H404" s="7"/>
      <c r="I404" s="9"/>
      <c r="J404" s="8"/>
      <c r="K404" s="160"/>
    </row>
    <row r="405" spans="5:11" ht="16">
      <c r="E405" s="10"/>
      <c r="F405" s="8"/>
      <c r="G405" s="8"/>
      <c r="H405" s="7"/>
      <c r="I405" s="9"/>
      <c r="J405" s="8"/>
      <c r="K405" s="160"/>
    </row>
    <row r="406" spans="5:11" ht="16">
      <c r="E406" s="10"/>
      <c r="F406" s="8"/>
      <c r="G406" s="8"/>
      <c r="H406" s="7"/>
      <c r="I406" s="9"/>
      <c r="J406" s="8"/>
      <c r="K406" s="160"/>
    </row>
    <row r="407" spans="5:11" ht="16">
      <c r="E407" s="10"/>
      <c r="F407" s="8"/>
      <c r="G407" s="8"/>
      <c r="H407" s="7"/>
      <c r="I407" s="9"/>
      <c r="J407" s="8"/>
      <c r="K407" s="160"/>
    </row>
    <row r="408" spans="5:11" ht="16">
      <c r="E408" s="10"/>
      <c r="F408" s="8"/>
      <c r="G408" s="8"/>
      <c r="H408" s="7"/>
      <c r="I408" s="9"/>
      <c r="J408" s="8"/>
      <c r="K408" s="160"/>
    </row>
    <row r="409" spans="5:11" ht="16">
      <c r="E409" s="10"/>
      <c r="F409" s="8"/>
      <c r="G409" s="8"/>
      <c r="H409" s="7"/>
      <c r="I409" s="9"/>
      <c r="J409" s="8"/>
      <c r="K409" s="160"/>
    </row>
    <row r="410" spans="5:11" ht="16">
      <c r="E410" s="10"/>
      <c r="F410" s="8"/>
      <c r="G410" s="8"/>
      <c r="H410" s="7"/>
      <c r="I410" s="9"/>
      <c r="J410" s="8"/>
      <c r="K410" s="160"/>
    </row>
    <row r="411" spans="5:11" ht="16">
      <c r="E411" s="10"/>
      <c r="F411" s="8"/>
      <c r="G411" s="8"/>
      <c r="H411" s="7"/>
      <c r="I411" s="9"/>
      <c r="J411" s="8"/>
      <c r="K411" s="160"/>
    </row>
    <row r="412" spans="5:11" ht="16">
      <c r="E412" s="10"/>
      <c r="F412" s="8"/>
      <c r="G412" s="8"/>
      <c r="H412" s="7"/>
      <c r="I412" s="9"/>
      <c r="J412" s="8"/>
      <c r="K412" s="160"/>
    </row>
    <row r="413" spans="5:11" ht="16">
      <c r="E413" s="10"/>
      <c r="F413" s="8"/>
      <c r="G413" s="8"/>
      <c r="H413" s="7"/>
      <c r="I413" s="9"/>
      <c r="J413" s="8"/>
      <c r="K413" s="160"/>
    </row>
    <row r="414" spans="5:11" ht="16">
      <c r="E414" s="10"/>
      <c r="F414" s="8"/>
      <c r="G414" s="8"/>
      <c r="H414" s="7"/>
      <c r="I414" s="9"/>
      <c r="J414" s="8"/>
      <c r="K414" s="160"/>
    </row>
    <row r="415" spans="5:11" ht="16">
      <c r="E415" s="10"/>
      <c r="F415" s="8"/>
      <c r="G415" s="8"/>
      <c r="H415" s="7"/>
      <c r="I415" s="9"/>
      <c r="J415" s="8"/>
      <c r="K415" s="160"/>
    </row>
    <row r="416" spans="5:11" ht="16">
      <c r="E416" s="10"/>
      <c r="F416" s="8"/>
      <c r="G416" s="8"/>
      <c r="H416" s="7"/>
      <c r="I416" s="9"/>
      <c r="J416" s="8"/>
      <c r="K416" s="160"/>
    </row>
    <row r="417" spans="5:11" ht="16">
      <c r="E417" s="10"/>
      <c r="F417" s="8"/>
      <c r="G417" s="8"/>
      <c r="H417" s="7"/>
      <c r="I417" s="9"/>
      <c r="J417" s="8"/>
      <c r="K417" s="160"/>
    </row>
    <row r="418" spans="5:11" ht="16">
      <c r="E418" s="10"/>
      <c r="F418" s="8"/>
      <c r="G418" s="8"/>
      <c r="H418" s="7"/>
      <c r="I418" s="9"/>
      <c r="J418" s="8"/>
      <c r="K418" s="160"/>
    </row>
    <row r="419" spans="5:11" ht="16">
      <c r="E419" s="10"/>
      <c r="F419" s="8"/>
      <c r="G419" s="8"/>
      <c r="H419" s="7"/>
      <c r="I419" s="9"/>
      <c r="J419" s="8"/>
      <c r="K419" s="160"/>
    </row>
    <row r="420" spans="5:11" ht="16">
      <c r="E420" s="10"/>
      <c r="F420" s="8"/>
      <c r="G420" s="8"/>
      <c r="H420" s="7"/>
      <c r="I420" s="9"/>
      <c r="J420" s="8"/>
      <c r="K420" s="160"/>
    </row>
    <row r="421" spans="5:11" ht="16">
      <c r="E421" s="10"/>
      <c r="F421" s="8"/>
      <c r="G421" s="8"/>
      <c r="H421" s="7"/>
      <c r="I421" s="9"/>
      <c r="J421" s="8"/>
      <c r="K421" s="160"/>
    </row>
    <row r="422" spans="5:11" ht="16">
      <c r="E422" s="10"/>
      <c r="F422" s="8"/>
      <c r="G422" s="8"/>
      <c r="H422" s="7"/>
      <c r="I422" s="9"/>
      <c r="J422" s="8"/>
      <c r="K422" s="160"/>
    </row>
    <row r="423" spans="5:11" ht="16">
      <c r="E423" s="10"/>
      <c r="F423" s="8"/>
      <c r="G423" s="8"/>
      <c r="H423" s="7"/>
      <c r="I423" s="9"/>
      <c r="J423" s="8"/>
      <c r="K423" s="160"/>
    </row>
    <row r="424" spans="5:11" ht="16">
      <c r="E424" s="10"/>
      <c r="F424" s="8"/>
      <c r="G424" s="8"/>
      <c r="H424" s="7"/>
      <c r="I424" s="9"/>
      <c r="J424" s="8"/>
      <c r="K424" s="160"/>
    </row>
    <row r="425" spans="5:11" ht="16">
      <c r="E425" s="10"/>
      <c r="F425" s="8"/>
      <c r="G425" s="8"/>
      <c r="H425" s="7"/>
      <c r="I425" s="9"/>
      <c r="J425" s="8"/>
      <c r="K425" s="160"/>
    </row>
    <row r="426" spans="5:11" ht="16">
      <c r="E426" s="10"/>
      <c r="F426" s="8"/>
      <c r="G426" s="8"/>
      <c r="H426" s="7"/>
      <c r="I426" s="9"/>
      <c r="J426" s="8"/>
      <c r="K426" s="160"/>
    </row>
    <row r="427" spans="5:11" ht="16">
      <c r="E427" s="10"/>
      <c r="F427" s="8"/>
      <c r="G427" s="8"/>
      <c r="H427" s="7"/>
      <c r="I427" s="9"/>
      <c r="J427" s="8"/>
      <c r="K427" s="160"/>
    </row>
    <row r="428" spans="5:11" ht="16">
      <c r="E428" s="10"/>
      <c r="F428" s="8"/>
      <c r="G428" s="8"/>
      <c r="H428" s="7"/>
      <c r="I428" s="9"/>
      <c r="J428" s="8"/>
      <c r="K428" s="160"/>
    </row>
    <row r="429" spans="5:11" ht="16">
      <c r="E429" s="10"/>
      <c r="F429" s="8"/>
      <c r="G429" s="8"/>
      <c r="H429" s="7"/>
      <c r="I429" s="9"/>
      <c r="J429" s="8"/>
      <c r="K429" s="160"/>
    </row>
    <row r="430" spans="5:11" ht="16">
      <c r="E430" s="10"/>
      <c r="F430" s="8"/>
      <c r="G430" s="8"/>
      <c r="H430" s="7"/>
      <c r="I430" s="9"/>
      <c r="J430" s="8"/>
      <c r="K430" s="160"/>
    </row>
  </sheetData>
  <mergeCells count="3">
    <mergeCell ref="Y1:Z1"/>
    <mergeCell ref="AA1:AB1"/>
    <mergeCell ref="AC1:AD1"/>
  </mergeCells>
  <phoneticPr fontId="27" type="noConversion"/>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EFE57-C833-EA4A-B163-7C8EA32D070E}">
  <dimension ref="A1:AG430"/>
  <sheetViews>
    <sheetView topLeftCell="A30" zoomScale="90" zoomScaleNormal="90" workbookViewId="0">
      <pane xSplit="2" topLeftCell="T1" activePane="topRight" state="frozen"/>
      <selection pane="topRight" activeCell="V56" sqref="V56"/>
    </sheetView>
  </sheetViews>
  <sheetFormatPr baseColWidth="10" defaultRowHeight="14"/>
  <cols>
    <col min="1" max="1" width="11" style="1" bestFit="1" customWidth="1"/>
    <col min="2" max="2" width="11.33203125" style="6" bestFit="1" customWidth="1"/>
    <col min="3" max="3" width="34.1640625" style="4" bestFit="1" customWidth="1"/>
    <col min="4" max="4" width="12.83203125" style="1" bestFit="1" customWidth="1"/>
    <col min="5" max="5" width="12.6640625" style="1" bestFit="1" customWidth="1"/>
    <col min="6" max="6" width="12.5" style="5" bestFit="1" customWidth="1"/>
    <col min="7" max="7" width="14.6640625" style="5" bestFit="1" customWidth="1"/>
    <col min="8" max="8" width="11.33203125" style="4" bestFit="1" customWidth="1"/>
    <col min="9" max="9" width="11.33203125" style="1" bestFit="1" customWidth="1"/>
    <col min="10" max="10" width="13" style="4" bestFit="1" customWidth="1"/>
    <col min="11" max="11" width="11.33203125" style="161" bestFit="1" customWidth="1"/>
    <col min="12" max="14" width="13.33203125" style="1" customWidth="1"/>
    <col min="15" max="15" width="28" style="1" bestFit="1" customWidth="1"/>
    <col min="16" max="16" width="13.5" style="4" customWidth="1"/>
    <col min="17" max="18" width="13.5" style="1" customWidth="1"/>
    <col min="19" max="19" width="11.6640625" style="2" customWidth="1"/>
    <col min="20" max="21" width="11" style="2" customWidth="1"/>
    <col min="22" max="22" width="14" style="1" bestFit="1" customWidth="1"/>
    <col min="23" max="24" width="11" style="1" bestFit="1" customWidth="1"/>
    <col min="25" max="25" width="17.1640625" style="2" customWidth="1"/>
    <col min="26" max="26" width="17.83203125" style="2" customWidth="1"/>
    <col min="27" max="27" width="10.83203125" style="1"/>
    <col min="28" max="28" width="15.5" style="1" bestFit="1" customWidth="1"/>
    <col min="29" max="29" width="11.5" style="161" bestFit="1" customWidth="1"/>
    <col min="30" max="30" width="11.6640625" style="1" customWidth="1"/>
    <col min="31" max="31" width="12" style="235" bestFit="1" customWidth="1"/>
    <col min="32" max="32" width="16.33203125" style="1" bestFit="1" customWidth="1"/>
    <col min="33" max="33" width="12" style="1" bestFit="1" customWidth="1"/>
    <col min="34" max="16384" width="10.83203125" style="1"/>
  </cols>
  <sheetData>
    <row r="1" spans="1:33" s="54" customFormat="1" ht="16">
      <c r="A1" s="51"/>
      <c r="B1" s="53"/>
      <c r="C1" s="144" t="s">
        <v>58</v>
      </c>
      <c r="D1" s="51"/>
      <c r="E1" s="51"/>
      <c r="F1" s="52"/>
      <c r="G1" s="52"/>
      <c r="H1" s="144"/>
      <c r="I1" s="51"/>
      <c r="J1" s="144"/>
      <c r="K1" s="156"/>
      <c r="L1" s="51"/>
      <c r="M1" s="51"/>
      <c r="N1" s="51"/>
      <c r="O1" s="51"/>
      <c r="P1" s="144"/>
      <c r="Q1" s="51"/>
      <c r="R1" s="51"/>
      <c r="S1" s="151"/>
      <c r="T1" s="151"/>
      <c r="U1" s="151"/>
      <c r="V1" s="51"/>
      <c r="W1" s="51"/>
      <c r="X1" s="51"/>
      <c r="Y1" s="512" t="s">
        <v>199</v>
      </c>
      <c r="Z1" s="512"/>
      <c r="AA1" s="513" t="s">
        <v>238</v>
      </c>
      <c r="AB1" s="513"/>
      <c r="AC1" s="513" t="s">
        <v>286</v>
      </c>
      <c r="AD1" s="513"/>
      <c r="AE1" s="236" t="s">
        <v>285</v>
      </c>
      <c r="AF1" s="54" t="s">
        <v>249</v>
      </c>
      <c r="AG1" s="54" t="s">
        <v>250</v>
      </c>
    </row>
    <row r="2" spans="1:33" s="45" customFormat="1" ht="16">
      <c r="A2" s="51"/>
      <c r="B2" s="53" t="s">
        <v>53</v>
      </c>
      <c r="C2" s="52" t="s">
        <v>49</v>
      </c>
      <c r="D2" s="51" t="s">
        <v>48</v>
      </c>
      <c r="E2" s="137" t="s">
        <v>47</v>
      </c>
      <c r="F2" s="52" t="s">
        <v>46</v>
      </c>
      <c r="G2" s="52" t="s">
        <v>45</v>
      </c>
      <c r="H2" s="52" t="s">
        <v>44</v>
      </c>
      <c r="I2" s="138" t="s">
        <v>43</v>
      </c>
      <c r="J2" s="52" t="s">
        <v>42</v>
      </c>
      <c r="K2" s="157" t="s">
        <v>41</v>
      </c>
      <c r="L2" s="139" t="s">
        <v>40</v>
      </c>
      <c r="M2" s="139" t="s">
        <v>39</v>
      </c>
      <c r="N2" s="139" t="s">
        <v>38</v>
      </c>
      <c r="O2" s="140" t="s">
        <v>37</v>
      </c>
      <c r="P2" s="141" t="s">
        <v>33</v>
      </c>
      <c r="Q2" s="142" t="s">
        <v>32</v>
      </c>
      <c r="R2" s="142" t="s">
        <v>31</v>
      </c>
      <c r="S2" s="47" t="s">
        <v>24</v>
      </c>
      <c r="T2" s="47" t="s">
        <v>23</v>
      </c>
      <c r="U2" s="47" t="s">
        <v>22</v>
      </c>
      <c r="V2" s="47" t="s">
        <v>21</v>
      </c>
      <c r="W2" s="47" t="s">
        <v>20</v>
      </c>
      <c r="X2" s="47" t="s">
        <v>19</v>
      </c>
      <c r="Y2" s="47" t="s">
        <v>12</v>
      </c>
      <c r="Z2" s="47" t="s">
        <v>11</v>
      </c>
      <c r="AA2" s="47" t="s">
        <v>239</v>
      </c>
      <c r="AB2" s="47" t="s">
        <v>240</v>
      </c>
      <c r="AC2" s="277" t="s">
        <v>248</v>
      </c>
      <c r="AD2" s="54" t="s">
        <v>247</v>
      </c>
      <c r="AE2" s="278"/>
      <c r="AF2" s="54"/>
      <c r="AG2" s="54"/>
    </row>
    <row r="3" spans="1:33" s="9" customFormat="1" ht="16">
      <c r="A3" s="138"/>
      <c r="B3" s="143">
        <v>44444</v>
      </c>
      <c r="C3" s="138"/>
      <c r="D3" s="52">
        <v>6629870</v>
      </c>
      <c r="E3" s="137">
        <f t="shared" ref="E3:E66" si="0">D3-C3-SUM(F3:K3)</f>
        <v>6558441</v>
      </c>
      <c r="F3" s="52">
        <v>48487</v>
      </c>
      <c r="G3" s="52">
        <v>1301</v>
      </c>
      <c r="H3" s="138">
        <v>89</v>
      </c>
      <c r="I3" s="138">
        <v>24</v>
      </c>
      <c r="J3" s="144">
        <v>20702</v>
      </c>
      <c r="K3" s="156">
        <v>826</v>
      </c>
      <c r="L3" s="152"/>
      <c r="M3" s="152"/>
      <c r="N3" s="152"/>
      <c r="O3" s="152"/>
      <c r="P3" s="144"/>
      <c r="Q3" s="144"/>
      <c r="R3" s="144"/>
      <c r="S3" s="151"/>
      <c r="T3" s="151"/>
      <c r="U3" s="151"/>
      <c r="V3" s="153"/>
      <c r="W3" s="153"/>
      <c r="X3" s="153"/>
      <c r="Y3" s="47"/>
      <c r="Z3" s="151"/>
      <c r="AC3" s="160"/>
      <c r="AE3" s="237"/>
    </row>
    <row r="4" spans="1:33" s="9" customFormat="1" ht="16">
      <c r="A4" s="138"/>
      <c r="B4" s="143">
        <v>44445</v>
      </c>
      <c r="C4" s="138"/>
      <c r="D4" s="52">
        <v>6629870</v>
      </c>
      <c r="E4" s="137">
        <f t="shared" si="0"/>
        <v>6564425</v>
      </c>
      <c r="F4" s="52">
        <v>42258</v>
      </c>
      <c r="G4" s="52">
        <v>1498</v>
      </c>
      <c r="H4" s="138">
        <v>92</v>
      </c>
      <c r="I4" s="138">
        <v>26</v>
      </c>
      <c r="J4" s="144">
        <v>20745</v>
      </c>
      <c r="K4" s="156">
        <v>826</v>
      </c>
      <c r="L4" s="152"/>
      <c r="M4" s="152"/>
      <c r="N4" s="152"/>
      <c r="O4" s="152"/>
      <c r="P4" s="144"/>
      <c r="Q4" s="144"/>
      <c r="R4" s="144"/>
      <c r="S4" s="151"/>
      <c r="T4" s="151"/>
      <c r="U4" s="151"/>
      <c r="V4" s="153"/>
      <c r="W4" s="153"/>
      <c r="X4" s="153"/>
      <c r="Y4" s="47"/>
      <c r="Z4" s="151"/>
      <c r="AC4" s="160"/>
      <c r="AE4" s="237"/>
    </row>
    <row r="5" spans="1:33" s="9" customFormat="1" ht="16">
      <c r="A5" s="138"/>
      <c r="B5" s="143">
        <v>44446</v>
      </c>
      <c r="C5" s="138"/>
      <c r="D5" s="52">
        <v>6629870</v>
      </c>
      <c r="E5" s="137">
        <f t="shared" si="0"/>
        <v>6562583</v>
      </c>
      <c r="F5" s="52">
        <v>43858</v>
      </c>
      <c r="G5" s="52">
        <v>1643</v>
      </c>
      <c r="H5" s="138">
        <v>110</v>
      </c>
      <c r="I5" s="138">
        <v>30</v>
      </c>
      <c r="J5" s="144">
        <v>20820</v>
      </c>
      <c r="K5" s="156">
        <v>826</v>
      </c>
      <c r="L5" s="152"/>
      <c r="M5" s="152"/>
      <c r="N5" s="152"/>
      <c r="O5" s="152"/>
      <c r="P5" s="144"/>
      <c r="Q5" s="144"/>
      <c r="R5" s="144"/>
      <c r="S5" s="151"/>
      <c r="T5" s="151"/>
      <c r="U5" s="151"/>
      <c r="V5" s="153"/>
      <c r="W5" s="153"/>
      <c r="X5" s="153"/>
      <c r="Y5" s="47"/>
      <c r="Z5" s="151"/>
      <c r="AC5" s="160"/>
      <c r="AE5" s="237"/>
    </row>
    <row r="6" spans="1:33" s="9" customFormat="1" ht="16">
      <c r="A6" s="138"/>
      <c r="B6" s="143">
        <v>44447</v>
      </c>
      <c r="C6" s="138"/>
      <c r="D6" s="52">
        <v>6629870</v>
      </c>
      <c r="E6" s="137">
        <f>D6-C6-SUM(F6:K6)</f>
        <v>6563800</v>
      </c>
      <c r="F6" s="52">
        <v>42429</v>
      </c>
      <c r="G6" s="52">
        <v>1764</v>
      </c>
      <c r="H6" s="138">
        <v>120</v>
      </c>
      <c r="I6" s="138">
        <v>33</v>
      </c>
      <c r="J6" s="144">
        <v>20898</v>
      </c>
      <c r="K6" s="156">
        <v>826</v>
      </c>
      <c r="L6" s="152">
        <f>G6-G5</f>
        <v>121</v>
      </c>
      <c r="M6" s="152">
        <f t="shared" ref="L6:O69" si="1">H6-H5</f>
        <v>10</v>
      </c>
      <c r="N6" s="152">
        <f t="shared" si="1"/>
        <v>3</v>
      </c>
      <c r="O6" s="152">
        <f>J6-J5</f>
        <v>78</v>
      </c>
      <c r="P6" s="144">
        <f t="shared" ref="P6:P69" si="2">MAX(0,MIN(G6,L6+$O6*G6/SUM($G6:$I6)))</f>
        <v>192.77464788732394</v>
      </c>
      <c r="Q6" s="144">
        <f>MAX(0,MIN(H6,M6+$O6*H6/SUM($G6:$I6)))</f>
        <v>14.88262910798122</v>
      </c>
      <c r="R6" s="144">
        <f t="shared" ref="R6:R69" si="3">MAX(0,MIN(I6,N6+$O6*I6/SUM($G6:$I6)))</f>
        <v>4.342723004694836</v>
      </c>
      <c r="S6" s="151">
        <f>MIN(1,P6/F5)</f>
        <v>4.3954272398952056E-3</v>
      </c>
      <c r="T6" s="151">
        <f>MIN(1,Q6/G5)</f>
        <v>9.058203961035436E-3</v>
      </c>
      <c r="U6" s="151">
        <f t="shared" ref="U6:U69" si="4">MIN(1,R6/H5)</f>
        <v>3.9479300042680326E-2</v>
      </c>
      <c r="V6" s="153"/>
      <c r="W6" s="153"/>
      <c r="X6" s="153"/>
      <c r="Y6" s="47"/>
      <c r="Z6" s="151"/>
      <c r="AC6" s="160"/>
      <c r="AE6" s="237"/>
    </row>
    <row r="7" spans="1:33" s="9" customFormat="1" ht="16">
      <c r="A7" s="138"/>
      <c r="B7" s="143">
        <v>44448</v>
      </c>
      <c r="C7" s="138"/>
      <c r="D7" s="52">
        <v>6629870</v>
      </c>
      <c r="E7" s="137">
        <f t="shared" si="0"/>
        <v>6551664</v>
      </c>
      <c r="F7" s="52">
        <v>54242</v>
      </c>
      <c r="G7" s="52">
        <v>2020</v>
      </c>
      <c r="H7" s="138">
        <v>111</v>
      </c>
      <c r="I7" s="138">
        <v>32</v>
      </c>
      <c r="J7" s="144">
        <v>20975</v>
      </c>
      <c r="K7" s="156">
        <v>826</v>
      </c>
      <c r="L7" s="152">
        <f t="shared" si="1"/>
        <v>256</v>
      </c>
      <c r="M7" s="152">
        <f t="shared" si="1"/>
        <v>-9</v>
      </c>
      <c r="N7" s="152">
        <f t="shared" si="1"/>
        <v>-1</v>
      </c>
      <c r="O7" s="152">
        <f>J7-J6</f>
        <v>77</v>
      </c>
      <c r="P7" s="144">
        <f>MAX(0,MIN(G7,L7+$O7*G7/SUM($G7:$I7)))</f>
        <v>327.90938511326863</v>
      </c>
      <c r="Q7" s="144">
        <f t="shared" ref="Q7:R70" si="5">MAX(0,MIN(H7,M7+$O7*H7/SUM($G7:$I7)))</f>
        <v>0</v>
      </c>
      <c r="R7" s="144">
        <f t="shared" si="3"/>
        <v>0.13915857605177995</v>
      </c>
      <c r="S7" s="151">
        <f t="shared" ref="S7:T44" si="6">MIN(1,P7/F6)</f>
        <v>7.7284259613299546E-3</v>
      </c>
      <c r="T7" s="151">
        <f t="shared" si="6"/>
        <v>0</v>
      </c>
      <c r="U7" s="151">
        <f t="shared" si="4"/>
        <v>1.1596548004314995E-3</v>
      </c>
      <c r="V7" s="153"/>
      <c r="W7" s="153"/>
      <c r="X7" s="153"/>
      <c r="Y7" s="47"/>
      <c r="Z7" s="151"/>
      <c r="AC7" s="160"/>
      <c r="AE7" s="237"/>
    </row>
    <row r="8" spans="1:33" s="9" customFormat="1" ht="16">
      <c r="A8" s="138"/>
      <c r="B8" s="143">
        <v>44449</v>
      </c>
      <c r="C8" s="138"/>
      <c r="D8" s="52">
        <v>6629870</v>
      </c>
      <c r="E8" s="137">
        <f t="shared" si="0"/>
        <v>6562575</v>
      </c>
      <c r="F8" s="52">
        <v>42998</v>
      </c>
      <c r="G8" s="52">
        <v>2263</v>
      </c>
      <c r="H8" s="138">
        <v>127</v>
      </c>
      <c r="I8" s="138">
        <v>33</v>
      </c>
      <c r="J8" s="144">
        <v>21047</v>
      </c>
      <c r="K8" s="156">
        <v>827</v>
      </c>
      <c r="L8" s="152">
        <f t="shared" si="1"/>
        <v>243</v>
      </c>
      <c r="M8" s="152">
        <f t="shared" si="1"/>
        <v>16</v>
      </c>
      <c r="N8" s="152">
        <f t="shared" si="1"/>
        <v>1</v>
      </c>
      <c r="O8" s="152">
        <f t="shared" si="1"/>
        <v>72</v>
      </c>
      <c r="P8" s="144">
        <f>MAX(0,MIN(G8,L8+$O8*G8/SUM($G8:$I8)))</f>
        <v>310.24556335121747</v>
      </c>
      <c r="Q8" s="144">
        <f t="shared" si="5"/>
        <v>19.77383408997111</v>
      </c>
      <c r="R8" s="144">
        <f t="shared" si="3"/>
        <v>1.9806025588113907</v>
      </c>
      <c r="S8" s="151">
        <f t="shared" si="6"/>
        <v>5.7196556792009417E-3</v>
      </c>
      <c r="T8" s="151">
        <f t="shared" si="6"/>
        <v>9.7890267772134214E-3</v>
      </c>
      <c r="U8" s="151">
        <f t="shared" si="4"/>
        <v>1.7843266295598115E-2</v>
      </c>
      <c r="V8" s="153"/>
      <c r="W8" s="153"/>
      <c r="X8" s="153"/>
      <c r="Y8" s="47"/>
      <c r="Z8" s="151"/>
      <c r="AC8" s="160"/>
      <c r="AE8" s="237"/>
    </row>
    <row r="9" spans="1:33" s="9" customFormat="1" ht="16">
      <c r="A9" s="138"/>
      <c r="B9" s="143">
        <v>44450</v>
      </c>
      <c r="C9" s="138"/>
      <c r="D9" s="52">
        <v>6629870</v>
      </c>
      <c r="E9" s="137">
        <f t="shared" si="0"/>
        <v>6562361</v>
      </c>
      <c r="F9" s="52">
        <v>42765</v>
      </c>
      <c r="G9" s="52">
        <v>2613</v>
      </c>
      <c r="H9" s="138">
        <v>143</v>
      </c>
      <c r="I9" s="138">
        <v>34</v>
      </c>
      <c r="J9" s="144">
        <v>21127</v>
      </c>
      <c r="K9" s="156">
        <v>827</v>
      </c>
      <c r="L9" s="152">
        <f t="shared" si="1"/>
        <v>350</v>
      </c>
      <c r="M9" s="152">
        <f t="shared" si="1"/>
        <v>16</v>
      </c>
      <c r="N9" s="152">
        <f t="shared" si="1"/>
        <v>1</v>
      </c>
      <c r="O9" s="152">
        <f>J9-J8</f>
        <v>80</v>
      </c>
      <c r="P9" s="144">
        <f>MAX(0,MIN(G9,L9+$O9*G9/SUM($G9:$I9)))</f>
        <v>424.92473118279571</v>
      </c>
      <c r="Q9" s="144">
        <f t="shared" si="5"/>
        <v>20.100358422939067</v>
      </c>
      <c r="R9" s="144">
        <f t="shared" si="3"/>
        <v>1.9749103942652328</v>
      </c>
      <c r="S9" s="151">
        <f t="shared" si="6"/>
        <v>9.8824301405366702E-3</v>
      </c>
      <c r="T9" s="151">
        <f t="shared" si="6"/>
        <v>8.8821734082806299E-3</v>
      </c>
      <c r="U9" s="151">
        <f t="shared" si="4"/>
        <v>1.5550475545395534E-2</v>
      </c>
      <c r="V9" s="153">
        <f t="shared" ref="V9:X24" si="7">AVERAGE(S6:S12)</f>
        <v>7.7653509507572159E-3</v>
      </c>
      <c r="W9" s="153">
        <f t="shared" si="7"/>
        <v>5.2865415018748755E-3</v>
      </c>
      <c r="X9" s="153">
        <f t="shared" si="7"/>
        <v>2.3812869490551242E-2</v>
      </c>
      <c r="Y9" s="47"/>
      <c r="Z9" s="151"/>
      <c r="AC9" s="160"/>
      <c r="AE9" s="237"/>
    </row>
    <row r="10" spans="1:33" s="9" customFormat="1" ht="16">
      <c r="A10" s="138"/>
      <c r="B10" s="143">
        <v>44451</v>
      </c>
      <c r="C10" s="138"/>
      <c r="D10" s="52">
        <v>6629870</v>
      </c>
      <c r="E10" s="137">
        <f>D10-C10-SUM(F10:K10)</f>
        <v>6556679</v>
      </c>
      <c r="F10" s="52">
        <v>48063</v>
      </c>
      <c r="G10" s="52">
        <v>2928</v>
      </c>
      <c r="H10" s="138">
        <v>147</v>
      </c>
      <c r="I10" s="138">
        <v>34</v>
      </c>
      <c r="J10" s="144">
        <v>21192</v>
      </c>
      <c r="K10" s="156">
        <v>827</v>
      </c>
      <c r="L10" s="152">
        <f t="shared" si="1"/>
        <v>315</v>
      </c>
      <c r="M10" s="152">
        <f t="shared" si="1"/>
        <v>4</v>
      </c>
      <c r="N10" s="152">
        <f t="shared" si="1"/>
        <v>0</v>
      </c>
      <c r="O10" s="152">
        <f t="shared" si="1"/>
        <v>65</v>
      </c>
      <c r="P10" s="144">
        <f t="shared" si="2"/>
        <v>376.21582502412349</v>
      </c>
      <c r="Q10" s="144">
        <f t="shared" si="5"/>
        <v>7.0733354776455446</v>
      </c>
      <c r="R10" s="144">
        <f t="shared" si="3"/>
        <v>0.71083949823094239</v>
      </c>
      <c r="S10" s="151">
        <f t="shared" si="6"/>
        <v>8.7972834098941546E-3</v>
      </c>
      <c r="T10" s="151">
        <f t="shared" si="6"/>
        <v>2.7069787514908323E-3</v>
      </c>
      <c r="U10" s="151">
        <f t="shared" si="4"/>
        <v>4.9709055820345623E-3</v>
      </c>
      <c r="V10" s="153">
        <f t="shared" si="7"/>
        <v>8.4253731209919368E-3</v>
      </c>
      <c r="W10" s="153">
        <f t="shared" si="7"/>
        <v>4.8770039880901422E-3</v>
      </c>
      <c r="X10" s="153">
        <f t="shared" si="7"/>
        <v>1.8935062472795219E-2</v>
      </c>
      <c r="Y10" s="47"/>
      <c r="Z10" s="151"/>
      <c r="AC10" s="160"/>
      <c r="AE10" s="237"/>
    </row>
    <row r="11" spans="1:33" s="9" customFormat="1" ht="16">
      <c r="A11" s="138"/>
      <c r="B11" s="143">
        <v>44452</v>
      </c>
      <c r="C11" s="138"/>
      <c r="D11" s="52">
        <v>6629870</v>
      </c>
      <c r="E11" s="137">
        <f t="shared" si="0"/>
        <v>6555242</v>
      </c>
      <c r="F11" s="52">
        <v>49037</v>
      </c>
      <c r="G11" s="52">
        <v>3309</v>
      </c>
      <c r="H11" s="138">
        <v>157</v>
      </c>
      <c r="I11" s="138">
        <v>38</v>
      </c>
      <c r="J11" s="144">
        <v>21260</v>
      </c>
      <c r="K11" s="156">
        <v>827</v>
      </c>
      <c r="L11" s="152">
        <f t="shared" si="1"/>
        <v>381</v>
      </c>
      <c r="M11" s="152">
        <f t="shared" si="1"/>
        <v>10</v>
      </c>
      <c r="N11" s="152">
        <f t="shared" si="1"/>
        <v>4</v>
      </c>
      <c r="O11" s="152">
        <f t="shared" si="1"/>
        <v>68</v>
      </c>
      <c r="P11" s="144">
        <f t="shared" si="2"/>
        <v>445.21575342465752</v>
      </c>
      <c r="Q11" s="144">
        <f t="shared" si="5"/>
        <v>13.046803652968038</v>
      </c>
      <c r="R11" s="144">
        <f t="shared" si="3"/>
        <v>4.737442922374429</v>
      </c>
      <c r="S11" s="151">
        <f t="shared" si="6"/>
        <v>9.2631702853475124E-3</v>
      </c>
      <c r="T11" s="151">
        <f t="shared" si="6"/>
        <v>4.455875564538264E-3</v>
      </c>
      <c r="U11" s="151">
        <f t="shared" si="4"/>
        <v>3.2227502873295434E-2</v>
      </c>
      <c r="V11" s="153">
        <f t="shared" si="7"/>
        <v>8.5705217577633098E-3</v>
      </c>
      <c r="W11" s="153">
        <f>AVERAGE(T8:T14)</f>
        <v>5.4804100928137495E-3</v>
      </c>
      <c r="X11" s="153">
        <f t="shared" si="7"/>
        <v>2.6198813791978411E-2</v>
      </c>
      <c r="Y11" s="47"/>
      <c r="Z11" s="151"/>
      <c r="AC11" s="160"/>
      <c r="AE11" s="237"/>
    </row>
    <row r="12" spans="1:33" s="9" customFormat="1" ht="16">
      <c r="A12" s="138"/>
      <c r="B12" s="143">
        <v>44453</v>
      </c>
      <c r="C12" s="138"/>
      <c r="D12" s="52">
        <v>6629870</v>
      </c>
      <c r="E12" s="137">
        <f t="shared" si="0"/>
        <v>6561147</v>
      </c>
      <c r="F12" s="52">
        <v>42694</v>
      </c>
      <c r="G12" s="52">
        <v>3593</v>
      </c>
      <c r="H12" s="138">
        <v>158</v>
      </c>
      <c r="I12" s="138">
        <v>45</v>
      </c>
      <c r="J12" s="144">
        <v>21404</v>
      </c>
      <c r="K12" s="156">
        <v>829</v>
      </c>
      <c r="L12" s="152">
        <f t="shared" si="1"/>
        <v>284</v>
      </c>
      <c r="M12" s="152">
        <f t="shared" si="1"/>
        <v>1</v>
      </c>
      <c r="N12" s="152">
        <f t="shared" si="1"/>
        <v>7</v>
      </c>
      <c r="O12" s="152">
        <f t="shared" si="1"/>
        <v>144</v>
      </c>
      <c r="P12" s="144">
        <f t="shared" si="2"/>
        <v>420.29926238145413</v>
      </c>
      <c r="Q12" s="144">
        <f t="shared" si="5"/>
        <v>6.9936775553213906</v>
      </c>
      <c r="R12" s="144">
        <f t="shared" si="3"/>
        <v>8.7070600632244464</v>
      </c>
      <c r="S12" s="151">
        <f t="shared" si="6"/>
        <v>8.5710639390960738E-3</v>
      </c>
      <c r="T12" s="151">
        <f t="shared" si="6"/>
        <v>2.1135320505655457E-3</v>
      </c>
      <c r="U12" s="151">
        <f t="shared" si="4"/>
        <v>5.5458981294423226E-2</v>
      </c>
      <c r="V12" s="153">
        <f t="shared" si="7"/>
        <v>8.8203368221911639E-3</v>
      </c>
      <c r="W12" s="153">
        <f t="shared" si="7"/>
        <v>5.2392349007894228E-3</v>
      </c>
      <c r="X12" s="153">
        <f t="shared" si="7"/>
        <v>2.3649775749750107E-2</v>
      </c>
      <c r="Y12" s="47"/>
      <c r="Z12" s="151"/>
      <c r="AC12" s="160"/>
      <c r="AE12" s="237"/>
    </row>
    <row r="13" spans="1:33" s="9" customFormat="1" ht="16">
      <c r="A13" s="138"/>
      <c r="B13" s="143">
        <v>44454</v>
      </c>
      <c r="C13" s="138"/>
      <c r="D13" s="52">
        <v>6629870</v>
      </c>
      <c r="E13" s="137">
        <f t="shared" si="0"/>
        <v>6548782</v>
      </c>
      <c r="F13" s="52">
        <v>54649</v>
      </c>
      <c r="G13" s="52">
        <v>3818</v>
      </c>
      <c r="H13" s="138">
        <v>173</v>
      </c>
      <c r="I13" s="138">
        <v>44</v>
      </c>
      <c r="J13" s="144">
        <v>21573</v>
      </c>
      <c r="K13" s="156">
        <v>831</v>
      </c>
      <c r="L13" s="152">
        <f t="shared" si="1"/>
        <v>225</v>
      </c>
      <c r="M13" s="152">
        <f t="shared" si="1"/>
        <v>15</v>
      </c>
      <c r="N13" s="152">
        <f t="shared" si="1"/>
        <v>-1</v>
      </c>
      <c r="O13" s="152">
        <f t="shared" si="1"/>
        <v>169</v>
      </c>
      <c r="P13" s="144">
        <f t="shared" si="2"/>
        <v>384.91127633209419</v>
      </c>
      <c r="Q13" s="144">
        <f t="shared" si="5"/>
        <v>22.245848822800497</v>
      </c>
      <c r="R13" s="144">
        <f t="shared" si="3"/>
        <v>0.84287484510532829</v>
      </c>
      <c r="S13" s="151">
        <f t="shared" si="6"/>
        <v>9.0155824315382542E-3</v>
      </c>
      <c r="T13" s="151">
        <f t="shared" si="6"/>
        <v>6.1914413645423032E-3</v>
      </c>
      <c r="U13" s="151">
        <f t="shared" si="4"/>
        <v>5.3346509183881535E-3</v>
      </c>
      <c r="V13" s="153">
        <f t="shared" si="7"/>
        <v>8.7185751433110064E-3</v>
      </c>
      <c r="W13" s="153">
        <f t="shared" si="7"/>
        <v>4.274677713290459E-3</v>
      </c>
      <c r="X13" s="153">
        <f t="shared" si="7"/>
        <v>2.8178004573255904E-2</v>
      </c>
      <c r="Y13" s="47"/>
      <c r="Z13" s="151"/>
      <c r="AC13" s="160"/>
      <c r="AE13" s="237"/>
    </row>
    <row r="14" spans="1:33" s="9" customFormat="1" ht="16">
      <c r="A14" s="138"/>
      <c r="B14" s="143">
        <v>44455</v>
      </c>
      <c r="C14" s="138"/>
      <c r="D14" s="52">
        <v>6629870</v>
      </c>
      <c r="E14" s="137">
        <f t="shared" si="0"/>
        <v>6540967</v>
      </c>
      <c r="F14" s="52">
        <v>61961</v>
      </c>
      <c r="G14" s="52">
        <v>4134</v>
      </c>
      <c r="H14" s="138">
        <v>182</v>
      </c>
      <c r="I14" s="138">
        <v>51</v>
      </c>
      <c r="J14" s="144">
        <v>21744</v>
      </c>
      <c r="K14" s="156">
        <v>831</v>
      </c>
      <c r="L14" s="152">
        <f t="shared" si="1"/>
        <v>316</v>
      </c>
      <c r="M14" s="152">
        <f t="shared" si="1"/>
        <v>9</v>
      </c>
      <c r="N14" s="152">
        <f t="shared" si="1"/>
        <v>7</v>
      </c>
      <c r="O14" s="152">
        <f t="shared" si="1"/>
        <v>171</v>
      </c>
      <c r="P14" s="144">
        <f t="shared" si="2"/>
        <v>477.87634531715139</v>
      </c>
      <c r="Q14" s="144">
        <f t="shared" si="5"/>
        <v>16.126631554843144</v>
      </c>
      <c r="R14" s="144">
        <f t="shared" si="3"/>
        <v>8.9970231280054964</v>
      </c>
      <c r="S14" s="151">
        <f t="shared" si="6"/>
        <v>8.7444664187295539E-3</v>
      </c>
      <c r="T14" s="151">
        <f t="shared" si="6"/>
        <v>4.2238427330652554E-3</v>
      </c>
      <c r="U14" s="151">
        <f t="shared" si="4"/>
        <v>5.200591403471385E-2</v>
      </c>
      <c r="V14" s="153">
        <f t="shared" si="7"/>
        <v>8.57737619603079E-3</v>
      </c>
      <c r="W14" s="153">
        <f t="shared" si="7"/>
        <v>4.0311676488172269E-3</v>
      </c>
      <c r="X14" s="153">
        <f t="shared" si="7"/>
        <v>2.8214040934810149E-2</v>
      </c>
      <c r="Y14" s="47"/>
      <c r="Z14" s="151"/>
      <c r="AC14" s="160"/>
      <c r="AE14" s="237"/>
    </row>
    <row r="15" spans="1:33" s="9" customFormat="1" ht="16">
      <c r="A15" s="138"/>
      <c r="B15" s="143">
        <v>44456</v>
      </c>
      <c r="C15" s="138"/>
      <c r="D15" s="52">
        <v>6629870</v>
      </c>
      <c r="E15" s="137">
        <f t="shared" si="0"/>
        <v>6546955</v>
      </c>
      <c r="F15" s="52">
        <v>55476</v>
      </c>
      <c r="G15" s="52">
        <v>4437</v>
      </c>
      <c r="H15" s="138">
        <v>208</v>
      </c>
      <c r="I15" s="138">
        <v>49</v>
      </c>
      <c r="J15" s="144">
        <v>21913</v>
      </c>
      <c r="K15" s="156">
        <v>832</v>
      </c>
      <c r="L15" s="152">
        <f t="shared" si="1"/>
        <v>303</v>
      </c>
      <c r="M15" s="152">
        <f t="shared" si="1"/>
        <v>26</v>
      </c>
      <c r="N15" s="152">
        <f t="shared" si="1"/>
        <v>-2</v>
      </c>
      <c r="O15" s="152">
        <f t="shared" si="1"/>
        <v>169</v>
      </c>
      <c r="P15" s="144">
        <f t="shared" si="2"/>
        <v>462.74712398806992</v>
      </c>
      <c r="Q15" s="144">
        <f t="shared" si="5"/>
        <v>33.488708990200259</v>
      </c>
      <c r="R15" s="144">
        <f t="shared" si="3"/>
        <v>0</v>
      </c>
      <c r="S15" s="151">
        <f t="shared" si="6"/>
        <v>7.4683611301959284E-3</v>
      </c>
      <c r="T15" s="151">
        <f t="shared" si="6"/>
        <v>8.1008004330431205E-3</v>
      </c>
      <c r="U15" s="151">
        <f t="shared" si="4"/>
        <v>0</v>
      </c>
      <c r="V15" s="153">
        <f t="shared" si="7"/>
        <v>8.5590539302205781E-3</v>
      </c>
      <c r="W15" s="153">
        <f t="shared" si="7"/>
        <v>3.6827562494100886E-3</v>
      </c>
      <c r="X15" s="153">
        <f t="shared" si="7"/>
        <v>2.7416465241758083E-2</v>
      </c>
      <c r="Y15" s="47"/>
      <c r="Z15" s="151"/>
      <c r="AC15" s="160"/>
      <c r="AE15" s="237"/>
    </row>
    <row r="16" spans="1:33" s="9" customFormat="1" ht="16">
      <c r="A16" s="138"/>
      <c r="B16" s="143">
        <v>44457</v>
      </c>
      <c r="C16" s="138"/>
      <c r="D16" s="52">
        <v>6629870</v>
      </c>
      <c r="E16" s="137">
        <f t="shared" si="0"/>
        <v>6540280</v>
      </c>
      <c r="F16" s="52">
        <v>61622</v>
      </c>
      <c r="G16" s="52">
        <v>4708</v>
      </c>
      <c r="H16" s="138">
        <v>207</v>
      </c>
      <c r="I16" s="138">
        <v>56</v>
      </c>
      <c r="J16" s="144">
        <v>22164</v>
      </c>
      <c r="K16" s="156">
        <v>833</v>
      </c>
      <c r="L16" s="152">
        <f t="shared" si="1"/>
        <v>271</v>
      </c>
      <c r="M16" s="152">
        <f t="shared" si="1"/>
        <v>-1</v>
      </c>
      <c r="N16" s="152">
        <f t="shared" si="1"/>
        <v>7</v>
      </c>
      <c r="O16" s="152">
        <f t="shared" si="1"/>
        <v>251</v>
      </c>
      <c r="P16" s="144">
        <f t="shared" si="2"/>
        <v>508.72037819352244</v>
      </c>
      <c r="Q16" s="144">
        <f t="shared" si="5"/>
        <v>9.4520217260108623</v>
      </c>
      <c r="R16" s="144">
        <f t="shared" si="3"/>
        <v>9.8276000804667074</v>
      </c>
      <c r="S16" s="151">
        <f t="shared" si="6"/>
        <v>9.1700983883755572E-3</v>
      </c>
      <c r="T16" s="151">
        <f t="shared" si="6"/>
        <v>2.1302730957878887E-3</v>
      </c>
      <c r="U16" s="151">
        <f t="shared" si="4"/>
        <v>4.724807730993609E-2</v>
      </c>
      <c r="V16" s="153">
        <f t="shared" si="7"/>
        <v>8.8521307326037187E-3</v>
      </c>
      <c r="W16" s="153">
        <f t="shared" si="7"/>
        <v>4.5050943040515334E-3</v>
      </c>
      <c r="X16" s="153">
        <f t="shared" si="7"/>
        <v>2.1969017234097939E-2</v>
      </c>
      <c r="Y16" s="47"/>
      <c r="Z16" s="151"/>
      <c r="AC16" s="160"/>
      <c r="AE16" s="237"/>
    </row>
    <row r="17" spans="1:33" s="9" customFormat="1" ht="16">
      <c r="A17" s="138"/>
      <c r="B17" s="143">
        <v>44458</v>
      </c>
      <c r="C17" s="138"/>
      <c r="D17" s="52">
        <v>6629870</v>
      </c>
      <c r="E17" s="137">
        <f t="shared" si="0"/>
        <v>6542795</v>
      </c>
      <c r="F17" s="52">
        <v>58619</v>
      </c>
      <c r="G17" s="52">
        <v>5000</v>
      </c>
      <c r="H17" s="138">
        <v>204</v>
      </c>
      <c r="I17" s="138">
        <v>55</v>
      </c>
      <c r="J17" s="144">
        <v>22363</v>
      </c>
      <c r="K17" s="156">
        <v>834</v>
      </c>
      <c r="L17" s="152">
        <f t="shared" si="1"/>
        <v>292</v>
      </c>
      <c r="M17" s="152">
        <f t="shared" si="1"/>
        <v>-3</v>
      </c>
      <c r="N17" s="152">
        <f t="shared" si="1"/>
        <v>-1</v>
      </c>
      <c r="O17" s="152">
        <f t="shared" si="1"/>
        <v>199</v>
      </c>
      <c r="P17" s="144">
        <f t="shared" si="2"/>
        <v>481.19946757938771</v>
      </c>
      <c r="Q17" s="144">
        <f t="shared" si="5"/>
        <v>4.7193382772390189</v>
      </c>
      <c r="R17" s="144">
        <f t="shared" si="3"/>
        <v>1.0811941433732648</v>
      </c>
      <c r="S17" s="151">
        <f t="shared" si="6"/>
        <v>7.808890778932649E-3</v>
      </c>
      <c r="T17" s="151">
        <f t="shared" si="6"/>
        <v>1.0024083001782113E-3</v>
      </c>
      <c r="U17" s="151">
        <f t="shared" si="4"/>
        <v>5.223160112914323E-3</v>
      </c>
      <c r="V17" s="153">
        <f t="shared" si="7"/>
        <v>9.2699876538262678E-3</v>
      </c>
      <c r="W17" s="153">
        <f t="shared" si="7"/>
        <v>4.430178854849887E-3</v>
      </c>
      <c r="X17" s="153">
        <f t="shared" si="7"/>
        <v>2.219919157469739E-2</v>
      </c>
      <c r="Y17" s="47"/>
      <c r="Z17" s="151"/>
      <c r="AC17" s="160"/>
      <c r="AE17" s="237"/>
    </row>
    <row r="18" spans="1:33" s="9" customFormat="1" ht="16">
      <c r="A18" s="138"/>
      <c r="B18" s="143">
        <v>44459</v>
      </c>
      <c r="C18" s="138"/>
      <c r="D18" s="52">
        <v>6629870</v>
      </c>
      <c r="E18" s="137">
        <f t="shared" si="0"/>
        <v>6549947</v>
      </c>
      <c r="F18" s="52">
        <v>50915</v>
      </c>
      <c r="G18" s="52">
        <v>5404</v>
      </c>
      <c r="H18" s="138">
        <v>209</v>
      </c>
      <c r="I18" s="138">
        <v>59</v>
      </c>
      <c r="J18" s="144">
        <v>22501</v>
      </c>
      <c r="K18" s="156">
        <v>835</v>
      </c>
      <c r="L18" s="152">
        <f t="shared" si="1"/>
        <v>404</v>
      </c>
      <c r="M18" s="152">
        <f t="shared" si="1"/>
        <v>5</v>
      </c>
      <c r="N18" s="152">
        <f t="shared" si="1"/>
        <v>4</v>
      </c>
      <c r="O18" s="152">
        <f t="shared" si="1"/>
        <v>138</v>
      </c>
      <c r="P18" s="144">
        <f t="shared" si="2"/>
        <v>535.47954866008467</v>
      </c>
      <c r="Q18" s="144">
        <f t="shared" si="5"/>
        <v>10.084978843441466</v>
      </c>
      <c r="R18" s="144">
        <f t="shared" si="3"/>
        <v>5.4354724964739072</v>
      </c>
      <c r="S18" s="151">
        <f t="shared" si="6"/>
        <v>9.1349144246760383E-3</v>
      </c>
      <c r="T18" s="151">
        <f t="shared" si="6"/>
        <v>2.0169957686882933E-3</v>
      </c>
      <c r="U18" s="151">
        <f t="shared" si="4"/>
        <v>2.6644473021930917E-2</v>
      </c>
      <c r="V18" s="153">
        <f t="shared" si="7"/>
        <v>9.7230261586779172E-3</v>
      </c>
      <c r="W18" s="153">
        <f t="shared" si="7"/>
        <v>4.1048475492553981E-3</v>
      </c>
      <c r="X18" s="153">
        <f t="shared" si="7"/>
        <v>1.7373152666876383E-2</v>
      </c>
      <c r="Y18" s="47"/>
      <c r="Z18" s="151"/>
      <c r="AC18" s="160"/>
      <c r="AE18" s="237"/>
    </row>
    <row r="19" spans="1:33" s="9" customFormat="1" ht="16">
      <c r="A19" s="138"/>
      <c r="B19" s="143">
        <v>44460</v>
      </c>
      <c r="C19" s="138"/>
      <c r="D19" s="52">
        <v>6629870</v>
      </c>
      <c r="E19" s="137">
        <f t="shared" si="0"/>
        <v>6551445</v>
      </c>
      <c r="F19" s="52">
        <v>48829</v>
      </c>
      <c r="G19" s="52">
        <v>5696</v>
      </c>
      <c r="H19" s="138">
        <v>241</v>
      </c>
      <c r="I19" s="138">
        <v>60</v>
      </c>
      <c r="J19" s="144">
        <v>22763</v>
      </c>
      <c r="K19" s="156">
        <v>836</v>
      </c>
      <c r="L19" s="152">
        <f t="shared" si="1"/>
        <v>292</v>
      </c>
      <c r="M19" s="152">
        <f t="shared" si="1"/>
        <v>32</v>
      </c>
      <c r="N19" s="152">
        <f t="shared" si="1"/>
        <v>1</v>
      </c>
      <c r="O19" s="152">
        <f t="shared" si="1"/>
        <v>262</v>
      </c>
      <c r="P19" s="144">
        <f t="shared" si="2"/>
        <v>540.84975821243961</v>
      </c>
      <c r="Q19" s="144">
        <f t="shared" si="5"/>
        <v>42.528931132232785</v>
      </c>
      <c r="R19" s="144">
        <f t="shared" si="3"/>
        <v>3.6213106553276639</v>
      </c>
      <c r="S19" s="151">
        <f t="shared" si="6"/>
        <v>1.0622601555778054E-2</v>
      </c>
      <c r="T19" s="151">
        <f t="shared" si="6"/>
        <v>7.8698984330556592E-3</v>
      </c>
      <c r="U19" s="151">
        <f t="shared" si="4"/>
        <v>1.7326845240802219E-2</v>
      </c>
      <c r="V19" s="153">
        <f t="shared" si="7"/>
        <v>1.0166202064028842E-2</v>
      </c>
      <c r="W19" s="153">
        <f t="shared" si="7"/>
        <v>4.0563656596096544E-3</v>
      </c>
      <c r="X19" s="153">
        <f t="shared" si="7"/>
        <v>2.18514451807728E-2</v>
      </c>
      <c r="Y19" s="47"/>
      <c r="Z19" s="151"/>
      <c r="AC19" s="160"/>
      <c r="AE19" s="237"/>
    </row>
    <row r="20" spans="1:33" s="9" customFormat="1" ht="16">
      <c r="A20" s="138"/>
      <c r="B20" s="143">
        <v>44461</v>
      </c>
      <c r="C20" s="138"/>
      <c r="D20" s="52">
        <v>6629870</v>
      </c>
      <c r="E20" s="137">
        <f t="shared" si="0"/>
        <v>6538825</v>
      </c>
      <c r="F20" s="52">
        <v>60829</v>
      </c>
      <c r="G20" s="52">
        <v>5905</v>
      </c>
      <c r="H20" s="138">
        <v>257</v>
      </c>
      <c r="I20" s="138">
        <v>58</v>
      </c>
      <c r="J20" s="144">
        <v>23157</v>
      </c>
      <c r="K20" s="156">
        <v>839</v>
      </c>
      <c r="L20" s="152">
        <f t="shared" si="1"/>
        <v>209</v>
      </c>
      <c r="M20" s="152">
        <f t="shared" si="1"/>
        <v>16</v>
      </c>
      <c r="N20" s="152">
        <f t="shared" si="1"/>
        <v>-2</v>
      </c>
      <c r="O20" s="152">
        <f t="shared" si="1"/>
        <v>394</v>
      </c>
      <c r="P20" s="144">
        <f t="shared" si="2"/>
        <v>583.04662379421222</v>
      </c>
      <c r="Q20" s="144">
        <f t="shared" si="5"/>
        <v>32.279421221864951</v>
      </c>
      <c r="R20" s="144">
        <f t="shared" si="3"/>
        <v>1.6739549839228296</v>
      </c>
      <c r="S20" s="151">
        <f t="shared" si="6"/>
        <v>1.1940580880096094E-2</v>
      </c>
      <c r="T20" s="151">
        <f t="shared" si="6"/>
        <v>5.6670332201307853E-3</v>
      </c>
      <c r="U20" s="151">
        <f t="shared" si="4"/>
        <v>6.9458713025843553E-3</v>
      </c>
      <c r="V20" s="153">
        <f t="shared" si="7"/>
        <v>1.0859315473306829E-2</v>
      </c>
      <c r="W20" s="153">
        <f t="shared" si="7"/>
        <v>4.5973643839398743E-3</v>
      </c>
      <c r="X20" s="153">
        <f t="shared" si="7"/>
        <v>1.6198765111865045E-2</v>
      </c>
      <c r="Y20" s="47"/>
      <c r="Z20" s="151"/>
      <c r="AC20" s="160"/>
      <c r="AE20" s="237"/>
    </row>
    <row r="21" spans="1:33" s="9" customFormat="1" ht="16">
      <c r="A21" s="138"/>
      <c r="B21" s="143">
        <v>44462</v>
      </c>
      <c r="C21" s="138"/>
      <c r="D21" s="52">
        <v>6629870</v>
      </c>
      <c r="E21" s="137">
        <f t="shared" si="0"/>
        <v>6536501</v>
      </c>
      <c r="F21" s="52">
        <v>62408</v>
      </c>
      <c r="G21" s="52">
        <v>6346</v>
      </c>
      <c r="H21" s="138">
        <v>257</v>
      </c>
      <c r="I21" s="138">
        <v>60</v>
      </c>
      <c r="J21" s="144">
        <v>23455</v>
      </c>
      <c r="K21" s="156">
        <v>843</v>
      </c>
      <c r="L21" s="152">
        <f t="shared" si="1"/>
        <v>441</v>
      </c>
      <c r="M21" s="152">
        <f t="shared" si="1"/>
        <v>0</v>
      </c>
      <c r="N21" s="152">
        <f t="shared" si="1"/>
        <v>2</v>
      </c>
      <c r="O21" s="152">
        <f t="shared" si="1"/>
        <v>298</v>
      </c>
      <c r="P21" s="144">
        <f t="shared" si="2"/>
        <v>724.82230226624642</v>
      </c>
      <c r="Q21" s="144">
        <f t="shared" si="5"/>
        <v>11.494221822002102</v>
      </c>
      <c r="R21" s="144">
        <f t="shared" si="3"/>
        <v>4.6834759117514633</v>
      </c>
      <c r="S21" s="151">
        <f t="shared" si="6"/>
        <v>1.1915735952691091E-2</v>
      </c>
      <c r="T21" s="151">
        <f t="shared" si="6"/>
        <v>1.9465235939038275E-3</v>
      </c>
      <c r="U21" s="151">
        <f t="shared" si="4"/>
        <v>1.8223641679966783E-2</v>
      </c>
      <c r="V21" s="153">
        <f t="shared" si="7"/>
        <v>1.1513950252492213E-2</v>
      </c>
      <c r="W21" s="153">
        <f t="shared" si="7"/>
        <v>4.8187601115253454E-3</v>
      </c>
      <c r="X21" s="153">
        <f t="shared" si="7"/>
        <v>2.0455541782606827E-2</v>
      </c>
      <c r="Y21" s="47"/>
      <c r="Z21" s="151"/>
      <c r="AC21" s="160"/>
      <c r="AE21" s="237"/>
    </row>
    <row r="22" spans="1:33" s="9" customFormat="1" ht="16">
      <c r="A22" s="138"/>
      <c r="B22" s="143">
        <v>44463</v>
      </c>
      <c r="C22" s="138"/>
      <c r="D22" s="52">
        <v>6629870</v>
      </c>
      <c r="E22" s="137">
        <f t="shared" si="0"/>
        <v>6541671</v>
      </c>
      <c r="F22" s="52">
        <v>56520</v>
      </c>
      <c r="G22" s="52">
        <v>6794</v>
      </c>
      <c r="H22" s="138">
        <v>297</v>
      </c>
      <c r="I22" s="138">
        <v>66</v>
      </c>
      <c r="J22" s="144">
        <v>23678</v>
      </c>
      <c r="K22" s="156">
        <v>844</v>
      </c>
      <c r="L22" s="152">
        <f t="shared" si="1"/>
        <v>448</v>
      </c>
      <c r="M22" s="152">
        <f t="shared" si="1"/>
        <v>40</v>
      </c>
      <c r="N22" s="152">
        <f t="shared" si="1"/>
        <v>6</v>
      </c>
      <c r="O22" s="152">
        <f t="shared" si="1"/>
        <v>223</v>
      </c>
      <c r="P22" s="144">
        <f t="shared" si="2"/>
        <v>659.6895347212519</v>
      </c>
      <c r="Q22" s="144">
        <f t="shared" si="5"/>
        <v>49.254017046248428</v>
      </c>
      <c r="R22" s="144">
        <f t="shared" si="3"/>
        <v>8.0564482324996511</v>
      </c>
      <c r="S22" s="151">
        <f t="shared" si="6"/>
        <v>1.0570592467652415E-2</v>
      </c>
      <c r="T22" s="151">
        <f t="shared" si="6"/>
        <v>7.7614272055229168E-3</v>
      </c>
      <c r="U22" s="151">
        <f t="shared" si="4"/>
        <v>3.1348047597274907E-2</v>
      </c>
      <c r="V22" s="153">
        <f t="shared" si="7"/>
        <v>1.2604722585019162E-2</v>
      </c>
      <c r="W22" s="153">
        <f t="shared" si="7"/>
        <v>5.4943211579238796E-3</v>
      </c>
      <c r="X22" s="153">
        <f t="shared" si="7"/>
        <v>1.8745018849695351E-2</v>
      </c>
      <c r="Y22" s="47"/>
      <c r="Z22" s="151"/>
      <c r="AC22" s="160"/>
      <c r="AE22" s="237"/>
    </row>
    <row r="23" spans="1:33" s="9" customFormat="1" ht="16">
      <c r="A23" s="138"/>
      <c r="B23" s="143">
        <v>44464</v>
      </c>
      <c r="C23" s="138"/>
      <c r="D23" s="52">
        <v>6629870</v>
      </c>
      <c r="E23" s="137">
        <f t="shared" si="0"/>
        <v>6538013</v>
      </c>
      <c r="F23" s="52">
        <v>59342</v>
      </c>
      <c r="G23" s="52">
        <v>7222</v>
      </c>
      <c r="H23" s="138">
        <v>321</v>
      </c>
      <c r="I23" s="138">
        <v>65</v>
      </c>
      <c r="J23" s="144">
        <v>24062</v>
      </c>
      <c r="K23" s="156">
        <v>845</v>
      </c>
      <c r="L23" s="152">
        <f t="shared" si="1"/>
        <v>428</v>
      </c>
      <c r="M23" s="152">
        <f t="shared" si="1"/>
        <v>24</v>
      </c>
      <c r="N23" s="152">
        <f t="shared" si="1"/>
        <v>-1</v>
      </c>
      <c r="O23" s="152">
        <f t="shared" si="1"/>
        <v>384</v>
      </c>
      <c r="P23" s="144">
        <f t="shared" si="2"/>
        <v>792.51735015772874</v>
      </c>
      <c r="Q23" s="144">
        <f t="shared" si="5"/>
        <v>40.201892744479494</v>
      </c>
      <c r="R23" s="144">
        <f t="shared" si="3"/>
        <v>2.2807570977917981</v>
      </c>
      <c r="S23" s="151">
        <f t="shared" si="6"/>
        <v>1.4021892253321457E-2</v>
      </c>
      <c r="T23" s="151">
        <f t="shared" si="6"/>
        <v>5.9172641660994252E-3</v>
      </c>
      <c r="U23" s="151">
        <f t="shared" si="4"/>
        <v>7.6793168275818115E-3</v>
      </c>
      <c r="V23" s="153">
        <f t="shared" si="7"/>
        <v>1.340209580207247E-2</v>
      </c>
      <c r="W23" s="153">
        <f t="shared" si="7"/>
        <v>4.6761020563596571E-3</v>
      </c>
      <c r="X23" s="153">
        <f t="shared" si="7"/>
        <v>1.908553370331428E-2</v>
      </c>
      <c r="Y23" s="47"/>
      <c r="Z23" s="151"/>
      <c r="AC23" s="160"/>
      <c r="AE23" s="237"/>
    </row>
    <row r="24" spans="1:33" s="9" customFormat="1" ht="16">
      <c r="A24" s="138"/>
      <c r="B24" s="143">
        <v>44465</v>
      </c>
      <c r="C24" s="138"/>
      <c r="D24" s="52">
        <v>6629870</v>
      </c>
      <c r="E24" s="137">
        <f t="shared" si="0"/>
        <v>6550266</v>
      </c>
      <c r="F24" s="52">
        <v>46322</v>
      </c>
      <c r="G24" s="52">
        <v>7619</v>
      </c>
      <c r="H24" s="138">
        <v>325</v>
      </c>
      <c r="I24" s="138">
        <v>73</v>
      </c>
      <c r="J24" s="144">
        <v>24418</v>
      </c>
      <c r="K24" s="156">
        <v>847</v>
      </c>
      <c r="L24" s="152">
        <f t="shared" si="1"/>
        <v>397</v>
      </c>
      <c r="M24" s="152">
        <f t="shared" si="1"/>
        <v>4</v>
      </c>
      <c r="N24" s="152">
        <f t="shared" si="1"/>
        <v>8</v>
      </c>
      <c r="O24" s="152">
        <f t="shared" si="1"/>
        <v>356</v>
      </c>
      <c r="P24" s="144">
        <f t="shared" si="2"/>
        <v>735.32655606835476</v>
      </c>
      <c r="Q24" s="144">
        <f t="shared" si="5"/>
        <v>18.431832356242985</v>
      </c>
      <c r="R24" s="144">
        <f t="shared" si="3"/>
        <v>11.241611575402271</v>
      </c>
      <c r="S24" s="151">
        <f t="shared" si="6"/>
        <v>1.2391334233230338E-2</v>
      </c>
      <c r="T24" s="151">
        <f t="shared" si="6"/>
        <v>2.5521783932765142E-3</v>
      </c>
      <c r="U24" s="151">
        <f t="shared" si="4"/>
        <v>3.5020596808106763E-2</v>
      </c>
      <c r="V24" s="153">
        <f t="shared" si="7"/>
        <v>1.4332742378401844E-2</v>
      </c>
      <c r="W24" s="153">
        <f t="shared" si="7"/>
        <v>3.9800477810164247E-3</v>
      </c>
      <c r="X24" s="153">
        <f t="shared" si="7"/>
        <v>1.9007713917323275E-2</v>
      </c>
      <c r="Y24" s="47"/>
      <c r="Z24" s="151"/>
      <c r="AC24" s="160"/>
      <c r="AE24" s="237"/>
    </row>
    <row r="25" spans="1:33" s="9" customFormat="1" ht="16">
      <c r="A25" s="138"/>
      <c r="B25" s="143">
        <v>44466</v>
      </c>
      <c r="C25" s="138"/>
      <c r="D25" s="52">
        <v>6629870</v>
      </c>
      <c r="E25" s="137">
        <f t="shared" si="0"/>
        <v>6544502</v>
      </c>
      <c r="F25" s="52">
        <v>51252</v>
      </c>
      <c r="G25" s="52">
        <v>8097</v>
      </c>
      <c r="H25" s="138">
        <v>363</v>
      </c>
      <c r="I25" s="138">
        <v>75</v>
      </c>
      <c r="J25" s="144">
        <v>24733</v>
      </c>
      <c r="K25" s="156">
        <v>848</v>
      </c>
      <c r="L25" s="152">
        <f t="shared" si="1"/>
        <v>478</v>
      </c>
      <c r="M25" s="152">
        <f t="shared" si="1"/>
        <v>38</v>
      </c>
      <c r="N25" s="152">
        <f t="shared" si="1"/>
        <v>2</v>
      </c>
      <c r="O25" s="152">
        <f t="shared" si="1"/>
        <v>315</v>
      </c>
      <c r="P25" s="144">
        <f t="shared" si="2"/>
        <v>776.83479789103694</v>
      </c>
      <c r="Q25" s="144">
        <f t="shared" si="5"/>
        <v>51.397188049209134</v>
      </c>
      <c r="R25" s="144">
        <f t="shared" si="3"/>
        <v>4.7680140597539538</v>
      </c>
      <c r="S25" s="151">
        <f t="shared" si="6"/>
        <v>1.6770320752364686E-2</v>
      </c>
      <c r="T25" s="151">
        <f t="shared" si="6"/>
        <v>6.7459230934780335E-3</v>
      </c>
      <c r="U25" s="151">
        <f t="shared" si="4"/>
        <v>1.4670812491550627E-2</v>
      </c>
      <c r="V25" s="153">
        <f t="shared" ref="V25:X40" si="8">AVERAGE(S22:S28)</f>
        <v>1.5850206614178016E-2</v>
      </c>
      <c r="W25" s="153">
        <f t="shared" si="8"/>
        <v>4.2727237392819455E-3</v>
      </c>
      <c r="X25" s="153">
        <f t="shared" si="8"/>
        <v>1.8033298056643443E-2</v>
      </c>
      <c r="Y25" s="47"/>
      <c r="Z25" s="151"/>
      <c r="AC25" s="160"/>
      <c r="AE25" s="237"/>
    </row>
    <row r="26" spans="1:33" s="9" customFormat="1" ht="16">
      <c r="A26" s="138"/>
      <c r="B26" s="143">
        <v>44467</v>
      </c>
      <c r="C26" s="138"/>
      <c r="D26" s="52">
        <v>6629870</v>
      </c>
      <c r="E26" s="137">
        <f t="shared" si="0"/>
        <v>6545445</v>
      </c>
      <c r="F26" s="52">
        <v>49450</v>
      </c>
      <c r="G26" s="52">
        <v>8802</v>
      </c>
      <c r="H26" s="138">
        <v>375</v>
      </c>
      <c r="I26" s="138">
        <v>81</v>
      </c>
      <c r="J26" s="144">
        <v>24865</v>
      </c>
      <c r="K26" s="156">
        <v>852</v>
      </c>
      <c r="L26" s="152">
        <f t="shared" si="1"/>
        <v>705</v>
      </c>
      <c r="M26" s="152">
        <f t="shared" si="1"/>
        <v>12</v>
      </c>
      <c r="N26" s="152">
        <f t="shared" si="1"/>
        <v>6</v>
      </c>
      <c r="O26" s="152">
        <f t="shared" si="1"/>
        <v>132</v>
      </c>
      <c r="P26" s="144">
        <f t="shared" si="2"/>
        <v>830.49837977965001</v>
      </c>
      <c r="Q26" s="144">
        <f t="shared" si="5"/>
        <v>17.346727154893067</v>
      </c>
      <c r="R26" s="144">
        <f t="shared" si="3"/>
        <v>7.1548930654569016</v>
      </c>
      <c r="S26" s="151">
        <f t="shared" si="6"/>
        <v>1.6204214075151213E-2</v>
      </c>
      <c r="T26" s="151">
        <f t="shared" si="6"/>
        <v>2.142364722106097E-3</v>
      </c>
      <c r="U26" s="151">
        <f t="shared" si="4"/>
        <v>1.9710449216134716E-2</v>
      </c>
      <c r="V26" s="153">
        <f t="shared" si="8"/>
        <v>1.6682645021491187E-2</v>
      </c>
      <c r="W26" s="153">
        <f t="shared" si="8"/>
        <v>3.7123163971226644E-3</v>
      </c>
      <c r="X26" s="153">
        <f t="shared" si="8"/>
        <v>1.8424646250857969E-2</v>
      </c>
      <c r="Y26" s="47"/>
      <c r="Z26" s="151"/>
      <c r="AC26" s="160"/>
      <c r="AE26" s="237"/>
    </row>
    <row r="27" spans="1:33" s="9" customFormat="1" ht="16">
      <c r="A27" s="138"/>
      <c r="B27" s="143">
        <v>44468</v>
      </c>
      <c r="C27" s="138"/>
      <c r="D27" s="52">
        <v>6629870</v>
      </c>
      <c r="E27" s="137">
        <f t="shared" si="0"/>
        <v>6532644</v>
      </c>
      <c r="F27" s="52">
        <v>61322</v>
      </c>
      <c r="G27" s="52">
        <v>9435</v>
      </c>
      <c r="H27" s="138">
        <v>371</v>
      </c>
      <c r="I27" s="138">
        <v>81</v>
      </c>
      <c r="J27" s="144">
        <v>25158</v>
      </c>
      <c r="K27" s="156">
        <v>859</v>
      </c>
      <c r="L27" s="152">
        <f t="shared" si="1"/>
        <v>633</v>
      </c>
      <c r="M27" s="152">
        <f t="shared" si="1"/>
        <v>-4</v>
      </c>
      <c r="N27" s="152">
        <f t="shared" si="1"/>
        <v>0</v>
      </c>
      <c r="O27" s="152">
        <f t="shared" si="1"/>
        <v>293</v>
      </c>
      <c r="P27" s="144">
        <f t="shared" si="2"/>
        <v>912.60503691716394</v>
      </c>
      <c r="Q27" s="144">
        <f t="shared" si="5"/>
        <v>6.9945382825933038</v>
      </c>
      <c r="R27" s="144">
        <f t="shared" si="3"/>
        <v>2.4004248002427429</v>
      </c>
      <c r="S27" s="151">
        <f t="shared" si="6"/>
        <v>1.8455106914401699E-2</v>
      </c>
      <c r="T27" s="151">
        <f t="shared" si="6"/>
        <v>7.946532927281645E-4</v>
      </c>
      <c r="U27" s="151">
        <f t="shared" si="4"/>
        <v>6.4011328006473144E-3</v>
      </c>
      <c r="V27" s="153">
        <f t="shared" si="8"/>
        <v>1.7428678318956455E-2</v>
      </c>
      <c r="W27" s="153">
        <f t="shared" si="8"/>
        <v>3.6530955024964176E-3</v>
      </c>
      <c r="X27" s="153">
        <f t="shared" si="8"/>
        <v>2.2869822575947919E-2</v>
      </c>
      <c r="Y27" s="47"/>
      <c r="Z27" s="151"/>
      <c r="AC27" s="160"/>
      <c r="AE27" s="237"/>
    </row>
    <row r="28" spans="1:33" s="9" customFormat="1" ht="16">
      <c r="A28" s="138"/>
      <c r="B28" s="143">
        <v>44469</v>
      </c>
      <c r="C28" s="138"/>
      <c r="D28" s="52">
        <v>6629870</v>
      </c>
      <c r="E28" s="137">
        <f t="shared" si="0"/>
        <v>6527040</v>
      </c>
      <c r="F28" s="52">
        <v>65497</v>
      </c>
      <c r="G28" s="52">
        <v>10534</v>
      </c>
      <c r="H28" s="138">
        <v>398</v>
      </c>
      <c r="I28" s="138">
        <v>83</v>
      </c>
      <c r="J28" s="144">
        <v>25454</v>
      </c>
      <c r="K28" s="156">
        <v>864</v>
      </c>
      <c r="L28" s="152">
        <f t="shared" si="1"/>
        <v>1099</v>
      </c>
      <c r="M28" s="152">
        <f t="shared" si="1"/>
        <v>27</v>
      </c>
      <c r="N28" s="152">
        <f t="shared" si="1"/>
        <v>2</v>
      </c>
      <c r="O28" s="152">
        <f t="shared" si="1"/>
        <v>296</v>
      </c>
      <c r="P28" s="144">
        <f t="shared" si="2"/>
        <v>1382.0743531547889</v>
      </c>
      <c r="Q28" s="144">
        <f t="shared" si="5"/>
        <v>37.695233772128915</v>
      </c>
      <c r="R28" s="144">
        <f t="shared" si="3"/>
        <v>4.2304130730821612</v>
      </c>
      <c r="S28" s="151">
        <f t="shared" si="6"/>
        <v>2.2537985603124311E-2</v>
      </c>
      <c r="T28" s="151">
        <f t="shared" si="6"/>
        <v>3.9952553017624714E-3</v>
      </c>
      <c r="U28" s="151">
        <f t="shared" si="4"/>
        <v>1.1402730655207981E-2</v>
      </c>
      <c r="V28" s="153">
        <f t="shared" si="8"/>
        <v>1.8206605487862383E-2</v>
      </c>
      <c r="W28" s="153">
        <f t="shared" si="8"/>
        <v>4.5123297560454934E-3</v>
      </c>
      <c r="X28" s="153">
        <f t="shared" si="8"/>
        <v>2.1474086990552779E-2</v>
      </c>
      <c r="Y28" s="47"/>
      <c r="Z28" s="151"/>
      <c r="AC28" s="160"/>
      <c r="AE28" s="237"/>
    </row>
    <row r="29" spans="1:33" ht="16">
      <c r="A29" s="51"/>
      <c r="B29" s="53">
        <v>44470</v>
      </c>
      <c r="C29" s="52">
        <v>2738168</v>
      </c>
      <c r="D29" s="52">
        <v>6629870</v>
      </c>
      <c r="E29" s="137">
        <f t="shared" si="0"/>
        <v>3790355</v>
      </c>
      <c r="F29" s="52">
        <v>62883</v>
      </c>
      <c r="G29" s="52">
        <v>10458</v>
      </c>
      <c r="H29" s="52">
        <v>395</v>
      </c>
      <c r="I29" s="138">
        <v>87</v>
      </c>
      <c r="J29" s="52">
        <v>26657</v>
      </c>
      <c r="K29" s="157">
        <v>867</v>
      </c>
      <c r="L29" s="152">
        <f t="shared" si="1"/>
        <v>-76</v>
      </c>
      <c r="M29" s="152">
        <f t="shared" si="1"/>
        <v>-3</v>
      </c>
      <c r="N29" s="152">
        <f t="shared" si="1"/>
        <v>4</v>
      </c>
      <c r="O29" s="152">
        <f t="shared" si="1"/>
        <v>1203</v>
      </c>
      <c r="P29" s="144">
        <f t="shared" si="2"/>
        <v>1073.9976234003657</v>
      </c>
      <c r="Q29" s="144">
        <f t="shared" si="5"/>
        <v>40.435557586837291</v>
      </c>
      <c r="R29" s="144">
        <f t="shared" si="3"/>
        <v>13.566819012797074</v>
      </c>
      <c r="S29" s="151">
        <f t="shared" si="6"/>
        <v>1.6397661318844615E-2</v>
      </c>
      <c r="T29" s="151">
        <f t="shared" si="6"/>
        <v>3.8385758104079446E-3</v>
      </c>
      <c r="U29" s="151">
        <f t="shared" si="4"/>
        <v>3.4087484956776569E-2</v>
      </c>
      <c r="V29" s="153">
        <f t="shared" si="8"/>
        <v>1.8459778171465296E-2</v>
      </c>
      <c r="W29" s="153">
        <f t="shared" si="8"/>
        <v>4.0468772279298399E-3</v>
      </c>
      <c r="X29" s="153">
        <f t="shared" si="8"/>
        <v>1.9766591712096462E-2</v>
      </c>
      <c r="Y29" s="47"/>
      <c r="Z29" s="151"/>
      <c r="AA29" s="279"/>
      <c r="AB29" s="279"/>
      <c r="AC29" s="280"/>
      <c r="AD29" s="279"/>
      <c r="AE29" s="281"/>
      <c r="AF29" s="279"/>
      <c r="AG29" s="279"/>
    </row>
    <row r="30" spans="1:33" ht="16">
      <c r="A30" s="51"/>
      <c r="B30" s="53">
        <v>44471</v>
      </c>
      <c r="C30" s="52">
        <v>2783434</v>
      </c>
      <c r="D30" s="52">
        <v>6629870</v>
      </c>
      <c r="E30" s="137">
        <f t="shared" si="0"/>
        <v>3735463</v>
      </c>
      <c r="F30" s="52">
        <v>71224</v>
      </c>
      <c r="G30" s="52">
        <v>11061</v>
      </c>
      <c r="H30" s="52">
        <v>429</v>
      </c>
      <c r="I30" s="138">
        <v>97</v>
      </c>
      <c r="J30" s="52">
        <v>27293</v>
      </c>
      <c r="K30" s="157">
        <v>869</v>
      </c>
      <c r="L30" s="152">
        <f t="shared" si="1"/>
        <v>603</v>
      </c>
      <c r="M30" s="152">
        <f t="shared" si="1"/>
        <v>34</v>
      </c>
      <c r="N30" s="152">
        <f t="shared" si="1"/>
        <v>10</v>
      </c>
      <c r="O30" s="152">
        <f t="shared" si="1"/>
        <v>636</v>
      </c>
      <c r="P30" s="144">
        <f t="shared" si="2"/>
        <v>1210.1283334771726</v>
      </c>
      <c r="Q30" s="144">
        <f t="shared" si="5"/>
        <v>57.547423837058773</v>
      </c>
      <c r="R30" s="144">
        <f t="shared" si="3"/>
        <v>15.324242685768533</v>
      </c>
      <c r="S30" s="151">
        <f t="shared" si="6"/>
        <v>1.9244125335578337E-2</v>
      </c>
      <c r="T30" s="151">
        <f t="shared" si="6"/>
        <v>5.5027179037156985E-3</v>
      </c>
      <c r="U30" s="151">
        <f t="shared" si="4"/>
        <v>3.8795551103211479E-2</v>
      </c>
      <c r="V30" s="153">
        <f t="shared" si="8"/>
        <v>1.9779845283586391E-2</v>
      </c>
      <c r="W30" s="153">
        <f t="shared" si="8"/>
        <v>4.0056563560226565E-3</v>
      </c>
      <c r="X30" s="153">
        <f t="shared" si="8"/>
        <v>1.8578759576672509E-2</v>
      </c>
      <c r="Y30" s="47">
        <f>(C30-C29)/E29</f>
        <v>1.1942417003156696E-2</v>
      </c>
      <c r="Z30" s="151">
        <f t="shared" ref="Z30:Z93" si="9">AVERAGE(Y27:Y33)</f>
        <v>1.0648775546391357E-2</v>
      </c>
      <c r="AA30" s="279"/>
      <c r="AB30" s="279"/>
      <c r="AC30" s="280"/>
      <c r="AD30" s="279"/>
      <c r="AE30" s="281"/>
      <c r="AF30" s="279"/>
      <c r="AG30" s="279"/>
    </row>
    <row r="31" spans="1:33" ht="16">
      <c r="A31" s="51"/>
      <c r="B31" s="53">
        <v>44472</v>
      </c>
      <c r="C31" s="52">
        <v>2819637</v>
      </c>
      <c r="D31" s="52">
        <v>6629870</v>
      </c>
      <c r="E31" s="137">
        <f t="shared" si="0"/>
        <v>3697830</v>
      </c>
      <c r="F31" s="52">
        <v>71275</v>
      </c>
      <c r="G31" s="52">
        <v>11207</v>
      </c>
      <c r="H31" s="52">
        <v>476</v>
      </c>
      <c r="I31" s="138">
        <v>98</v>
      </c>
      <c r="J31" s="52">
        <v>28475</v>
      </c>
      <c r="K31" s="157">
        <v>872</v>
      </c>
      <c r="L31" s="152">
        <f t="shared" si="1"/>
        <v>146</v>
      </c>
      <c r="M31" s="152">
        <f t="shared" si="1"/>
        <v>47</v>
      </c>
      <c r="N31" s="152">
        <f t="shared" si="1"/>
        <v>1</v>
      </c>
      <c r="O31" s="152">
        <f t="shared" si="1"/>
        <v>1182</v>
      </c>
      <c r="P31" s="144">
        <f t="shared" si="2"/>
        <v>1270.4099821746881</v>
      </c>
      <c r="Q31" s="144">
        <f t="shared" si="5"/>
        <v>94.757575757575751</v>
      </c>
      <c r="R31" s="144">
        <f t="shared" si="3"/>
        <v>10.832442067736185</v>
      </c>
      <c r="S31" s="151">
        <f t="shared" si="6"/>
        <v>1.7836824415571832E-2</v>
      </c>
      <c r="T31" s="151">
        <f t="shared" si="6"/>
        <v>8.5668181681200391E-3</v>
      </c>
      <c r="U31" s="151">
        <f t="shared" si="4"/>
        <v>2.5250447710340757E-2</v>
      </c>
      <c r="V31" s="153">
        <f t="shared" si="8"/>
        <v>2.0227463704024055E-2</v>
      </c>
      <c r="W31" s="153">
        <f t="shared" si="8"/>
        <v>4.4903623281901664E-3</v>
      </c>
      <c r="X31" s="153">
        <f t="shared" si="8"/>
        <v>1.8182156809722516E-2</v>
      </c>
      <c r="Y31" s="47">
        <f t="shared" ref="Y31:Y94" si="10">(C31-C30)/E30</f>
        <v>9.6917035451830197E-3</v>
      </c>
      <c r="Z31" s="151">
        <f t="shared" si="9"/>
        <v>1.1440147416714444E-2</v>
      </c>
      <c r="AA31" s="279"/>
      <c r="AB31" s="279"/>
      <c r="AC31" s="280"/>
      <c r="AD31" s="279"/>
      <c r="AE31" s="281"/>
      <c r="AF31" s="279"/>
      <c r="AG31" s="279"/>
    </row>
    <row r="32" spans="1:33" s="22" customFormat="1" ht="16">
      <c r="A32" s="442">
        <v>1</v>
      </c>
      <c r="B32" s="443">
        <v>44473</v>
      </c>
      <c r="C32" s="147">
        <v>2845438</v>
      </c>
      <c r="D32" s="147">
        <v>6629870</v>
      </c>
      <c r="E32" s="148">
        <f t="shared" si="0"/>
        <v>3674149</v>
      </c>
      <c r="F32" s="147">
        <v>67789</v>
      </c>
      <c r="G32" s="147">
        <v>12113</v>
      </c>
      <c r="H32" s="147">
        <v>498</v>
      </c>
      <c r="I32" s="149">
        <v>96</v>
      </c>
      <c r="J32" s="147">
        <v>28911</v>
      </c>
      <c r="K32" s="158">
        <v>876</v>
      </c>
      <c r="L32" s="154">
        <f t="shared" si="1"/>
        <v>906</v>
      </c>
      <c r="M32" s="154">
        <f t="shared" si="1"/>
        <v>22</v>
      </c>
      <c r="N32" s="154">
        <f t="shared" si="1"/>
        <v>-2</v>
      </c>
      <c r="O32" s="154">
        <f t="shared" si="1"/>
        <v>436</v>
      </c>
      <c r="P32" s="147">
        <f t="shared" si="2"/>
        <v>1321.6187927913747</v>
      </c>
      <c r="Q32" s="147">
        <f t="shared" si="5"/>
        <v>39.08727473046352</v>
      </c>
      <c r="R32" s="147">
        <f t="shared" si="3"/>
        <v>1.293932478161643</v>
      </c>
      <c r="S32" s="150">
        <f t="shared" si="6"/>
        <v>1.8542529537585055E-2</v>
      </c>
      <c r="T32" s="150">
        <f t="shared" si="6"/>
        <v>3.487755396668468E-3</v>
      </c>
      <c r="U32" s="150">
        <f t="shared" si="4"/>
        <v>2.7183455423563929E-3</v>
      </c>
      <c r="V32" s="155">
        <f t="shared" si="8"/>
        <v>2.0002465547528069E-2</v>
      </c>
      <c r="W32" s="440">
        <f t="shared" si="8"/>
        <v>4.6866915952316025E-3</v>
      </c>
      <c r="X32" s="211">
        <f t="shared" si="8"/>
        <v>2.4211064009026593E-2</v>
      </c>
      <c r="Y32" s="211">
        <f>(C32-C31)/E31</f>
        <v>6.9773353561413043E-3</v>
      </c>
      <c r="Z32" s="440">
        <f>AVERAGE(Y29:Y35)</f>
        <v>1.2596397116574809E-2</v>
      </c>
      <c r="AA32" s="211">
        <f>'ori data'!AV119</f>
        <v>1.36132203674919E-2</v>
      </c>
      <c r="AB32" s="211">
        <f>'ori data'!AW119</f>
        <v>2.3351456541735843E-2</v>
      </c>
      <c r="AC32" s="282"/>
      <c r="AD32" s="283"/>
      <c r="AE32" s="284">
        <v>0</v>
      </c>
      <c r="AF32" s="27">
        <f t="shared" ref="AF32:AF95" si="11">Z32+AE32</f>
        <v>1.2596397116574809E-2</v>
      </c>
      <c r="AG32" s="284">
        <f>'opt vacc_sigma0.1'!L3+AE32</f>
        <v>2.4310079999999998E-2</v>
      </c>
    </row>
    <row r="33" spans="1:33" ht="16">
      <c r="A33" s="442">
        <v>2</v>
      </c>
      <c r="B33" s="443">
        <v>44474</v>
      </c>
      <c r="C33" s="52">
        <v>2896816</v>
      </c>
      <c r="D33" s="52">
        <v>6629870</v>
      </c>
      <c r="E33" s="137">
        <f t="shared" si="0"/>
        <v>3626614</v>
      </c>
      <c r="F33" s="52">
        <v>62189</v>
      </c>
      <c r="G33" s="52">
        <v>13746</v>
      </c>
      <c r="H33" s="52">
        <v>517</v>
      </c>
      <c r="I33" s="138">
        <v>101</v>
      </c>
      <c r="J33" s="52">
        <v>29007</v>
      </c>
      <c r="K33" s="157">
        <v>880</v>
      </c>
      <c r="L33" s="152">
        <f t="shared" si="1"/>
        <v>1633</v>
      </c>
      <c r="M33" s="152">
        <f t="shared" si="1"/>
        <v>19</v>
      </c>
      <c r="N33" s="152">
        <f t="shared" si="1"/>
        <v>5</v>
      </c>
      <c r="O33" s="152">
        <f t="shared" si="1"/>
        <v>96</v>
      </c>
      <c r="P33" s="144">
        <f t="shared" si="2"/>
        <v>1724.8696741854637</v>
      </c>
      <c r="Q33" s="144">
        <f t="shared" si="5"/>
        <v>22.45530492898914</v>
      </c>
      <c r="R33" s="144">
        <f t="shared" si="3"/>
        <v>5.6750208855472017</v>
      </c>
      <c r="S33" s="151">
        <f t="shared" si="6"/>
        <v>2.5444683859998873E-2</v>
      </c>
      <c r="T33" s="151">
        <f t="shared" si="6"/>
        <v>1.853818618755811E-3</v>
      </c>
      <c r="U33" s="151">
        <f t="shared" si="4"/>
        <v>1.1395624268167072E-2</v>
      </c>
      <c r="V33" s="153">
        <f t="shared" si="8"/>
        <v>2.0915166175575556E-2</v>
      </c>
      <c r="W33" s="440">
        <f t="shared" si="8"/>
        <v>4.7194760482898697E-3</v>
      </c>
      <c r="X33" s="212">
        <f t="shared" si="8"/>
        <v>1.9341423300915657E-2</v>
      </c>
      <c r="Y33" s="213">
        <f t="shared" si="10"/>
        <v>1.3983646281084408E-2</v>
      </c>
      <c r="Z33" s="440">
        <f>AVERAGE(Y30:Y36)</f>
        <v>1.3190538132291667E-2</v>
      </c>
      <c r="AA33" s="212">
        <f>'ori data'!AV120</f>
        <v>2.6563896791883559E-2</v>
      </c>
      <c r="AB33" s="212">
        <f>'ori data'!AW120</f>
        <v>2.3768685291843231E-2</v>
      </c>
      <c r="AC33" s="280"/>
      <c r="AD33" s="279"/>
      <c r="AE33" s="281">
        <v>0</v>
      </c>
      <c r="AF33" s="16">
        <f t="shared" si="11"/>
        <v>1.3190538132291667E-2</v>
      </c>
      <c r="AG33" s="281">
        <f>'opt vacc_sigma0.1'!L4+AE33</f>
        <v>2.4222336000000001E-2</v>
      </c>
    </row>
    <row r="34" spans="1:33" ht="16">
      <c r="A34" s="442">
        <v>3</v>
      </c>
      <c r="B34" s="443">
        <v>44475</v>
      </c>
      <c r="C34" s="52">
        <v>2949785</v>
      </c>
      <c r="D34" s="52">
        <v>6629870</v>
      </c>
      <c r="E34" s="137">
        <f t="shared" si="0"/>
        <v>3562970</v>
      </c>
      <c r="F34" s="52">
        <v>71451</v>
      </c>
      <c r="G34" s="52">
        <v>13787</v>
      </c>
      <c r="H34" s="52">
        <v>525</v>
      </c>
      <c r="I34" s="138">
        <v>94</v>
      </c>
      <c r="J34" s="52">
        <v>30367</v>
      </c>
      <c r="K34" s="157">
        <v>891</v>
      </c>
      <c r="L34" s="152">
        <f t="shared" si="1"/>
        <v>41</v>
      </c>
      <c r="M34" s="152">
        <f t="shared" si="1"/>
        <v>8</v>
      </c>
      <c r="N34" s="152">
        <f t="shared" si="1"/>
        <v>-7</v>
      </c>
      <c r="O34" s="152">
        <f t="shared" si="1"/>
        <v>1360</v>
      </c>
      <c r="P34" s="144">
        <f t="shared" si="2"/>
        <v>1342.5632375399139</v>
      </c>
      <c r="Q34" s="144">
        <f t="shared" si="5"/>
        <v>57.562682215743443</v>
      </c>
      <c r="R34" s="144">
        <f t="shared" si="3"/>
        <v>1.8740802443426343</v>
      </c>
      <c r="S34" s="151">
        <f t="shared" si="6"/>
        <v>2.1588435857465369E-2</v>
      </c>
      <c r="T34" s="151">
        <f t="shared" si="6"/>
        <v>4.1875950979007306E-3</v>
      </c>
      <c r="U34" s="151">
        <f t="shared" si="4"/>
        <v>3.6249134319973585E-3</v>
      </c>
      <c r="V34" s="153">
        <f t="shared" si="8"/>
        <v>2.1656060865829965E-2</v>
      </c>
      <c r="W34" s="440">
        <f t="shared" si="8"/>
        <v>4.0207080965354207E-3</v>
      </c>
      <c r="X34" s="212">
        <f t="shared" si="8"/>
        <v>1.6908011879523639E-2</v>
      </c>
      <c r="Y34" s="213">
        <f t="shared" si="10"/>
        <v>1.4605634898006791E-2</v>
      </c>
      <c r="Z34" s="440">
        <f t="shared" si="9"/>
        <v>1.4105238570401144E-2</v>
      </c>
      <c r="AA34" s="212">
        <f>'ori data'!AV121</f>
        <v>2.6831547837899282E-2</v>
      </c>
      <c r="AB34" s="212">
        <f>'ori data'!AW121</f>
        <v>2.4416677995605072E-2</v>
      </c>
      <c r="AC34" s="280"/>
      <c r="AD34" s="279"/>
      <c r="AE34" s="281">
        <v>0</v>
      </c>
      <c r="AF34" s="16">
        <f t="shared" si="11"/>
        <v>1.4105238570401144E-2</v>
      </c>
      <c r="AG34" s="281">
        <f>'opt vacc_sigma0.1'!L5+AE34</f>
        <v>2.4110736666666664E-2</v>
      </c>
    </row>
    <row r="35" spans="1:33" ht="16">
      <c r="A35" s="442">
        <v>4</v>
      </c>
      <c r="B35" s="443">
        <v>44476</v>
      </c>
      <c r="C35" s="52">
        <v>3015264</v>
      </c>
      <c r="D35" s="52">
        <v>6629870</v>
      </c>
      <c r="E35" s="137">
        <f t="shared" si="0"/>
        <v>3490102</v>
      </c>
      <c r="F35" s="52">
        <v>77238</v>
      </c>
      <c r="G35" s="52">
        <v>14391</v>
      </c>
      <c r="H35" s="52">
        <v>564</v>
      </c>
      <c r="I35" s="138">
        <v>115</v>
      </c>
      <c r="J35" s="52">
        <v>31303</v>
      </c>
      <c r="K35" s="157">
        <v>893</v>
      </c>
      <c r="L35" s="152">
        <f t="shared" si="1"/>
        <v>604</v>
      </c>
      <c r="M35" s="152">
        <f t="shared" si="1"/>
        <v>39</v>
      </c>
      <c r="N35" s="152">
        <f t="shared" si="1"/>
        <v>21</v>
      </c>
      <c r="O35" s="152">
        <f t="shared" si="1"/>
        <v>936</v>
      </c>
      <c r="P35" s="144">
        <f t="shared" si="2"/>
        <v>1497.8272063702721</v>
      </c>
      <c r="Q35" s="144">
        <f t="shared" si="5"/>
        <v>74.030126078301265</v>
      </c>
      <c r="R35" s="144">
        <f t="shared" si="3"/>
        <v>28.142667551426676</v>
      </c>
      <c r="S35" s="151">
        <f t="shared" si="6"/>
        <v>2.0962998507652406E-2</v>
      </c>
      <c r="T35" s="151">
        <f t="shared" si="6"/>
        <v>5.3695601710525322E-3</v>
      </c>
      <c r="U35" s="151">
        <f t="shared" si="4"/>
        <v>5.3605081050336525E-2</v>
      </c>
      <c r="V35" s="153">
        <f t="shared" si="8"/>
        <v>2.2605274488785802E-2</v>
      </c>
      <c r="W35" s="440">
        <f t="shared" si="8"/>
        <v>3.2734470022613032E-3</v>
      </c>
      <c r="X35" s="212">
        <f t="shared" si="8"/>
        <v>1.6754731975925263E-2</v>
      </c>
      <c r="Y35" s="213">
        <f t="shared" si="10"/>
        <v>1.8377645615876643E-2</v>
      </c>
      <c r="Z35" s="440">
        <f t="shared" si="9"/>
        <v>1.5091188888357934E-2</v>
      </c>
      <c r="AA35" s="212">
        <f>'ori data'!AV122</f>
        <v>2.7577417508141595E-2</v>
      </c>
      <c r="AB35" s="212">
        <f>'ori data'!AW122</f>
        <v>2.5121909218620262E-2</v>
      </c>
      <c r="AC35" s="280"/>
      <c r="AD35" s="279"/>
      <c r="AE35" s="281">
        <v>0</v>
      </c>
      <c r="AF35" s="16">
        <f t="shared" si="11"/>
        <v>1.5091188888357934E-2</v>
      </c>
      <c r="AG35" s="281">
        <f>'opt vacc_sigma0.1'!L6+AE35</f>
        <v>2.4006797142857139E-2</v>
      </c>
    </row>
    <row r="36" spans="1:33" ht="16">
      <c r="A36" s="442">
        <v>5</v>
      </c>
      <c r="B36" s="443">
        <v>44477</v>
      </c>
      <c r="C36" s="52">
        <v>3073742</v>
      </c>
      <c r="D36" s="52">
        <v>6629870</v>
      </c>
      <c r="E36" s="137">
        <f t="shared" si="0"/>
        <v>3429485</v>
      </c>
      <c r="F36" s="52">
        <v>77554</v>
      </c>
      <c r="G36" s="52">
        <v>16085</v>
      </c>
      <c r="H36" s="52">
        <v>620</v>
      </c>
      <c r="I36" s="138">
        <v>114</v>
      </c>
      <c r="J36" s="52">
        <v>31372</v>
      </c>
      <c r="K36" s="157">
        <v>898</v>
      </c>
      <c r="L36" s="152">
        <f t="shared" si="1"/>
        <v>1694</v>
      </c>
      <c r="M36" s="152">
        <f t="shared" si="1"/>
        <v>56</v>
      </c>
      <c r="N36" s="152">
        <f t="shared" si="1"/>
        <v>-1</v>
      </c>
      <c r="O36" s="152">
        <f t="shared" si="1"/>
        <v>69</v>
      </c>
      <c r="P36" s="144">
        <f t="shared" si="2"/>
        <v>1759.9887627088413</v>
      </c>
      <c r="Q36" s="144">
        <f t="shared" si="5"/>
        <v>58.543551935311257</v>
      </c>
      <c r="R36" s="144">
        <f t="shared" si="3"/>
        <v>0</v>
      </c>
      <c r="S36" s="151">
        <f t="shared" si="6"/>
        <v>2.2786565715177003E-2</v>
      </c>
      <c r="T36" s="151">
        <f t="shared" si="6"/>
        <v>4.0680669818158053E-3</v>
      </c>
      <c r="U36" s="151">
        <f t="shared" si="4"/>
        <v>0</v>
      </c>
      <c r="V36" s="153">
        <f t="shared" si="8"/>
        <v>2.277918345347698E-2</v>
      </c>
      <c r="W36" s="440">
        <f t="shared" si="8"/>
        <v>3.5895043192348858E-3</v>
      </c>
      <c r="X36" s="212">
        <f t="shared" si="8"/>
        <v>1.9498774312432389E-2</v>
      </c>
      <c r="Y36" s="213">
        <f t="shared" si="10"/>
        <v>1.6755384226592805E-2</v>
      </c>
      <c r="Z36" s="440">
        <f t="shared" si="9"/>
        <v>1.5831502575174679E-2</v>
      </c>
      <c r="AA36" s="212">
        <f>'ori data'!AV123</f>
        <v>2.7788720463859735E-2</v>
      </c>
      <c r="AB36" s="212">
        <f>'ori data'!AW123</f>
        <v>2.5688985216046401E-2</v>
      </c>
      <c r="AC36" s="280"/>
      <c r="AD36" s="279"/>
      <c r="AE36" s="281">
        <v>0</v>
      </c>
      <c r="AF36" s="16">
        <f t="shared" si="11"/>
        <v>1.5831502575174679E-2</v>
      </c>
      <c r="AG36" s="281">
        <f>'opt vacc_sigma0.1'!L7+AE36</f>
        <v>2.3819631428571433E-2</v>
      </c>
    </row>
    <row r="37" spans="1:33" ht="16">
      <c r="A37" s="442">
        <v>6</v>
      </c>
      <c r="B37" s="443">
        <v>44478</v>
      </c>
      <c r="C37" s="52">
        <v>3136657</v>
      </c>
      <c r="D37" s="52">
        <v>6629870</v>
      </c>
      <c r="E37" s="137">
        <f t="shared" si="0"/>
        <v>3368758</v>
      </c>
      <c r="F37" s="52">
        <v>73443</v>
      </c>
      <c r="G37" s="52">
        <v>16500</v>
      </c>
      <c r="H37" s="52">
        <v>578</v>
      </c>
      <c r="I37" s="138">
        <v>117</v>
      </c>
      <c r="J37" s="52">
        <v>32914</v>
      </c>
      <c r="K37" s="157">
        <v>903</v>
      </c>
      <c r="L37" s="152">
        <f t="shared" si="1"/>
        <v>415</v>
      </c>
      <c r="M37" s="152">
        <f t="shared" si="1"/>
        <v>-42</v>
      </c>
      <c r="N37" s="152">
        <f t="shared" si="1"/>
        <v>3</v>
      </c>
      <c r="O37" s="152">
        <f t="shared" si="1"/>
        <v>1542</v>
      </c>
      <c r="P37" s="144">
        <f t="shared" si="2"/>
        <v>1894.6743239313755</v>
      </c>
      <c r="Q37" s="144">
        <f t="shared" si="5"/>
        <v>9.8334399534748442</v>
      </c>
      <c r="R37" s="144">
        <f t="shared" si="3"/>
        <v>13.492236115149753</v>
      </c>
      <c r="S37" s="151">
        <f t="shared" si="6"/>
        <v>2.44303881673592E-2</v>
      </c>
      <c r="T37" s="151">
        <f t="shared" si="6"/>
        <v>6.1134224143455666E-4</v>
      </c>
      <c r="U37" s="151">
        <f t="shared" si="4"/>
        <v>2.1761671153467343E-2</v>
      </c>
      <c r="V37" s="153">
        <f t="shared" si="8"/>
        <v>2.1834645414150859E-2</v>
      </c>
      <c r="W37" s="440">
        <f t="shared" si="8"/>
        <v>3.5263492539158166E-3</v>
      </c>
      <c r="X37" s="212">
        <f t="shared" si="8"/>
        <v>2.1438532908361067E-2</v>
      </c>
      <c r="Y37" s="213">
        <f t="shared" si="10"/>
        <v>1.8345320069923034E-2</v>
      </c>
      <c r="Z37" s="440">
        <f t="shared" si="9"/>
        <v>1.6559195584104503E-2</v>
      </c>
      <c r="AA37" s="212">
        <f>'ori data'!AV124</f>
        <v>2.9017519216280898E-2</v>
      </c>
      <c r="AB37" s="212">
        <f>'ori data'!AW124</f>
        <v>2.5945500299196574E-2</v>
      </c>
      <c r="AC37" s="280"/>
      <c r="AD37" s="279"/>
      <c r="AE37" s="281">
        <v>0</v>
      </c>
      <c r="AF37" s="16">
        <f t="shared" si="11"/>
        <v>1.6559195584104503E-2</v>
      </c>
      <c r="AG37" s="281">
        <f>'opt vacc_sigma0.1'!L8+AE37</f>
        <v>2.362974857142857E-2</v>
      </c>
    </row>
    <row r="38" spans="1:33" ht="16">
      <c r="A38" s="442">
        <v>7</v>
      </c>
      <c r="B38" s="443">
        <v>44479</v>
      </c>
      <c r="C38" s="52">
        <v>3192556</v>
      </c>
      <c r="D38" s="52">
        <v>6629870</v>
      </c>
      <c r="E38" s="137">
        <f t="shared" si="0"/>
        <v>3310325</v>
      </c>
      <c r="F38" s="52">
        <v>74105</v>
      </c>
      <c r="G38" s="52">
        <v>17603</v>
      </c>
      <c r="H38" s="52">
        <v>609</v>
      </c>
      <c r="I38" s="138">
        <v>126</v>
      </c>
      <c r="J38" s="52">
        <v>33638</v>
      </c>
      <c r="K38" s="157">
        <v>908</v>
      </c>
      <c r="L38" s="152">
        <f t="shared" si="1"/>
        <v>1103</v>
      </c>
      <c r="M38" s="152">
        <f t="shared" si="1"/>
        <v>31</v>
      </c>
      <c r="N38" s="152">
        <f t="shared" si="1"/>
        <v>9</v>
      </c>
      <c r="O38" s="152">
        <f t="shared" si="1"/>
        <v>724</v>
      </c>
      <c r="P38" s="144">
        <f t="shared" si="2"/>
        <v>1797.9815683280619</v>
      </c>
      <c r="Q38" s="144">
        <f t="shared" si="5"/>
        <v>55.043843385320102</v>
      </c>
      <c r="R38" s="144">
        <f t="shared" si="3"/>
        <v>13.974588286617951</v>
      </c>
      <c r="S38" s="151">
        <f t="shared" si="6"/>
        <v>2.4481319776262705E-2</v>
      </c>
      <c r="T38" s="151">
        <f t="shared" si="6"/>
        <v>3.3359905082012181E-3</v>
      </c>
      <c r="U38" s="151">
        <f t="shared" si="4"/>
        <v>2.4177488385152164E-2</v>
      </c>
      <c r="V38" s="153">
        <f t="shared" si="8"/>
        <v>2.1818318529833326E-2</v>
      </c>
      <c r="W38" s="440">
        <f t="shared" si="8"/>
        <v>3.5136967047216874E-3</v>
      </c>
      <c r="X38" s="212">
        <f t="shared" si="8"/>
        <v>2.3407356701519815E-2</v>
      </c>
      <c r="Y38" s="213">
        <f t="shared" si="10"/>
        <v>1.6593355770880544E-2</v>
      </c>
      <c r="Z38" s="440">
        <f t="shared" si="9"/>
        <v>1.7423507423747826E-2</v>
      </c>
      <c r="AA38" s="212">
        <f>'ori data'!AV125</f>
        <v>2.4461042344784877E-2</v>
      </c>
      <c r="AB38" s="212">
        <f>'ori data'!AW125</f>
        <v>2.6551032855412993E-2</v>
      </c>
      <c r="AC38" s="280"/>
      <c r="AD38" s="279"/>
      <c r="AE38" s="281">
        <v>0</v>
      </c>
      <c r="AF38" s="16">
        <f t="shared" si="11"/>
        <v>1.7423507423747826E-2</v>
      </c>
      <c r="AG38" s="281">
        <f>'opt vacc_sigma0.1'!L9+AE38</f>
        <v>2.3428194285714282E-2</v>
      </c>
    </row>
    <row r="39" spans="1:33" ht="16">
      <c r="A39" s="444">
        <v>8</v>
      </c>
      <c r="B39" s="445">
        <v>44480</v>
      </c>
      <c r="C39" s="225">
        <v>3232808</v>
      </c>
      <c r="D39" s="225">
        <v>6629870</v>
      </c>
      <c r="E39" s="226">
        <f t="shared" si="0"/>
        <v>3269454</v>
      </c>
      <c r="F39" s="225">
        <v>73138</v>
      </c>
      <c r="G39" s="225">
        <v>18198</v>
      </c>
      <c r="H39" s="225">
        <v>677</v>
      </c>
      <c r="I39" s="227">
        <v>133</v>
      </c>
      <c r="J39" s="225">
        <v>34546</v>
      </c>
      <c r="K39" s="228">
        <v>916</v>
      </c>
      <c r="L39" s="229">
        <f t="shared" si="1"/>
        <v>595</v>
      </c>
      <c r="M39" s="229">
        <f t="shared" si="1"/>
        <v>68</v>
      </c>
      <c r="N39" s="229">
        <f t="shared" si="1"/>
        <v>7</v>
      </c>
      <c r="O39" s="229">
        <f t="shared" si="1"/>
        <v>908</v>
      </c>
      <c r="P39" s="230">
        <f t="shared" si="2"/>
        <v>1464.306818181818</v>
      </c>
      <c r="Q39" s="230">
        <f t="shared" si="5"/>
        <v>100.3398569023569</v>
      </c>
      <c r="R39" s="230">
        <f t="shared" si="3"/>
        <v>13.353324915824917</v>
      </c>
      <c r="S39" s="231">
        <f t="shared" si="6"/>
        <v>1.9759892290423291E-2</v>
      </c>
      <c r="T39" s="231">
        <f t="shared" si="6"/>
        <v>5.7001566154835483E-3</v>
      </c>
      <c r="U39" s="231">
        <f t="shared" si="4"/>
        <v>2.1926641897906267E-2</v>
      </c>
      <c r="V39" s="232">
        <f t="shared" si="8"/>
        <v>2.2666121564294595E-2</v>
      </c>
      <c r="W39" s="441">
        <f t="shared" si="8"/>
        <v>3.3495449714860057E-3</v>
      </c>
      <c r="X39" s="233">
        <f t="shared" si="8"/>
        <v>1.929431678869983E-2</v>
      </c>
      <c r="Y39" s="234">
        <f t="shared" si="10"/>
        <v>1.2159531163858534E-2</v>
      </c>
      <c r="Z39" s="441">
        <f t="shared" si="9"/>
        <v>1.7916830283920514E-2</v>
      </c>
      <c r="AA39" s="233">
        <f>'ori data'!AV126</f>
        <v>1.7582752349474866E-2</v>
      </c>
      <c r="AB39" s="233">
        <f>'ori data'!AW126</f>
        <v>2.7172354325123577E-2</v>
      </c>
      <c r="AC39" s="280">
        <v>0</v>
      </c>
      <c r="AD39" s="280">
        <v>0</v>
      </c>
      <c r="AE39" s="285">
        <f t="shared" ref="AE39:AE102" si="12">(AD39-AD38)/E38</f>
        <v>0</v>
      </c>
      <c r="AF39" s="16">
        <f t="shared" si="11"/>
        <v>1.7916830283920514E-2</v>
      </c>
      <c r="AG39" s="281">
        <f>'opt vacc_sigma0.1'!L10+AE39</f>
        <v>2.322273714285714E-2</v>
      </c>
    </row>
    <row r="40" spans="1:33" ht="16">
      <c r="A40" s="442">
        <v>9</v>
      </c>
      <c r="B40" s="443">
        <v>44481</v>
      </c>
      <c r="C40" s="52">
        <v>3295181</v>
      </c>
      <c r="D40" s="52">
        <v>6629870</v>
      </c>
      <c r="E40" s="137">
        <f t="shared" si="0"/>
        <v>3210282</v>
      </c>
      <c r="F40" s="52">
        <v>68509</v>
      </c>
      <c r="G40" s="52">
        <v>18804</v>
      </c>
      <c r="H40" s="52">
        <v>675</v>
      </c>
      <c r="I40" s="138">
        <v>144</v>
      </c>
      <c r="J40" s="52">
        <v>35351</v>
      </c>
      <c r="K40" s="157">
        <v>924</v>
      </c>
      <c r="L40" s="152">
        <f t="shared" si="1"/>
        <v>606</v>
      </c>
      <c r="M40" s="152">
        <f t="shared" si="1"/>
        <v>-2</v>
      </c>
      <c r="N40" s="152">
        <f t="shared" si="1"/>
        <v>11</v>
      </c>
      <c r="O40" s="152">
        <f t="shared" si="1"/>
        <v>805</v>
      </c>
      <c r="P40" s="144">
        <f t="shared" si="2"/>
        <v>1377.4019263109617</v>
      </c>
      <c r="Q40" s="144">
        <f t="shared" si="5"/>
        <v>25.690720073383275</v>
      </c>
      <c r="R40" s="144">
        <f t="shared" si="3"/>
        <v>16.907353615655097</v>
      </c>
      <c r="S40" s="151">
        <f t="shared" si="6"/>
        <v>1.8832917584716041E-2</v>
      </c>
      <c r="T40" s="151">
        <f t="shared" si="6"/>
        <v>1.4117331615223253E-3</v>
      </c>
      <c r="U40" s="151">
        <f t="shared" si="4"/>
        <v>2.4973934439667795E-2</v>
      </c>
      <c r="V40" s="153">
        <f t="shared" si="8"/>
        <v>2.3081364135009434E-2</v>
      </c>
      <c r="W40" s="440">
        <f t="shared" si="8"/>
        <v>2.8547876228849057E-3</v>
      </c>
      <c r="X40" s="212">
        <f t="shared" si="8"/>
        <v>2.2345944563950903E-2</v>
      </c>
      <c r="Y40" s="213">
        <f t="shared" si="10"/>
        <v>1.9077497343593149E-2</v>
      </c>
      <c r="Z40" s="440">
        <f t="shared" si="9"/>
        <v>1.8746478938799601E-2</v>
      </c>
      <c r="AA40" s="212">
        <f>'ori data'!AV127</f>
        <v>2.8359502373934749E-2</v>
      </c>
      <c r="AB40" s="212">
        <f>'ori data'!AW127</f>
        <v>2.7939907482915877E-2</v>
      </c>
      <c r="AC40" s="280"/>
      <c r="AD40" s="280">
        <f t="shared" ref="AD40:AD47" si="13">AD39+$AC$49/10</f>
        <v>720.5</v>
      </c>
      <c r="AE40" s="285">
        <f t="shared" si="12"/>
        <v>2.2037318769433674E-4</v>
      </c>
      <c r="AF40" s="16">
        <f t="shared" si="11"/>
        <v>1.8966852126493936E-2</v>
      </c>
      <c r="AG40" s="281">
        <f>'opt vacc_sigma0.1'!L11+AE40</f>
        <v>2.3243536044837195E-2</v>
      </c>
    </row>
    <row r="41" spans="1:33" ht="16">
      <c r="A41" s="442">
        <v>10</v>
      </c>
      <c r="B41" s="443">
        <v>44482</v>
      </c>
      <c r="C41" s="52">
        <v>3361492</v>
      </c>
      <c r="D41" s="52">
        <v>6629870</v>
      </c>
      <c r="E41" s="137">
        <f t="shared" si="0"/>
        <v>3131707</v>
      </c>
      <c r="F41" s="52">
        <v>79200</v>
      </c>
      <c r="G41" s="52">
        <v>19006</v>
      </c>
      <c r="H41" s="52">
        <v>705</v>
      </c>
      <c r="I41" s="138">
        <v>146</v>
      </c>
      <c r="J41" s="52">
        <v>36677</v>
      </c>
      <c r="K41" s="157">
        <v>937</v>
      </c>
      <c r="L41" s="152">
        <f t="shared" si="1"/>
        <v>202</v>
      </c>
      <c r="M41" s="152">
        <f t="shared" si="1"/>
        <v>30</v>
      </c>
      <c r="N41" s="152">
        <f t="shared" si="1"/>
        <v>2</v>
      </c>
      <c r="O41" s="152">
        <f t="shared" si="1"/>
        <v>1326</v>
      </c>
      <c r="P41" s="144">
        <f t="shared" si="2"/>
        <v>1471.1723825351262</v>
      </c>
      <c r="Q41" s="144">
        <f t="shared" si="5"/>
        <v>77.078108475600544</v>
      </c>
      <c r="R41" s="144">
        <f t="shared" si="3"/>
        <v>11.749508989273304</v>
      </c>
      <c r="S41" s="151">
        <f t="shared" si="6"/>
        <v>2.1474147667242642E-2</v>
      </c>
      <c r="T41" s="151">
        <f t="shared" si="6"/>
        <v>4.0990272535418289E-3</v>
      </c>
      <c r="U41" s="151">
        <f t="shared" si="4"/>
        <v>1.7406679984108598E-2</v>
      </c>
      <c r="V41" s="153">
        <f t="shared" ref="V41:X56" si="14">AVERAGE(S38:S44)</f>
        <v>2.3027038922191535E-2</v>
      </c>
      <c r="W41" s="440">
        <f t="shared" si="14"/>
        <v>3.9076153513952589E-3</v>
      </c>
      <c r="X41" s="212">
        <f t="shared" si="14"/>
        <v>2.3004604842060301E-2</v>
      </c>
      <c r="Y41" s="213">
        <f t="shared" si="10"/>
        <v>2.0655817775510066E-2</v>
      </c>
      <c r="Z41" s="440">
        <f t="shared" si="9"/>
        <v>1.9534492665026933E-2</v>
      </c>
      <c r="AA41" s="212">
        <f>'ori data'!AV128</f>
        <v>3.1070275731414208E-2</v>
      </c>
      <c r="AB41" s="212">
        <f>'ori data'!AW128</f>
        <v>2.8653252890714142E-2</v>
      </c>
      <c r="AC41" s="280"/>
      <c r="AD41" s="280">
        <f t="shared" si="13"/>
        <v>1441</v>
      </c>
      <c r="AE41" s="285">
        <f t="shared" si="12"/>
        <v>2.2443511193097679E-4</v>
      </c>
      <c r="AF41" s="16">
        <f t="shared" si="11"/>
        <v>1.975892777695791E-2</v>
      </c>
      <c r="AG41" s="281">
        <f>'opt vacc_sigma0.1'!L12+AE41</f>
        <v>2.3082097969073838E-2</v>
      </c>
    </row>
    <row r="42" spans="1:33" ht="16">
      <c r="A42" s="442">
        <v>11</v>
      </c>
      <c r="B42" s="443">
        <v>44483</v>
      </c>
      <c r="C42" s="52">
        <v>3429860</v>
      </c>
      <c r="D42" s="52">
        <v>6629870</v>
      </c>
      <c r="E42" s="137">
        <f t="shared" si="0"/>
        <v>3057538</v>
      </c>
      <c r="F42" s="52">
        <v>82762</v>
      </c>
      <c r="G42" s="52">
        <v>19004</v>
      </c>
      <c r="H42" s="52">
        <v>706</v>
      </c>
      <c r="I42" s="138">
        <v>147</v>
      </c>
      <c r="J42" s="52">
        <v>38905</v>
      </c>
      <c r="K42" s="157">
        <v>948</v>
      </c>
      <c r="L42" s="152">
        <f t="shared" si="1"/>
        <v>-2</v>
      </c>
      <c r="M42" s="152">
        <f t="shared" si="1"/>
        <v>1</v>
      </c>
      <c r="N42" s="152">
        <f t="shared" si="1"/>
        <v>1</v>
      </c>
      <c r="O42" s="152">
        <f t="shared" si="1"/>
        <v>2228</v>
      </c>
      <c r="P42" s="144">
        <f t="shared" si="2"/>
        <v>2130.2914841113966</v>
      </c>
      <c r="Q42" s="144">
        <f t="shared" si="5"/>
        <v>80.214785717882862</v>
      </c>
      <c r="R42" s="144">
        <f t="shared" si="3"/>
        <v>17.493730170720653</v>
      </c>
      <c r="S42" s="151">
        <f t="shared" si="6"/>
        <v>2.6897619748881271E-2</v>
      </c>
      <c r="T42" s="151">
        <f t="shared" si="6"/>
        <v>4.2204980384027606E-3</v>
      </c>
      <c r="U42" s="151">
        <f t="shared" si="4"/>
        <v>2.4813801660596671E-2</v>
      </c>
      <c r="V42" s="153">
        <f t="shared" si="14"/>
        <v>2.2784658779846336E-2</v>
      </c>
      <c r="W42" s="440">
        <f t="shared" si="14"/>
        <v>3.4310452787950849E-3</v>
      </c>
      <c r="X42" s="212">
        <f t="shared" si="14"/>
        <v>1.9550677929895708E-2</v>
      </c>
      <c r="Y42" s="213">
        <f t="shared" si="10"/>
        <v>2.1830905637085462E-2</v>
      </c>
      <c r="Z42" s="440">
        <f t="shared" si="9"/>
        <v>2.0085907841458608E-2</v>
      </c>
      <c r="AA42" s="212">
        <f>'ori data'!AV129</f>
        <v>3.19266677961157E-2</v>
      </c>
      <c r="AB42" s="212">
        <f>'ori data'!AW129</f>
        <v>2.9015138928149348E-2</v>
      </c>
      <c r="AC42" s="280">
        <v>1728</v>
      </c>
      <c r="AD42" s="280">
        <f t="shared" si="13"/>
        <v>2161.5</v>
      </c>
      <c r="AE42" s="285">
        <f t="shared" si="12"/>
        <v>2.3006622267025619E-4</v>
      </c>
      <c r="AF42" s="16">
        <f t="shared" si="11"/>
        <v>2.0315974064128862E-2</v>
      </c>
      <c r="AG42" s="281">
        <f>'opt vacc_sigma0.1'!L13+AE42</f>
        <v>2.2934171936955971E-2</v>
      </c>
    </row>
    <row r="43" spans="1:33" ht="16">
      <c r="A43" s="442">
        <v>12</v>
      </c>
      <c r="B43" s="443">
        <v>44484</v>
      </c>
      <c r="C43" s="52">
        <v>3498847</v>
      </c>
      <c r="D43" s="52">
        <v>6629870</v>
      </c>
      <c r="E43" s="137">
        <f t="shared" si="0"/>
        <v>2995212</v>
      </c>
      <c r="F43" s="52">
        <v>73942</v>
      </c>
      <c r="G43" s="52">
        <v>20468</v>
      </c>
      <c r="H43" s="52">
        <v>695</v>
      </c>
      <c r="I43" s="138">
        <v>157</v>
      </c>
      <c r="J43" s="52">
        <v>39595</v>
      </c>
      <c r="K43" s="157">
        <v>954</v>
      </c>
      <c r="L43" s="152">
        <f t="shared" si="1"/>
        <v>1464</v>
      </c>
      <c r="M43" s="152">
        <f t="shared" si="1"/>
        <v>-11</v>
      </c>
      <c r="N43" s="152">
        <f t="shared" si="1"/>
        <v>10</v>
      </c>
      <c r="O43" s="152">
        <f t="shared" si="1"/>
        <v>690</v>
      </c>
      <c r="P43" s="144">
        <f t="shared" si="2"/>
        <v>2126.4258911819888</v>
      </c>
      <c r="Q43" s="144">
        <f t="shared" si="5"/>
        <v>11.492964352720449</v>
      </c>
      <c r="R43" s="144">
        <f t="shared" si="3"/>
        <v>15.081144465290807</v>
      </c>
      <c r="S43" s="151">
        <f t="shared" si="6"/>
        <v>2.5693263710180866E-2</v>
      </c>
      <c r="T43" s="151">
        <f t="shared" si="6"/>
        <v>6.0476554160810618E-4</v>
      </c>
      <c r="U43" s="151">
        <f t="shared" si="4"/>
        <v>2.1361394426757517E-2</v>
      </c>
      <c r="V43" s="153">
        <f t="shared" si="14"/>
        <v>2.3202358836363398E-2</v>
      </c>
      <c r="W43" s="440">
        <f t="shared" si="14"/>
        <v>3.7899772823443956E-3</v>
      </c>
      <c r="X43" s="212">
        <f t="shared" si="14"/>
        <v>2.0848254798993722E-2</v>
      </c>
      <c r="Y43" s="213">
        <f t="shared" si="10"/>
        <v>2.2562924810746423E-2</v>
      </c>
      <c r="Z43" s="440">
        <f t="shared" si="9"/>
        <v>2.0574636825838793E-2</v>
      </c>
      <c r="AA43" s="212">
        <f>'ori data'!AV130</f>
        <v>3.316159256840584E-2</v>
      </c>
      <c r="AB43" s="212">
        <f>'ori data'!AW130</f>
        <v>2.9334001971780686E-2</v>
      </c>
      <c r="AC43" s="280"/>
      <c r="AD43" s="280">
        <f t="shared" si="13"/>
        <v>2882</v>
      </c>
      <c r="AE43" s="285">
        <f t="shared" si="12"/>
        <v>2.3564711215363473E-4</v>
      </c>
      <c r="AF43" s="16">
        <f t="shared" si="11"/>
        <v>2.0810283937992429E-2</v>
      </c>
      <c r="AG43" s="281">
        <f>'opt vacc_sigma0.1'!L14+AE43</f>
        <v>2.2775112826439351E-2</v>
      </c>
    </row>
    <row r="44" spans="1:33" ht="16">
      <c r="A44" s="442">
        <v>13</v>
      </c>
      <c r="B44" s="443">
        <v>44485</v>
      </c>
      <c r="C44" s="52">
        <v>3570317</v>
      </c>
      <c r="D44" s="52">
        <v>6629870</v>
      </c>
      <c r="E44" s="137">
        <f t="shared" si="0"/>
        <v>2916503</v>
      </c>
      <c r="F44" s="52">
        <v>79214</v>
      </c>
      <c r="G44" s="52">
        <v>20682</v>
      </c>
      <c r="H44" s="52">
        <v>798</v>
      </c>
      <c r="I44" s="138">
        <v>163</v>
      </c>
      <c r="J44" s="52">
        <v>41232</v>
      </c>
      <c r="K44" s="157">
        <v>961</v>
      </c>
      <c r="L44" s="152">
        <f t="shared" si="1"/>
        <v>214</v>
      </c>
      <c r="M44" s="152">
        <f t="shared" si="1"/>
        <v>103</v>
      </c>
      <c r="N44" s="152">
        <f t="shared" si="1"/>
        <v>6</v>
      </c>
      <c r="O44" s="152">
        <f t="shared" si="1"/>
        <v>1637</v>
      </c>
      <c r="P44" s="144">
        <f t="shared" si="2"/>
        <v>1778.3133576676062</v>
      </c>
      <c r="Q44" s="144">
        <f t="shared" si="5"/>
        <v>163.35789862773183</v>
      </c>
      <c r="R44" s="144">
        <f t="shared" si="3"/>
        <v>18.328743704662017</v>
      </c>
      <c r="S44" s="151">
        <f t="shared" si="6"/>
        <v>2.4050111677633903E-2</v>
      </c>
      <c r="T44" s="151">
        <f t="shared" si="6"/>
        <v>7.9811363410070262E-3</v>
      </c>
      <c r="U44" s="151">
        <f t="shared" si="4"/>
        <v>2.6372293100233118E-2</v>
      </c>
      <c r="V44" s="153">
        <f t="shared" si="14"/>
        <v>2.416700829824131E-2</v>
      </c>
      <c r="W44" s="440">
        <f t="shared" si="14"/>
        <v>3.5883011164126351E-3</v>
      </c>
      <c r="X44" s="212">
        <f t="shared" si="14"/>
        <v>1.8011924660441502E-2</v>
      </c>
      <c r="Y44" s="213">
        <f t="shared" si="10"/>
        <v>2.3861416153514343E-2</v>
      </c>
      <c r="Z44" s="440">
        <f t="shared" si="9"/>
        <v>2.1674524322396777E-2</v>
      </c>
      <c r="AA44" s="212">
        <f>'ori data'!AV131</f>
        <v>3.4010937070868774E-2</v>
      </c>
      <c r="AB44" s="212">
        <f>'ori data'!AW131</f>
        <v>3.050794418490705E-2</v>
      </c>
      <c r="AC44" s="280"/>
      <c r="AD44" s="280">
        <f t="shared" si="13"/>
        <v>3602.5</v>
      </c>
      <c r="AE44" s="285">
        <f t="shared" si="12"/>
        <v>2.405505854009666E-4</v>
      </c>
      <c r="AF44" s="16">
        <f t="shared" si="11"/>
        <v>2.1915074907797743E-2</v>
      </c>
      <c r="AG44" s="281">
        <f>'opt vacc_sigma0.1'!L15+AE44</f>
        <v>2.263600772825811E-2</v>
      </c>
    </row>
    <row r="45" spans="1:33" ht="16">
      <c r="A45" s="442">
        <v>14</v>
      </c>
      <c r="B45" s="443">
        <v>44486</v>
      </c>
      <c r="C45" s="52">
        <v>3629969</v>
      </c>
      <c r="D45" s="52">
        <v>6629870</v>
      </c>
      <c r="E45" s="137">
        <f t="shared" si="0"/>
        <v>2860795</v>
      </c>
      <c r="F45" s="52">
        <v>73501</v>
      </c>
      <c r="G45" s="52">
        <v>22444</v>
      </c>
      <c r="H45" s="52">
        <v>777</v>
      </c>
      <c r="I45" s="138">
        <v>151</v>
      </c>
      <c r="J45" s="52">
        <v>41265</v>
      </c>
      <c r="K45" s="157">
        <v>968</v>
      </c>
      <c r="L45" s="152">
        <f t="shared" si="1"/>
        <v>1762</v>
      </c>
      <c r="M45" s="152">
        <f t="shared" si="1"/>
        <v>-21</v>
      </c>
      <c r="N45" s="152">
        <f t="shared" si="1"/>
        <v>-12</v>
      </c>
      <c r="O45" s="152">
        <f t="shared" si="1"/>
        <v>33</v>
      </c>
      <c r="P45" s="144">
        <f t="shared" si="2"/>
        <v>1793.6897141879172</v>
      </c>
      <c r="Q45" s="144">
        <f t="shared" si="5"/>
        <v>0</v>
      </c>
      <c r="R45" s="144">
        <f t="shared" si="3"/>
        <v>0</v>
      </c>
      <c r="S45" s="151"/>
      <c r="T45" s="151">
        <f t="shared" ref="T45:U108" si="15">MIN(1,Q45/G44)</f>
        <v>0</v>
      </c>
      <c r="U45" s="151">
        <f t="shared" si="4"/>
        <v>0</v>
      </c>
      <c r="V45" s="153">
        <f t="shared" si="14"/>
        <v>2.48028521506449E-2</v>
      </c>
      <c r="W45" s="440">
        <f t="shared" si="14"/>
        <v>3.4047724117798124E-3</v>
      </c>
      <c r="X45" s="212">
        <f t="shared" si="14"/>
        <v>1.7158431427958854E-2</v>
      </c>
      <c r="Y45" s="213">
        <f t="shared" si="10"/>
        <v>2.0453262005902275E-2</v>
      </c>
      <c r="Z45" s="440">
        <f t="shared" si="9"/>
        <v>2.2735848517223801E-2</v>
      </c>
      <c r="AA45" s="212">
        <f>'ori data'!AV132</f>
        <v>2.6994244606831318E-2</v>
      </c>
      <c r="AB45" s="212">
        <f>'ori data'!AW132</f>
        <v>3.1539824404495681E-2</v>
      </c>
      <c r="AC45" s="280"/>
      <c r="AD45" s="280">
        <f t="shared" si="13"/>
        <v>4323</v>
      </c>
      <c r="AE45" s="285">
        <f t="shared" si="12"/>
        <v>2.4704243403829863E-4</v>
      </c>
      <c r="AF45" s="16">
        <f t="shared" si="11"/>
        <v>2.2982890951262099E-2</v>
      </c>
      <c r="AG45" s="281">
        <f>'opt vacc_sigma0.1'!L16+AE45</f>
        <v>2.2509179576895438E-2</v>
      </c>
    </row>
    <row r="46" spans="1:33" ht="16">
      <c r="A46" s="442">
        <v>15</v>
      </c>
      <c r="B46" s="443">
        <v>44487</v>
      </c>
      <c r="C46" s="52">
        <v>3674542</v>
      </c>
      <c r="D46" s="52">
        <v>6629870</v>
      </c>
      <c r="E46" s="137">
        <f t="shared" si="0"/>
        <v>2818046</v>
      </c>
      <c r="F46" s="52">
        <v>69825</v>
      </c>
      <c r="G46" s="52">
        <v>21317</v>
      </c>
      <c r="H46" s="52">
        <v>851</v>
      </c>
      <c r="I46" s="138">
        <v>155</v>
      </c>
      <c r="J46" s="52">
        <v>44159</v>
      </c>
      <c r="K46" s="157">
        <v>975</v>
      </c>
      <c r="L46" s="152">
        <f t="shared" si="1"/>
        <v>-1127</v>
      </c>
      <c r="M46" s="152">
        <f t="shared" si="1"/>
        <v>74</v>
      </c>
      <c r="N46" s="152">
        <f t="shared" si="1"/>
        <v>4</v>
      </c>
      <c r="O46" s="152">
        <f t="shared" si="1"/>
        <v>2894</v>
      </c>
      <c r="P46" s="144">
        <f t="shared" si="2"/>
        <v>1636.5800743627647</v>
      </c>
      <c r="Q46" s="144">
        <f t="shared" si="5"/>
        <v>184.32540429153789</v>
      </c>
      <c r="R46" s="144">
        <f t="shared" si="3"/>
        <v>24.094521345697263</v>
      </c>
      <c r="S46" s="151">
        <f t="shared" ref="S46:S52" si="16">MIN(1,P46/F45)</f>
        <v>2.2266092629525648E-2</v>
      </c>
      <c r="T46" s="151">
        <f t="shared" si="15"/>
        <v>8.2126806403287241E-3</v>
      </c>
      <c r="U46" s="151">
        <f t="shared" si="4"/>
        <v>3.1009679981592358E-2</v>
      </c>
      <c r="V46" s="153">
        <f t="shared" si="14"/>
        <v>2.4711318958291987E-2</v>
      </c>
      <c r="W46" s="440">
        <f t="shared" si="14"/>
        <v>3.1709971307261691E-3</v>
      </c>
      <c r="X46" s="212">
        <f t="shared" si="14"/>
        <v>1.4594754169095151E-2</v>
      </c>
      <c r="Y46" s="213">
        <f t="shared" si="10"/>
        <v>1.558063405451981E-2</v>
      </c>
      <c r="Z46" s="440">
        <f t="shared" si="9"/>
        <v>2.3620099698526163E-2</v>
      </c>
      <c r="AA46" s="212">
        <f>'ori data'!AV133</f>
        <v>1.9814793654894206E-2</v>
      </c>
      <c r="AB46" s="212">
        <f>'ori data'!AW133</f>
        <v>3.2446016059820136E-2</v>
      </c>
      <c r="AC46" s="280"/>
      <c r="AD46" s="280">
        <f t="shared" si="13"/>
        <v>5043.5</v>
      </c>
      <c r="AE46" s="285">
        <f t="shared" si="12"/>
        <v>2.5185306881478749E-4</v>
      </c>
      <c r="AF46" s="16">
        <f t="shared" si="11"/>
        <v>2.387195276734095E-2</v>
      </c>
      <c r="AG46" s="281">
        <f>'opt vacc_sigma0.1'!L17+AE46</f>
        <v>2.2374438783100505E-2</v>
      </c>
    </row>
    <row r="47" spans="1:33" ht="16">
      <c r="A47" s="442">
        <v>16</v>
      </c>
      <c r="B47" s="443">
        <v>44488</v>
      </c>
      <c r="C47" s="52">
        <v>3750000</v>
      </c>
      <c r="D47" s="52">
        <v>6629870</v>
      </c>
      <c r="E47" s="137">
        <f t="shared" si="0"/>
        <v>2741989</v>
      </c>
      <c r="F47" s="52">
        <v>68702</v>
      </c>
      <c r="G47" s="52">
        <v>21539</v>
      </c>
      <c r="H47" s="52">
        <v>784</v>
      </c>
      <c r="I47" s="138">
        <v>149</v>
      </c>
      <c r="J47" s="52">
        <v>45721</v>
      </c>
      <c r="K47" s="157">
        <v>986</v>
      </c>
      <c r="L47" s="152">
        <f t="shared" si="1"/>
        <v>222</v>
      </c>
      <c r="M47" s="152">
        <f t="shared" si="1"/>
        <v>-67</v>
      </c>
      <c r="N47" s="152">
        <f t="shared" si="1"/>
        <v>-6</v>
      </c>
      <c r="O47" s="152">
        <f t="shared" si="1"/>
        <v>1562</v>
      </c>
      <c r="P47" s="144">
        <f t="shared" si="2"/>
        <v>1719.1483624065504</v>
      </c>
      <c r="Q47" s="144">
        <f t="shared" si="5"/>
        <v>0</v>
      </c>
      <c r="R47" s="144">
        <f t="shared" si="3"/>
        <v>4.3567995728017088</v>
      </c>
      <c r="S47" s="151">
        <f t="shared" si="16"/>
        <v>2.4620814355983536E-2</v>
      </c>
      <c r="T47" s="151">
        <f t="shared" si="15"/>
        <v>0</v>
      </c>
      <c r="U47" s="151">
        <f t="shared" si="4"/>
        <v>5.1196234698022433E-3</v>
      </c>
      <c r="V47" s="153">
        <f t="shared" si="14"/>
        <v>2.4809751244243141E-2</v>
      </c>
      <c r="W47" s="440">
        <f t="shared" si="14"/>
        <v>3.5193174281203049E-3</v>
      </c>
      <c r="X47" s="212">
        <f t="shared" si="14"/>
        <v>1.4374078616093092E-2</v>
      </c>
      <c r="Y47" s="213">
        <f t="shared" si="10"/>
        <v>2.6776709819499044E-2</v>
      </c>
      <c r="Z47" s="440">
        <f t="shared" si="9"/>
        <v>2.4767234629103567E-2</v>
      </c>
      <c r="AA47" s="212">
        <f>'ori data'!AV134</f>
        <v>3.6577097865819301E-2</v>
      </c>
      <c r="AB47" s="212">
        <f>'ori data'!AW134</f>
        <v>3.3544898601850295E-2</v>
      </c>
      <c r="AC47" s="280"/>
      <c r="AD47" s="280">
        <f t="shared" si="13"/>
        <v>5764</v>
      </c>
      <c r="AE47" s="285">
        <f t="shared" si="12"/>
        <v>2.5567361214117866E-4</v>
      </c>
      <c r="AF47" s="16">
        <f t="shared" si="11"/>
        <v>2.5022908241244746E-2</v>
      </c>
      <c r="AG47" s="281">
        <f>'opt vacc_sigma0.1'!L18+AE47</f>
        <v>2.2240799326426895E-2</v>
      </c>
    </row>
    <row r="48" spans="1:33" ht="16">
      <c r="A48" s="442">
        <v>17</v>
      </c>
      <c r="B48" s="443">
        <v>44489</v>
      </c>
      <c r="C48" s="52">
        <v>3827009</v>
      </c>
      <c r="D48" s="52">
        <v>6629870</v>
      </c>
      <c r="E48" s="137">
        <f t="shared" si="0"/>
        <v>2652935</v>
      </c>
      <c r="F48" s="52">
        <v>78928</v>
      </c>
      <c r="G48" s="52">
        <v>21661</v>
      </c>
      <c r="H48" s="52">
        <v>786</v>
      </c>
      <c r="I48" s="138">
        <v>147</v>
      </c>
      <c r="J48" s="52">
        <v>47406</v>
      </c>
      <c r="K48" s="157">
        <v>998</v>
      </c>
      <c r="L48" s="152">
        <f t="shared" si="1"/>
        <v>122</v>
      </c>
      <c r="M48" s="152">
        <f t="shared" si="1"/>
        <v>2</v>
      </c>
      <c r="N48" s="152">
        <f t="shared" si="1"/>
        <v>-2</v>
      </c>
      <c r="O48" s="152">
        <f t="shared" si="1"/>
        <v>1685</v>
      </c>
      <c r="P48" s="144">
        <f t="shared" si="2"/>
        <v>1737.4193591218907</v>
      </c>
      <c r="Q48" s="144">
        <f t="shared" si="5"/>
        <v>60.617774630432855</v>
      </c>
      <c r="R48" s="144">
        <f t="shared" si="3"/>
        <v>8.9628662476763736</v>
      </c>
      <c r="S48" s="151">
        <f t="shared" si="16"/>
        <v>2.5289210781664153E-2</v>
      </c>
      <c r="T48" s="151">
        <f t="shared" si="15"/>
        <v>2.814326321112069E-3</v>
      </c>
      <c r="U48" s="151">
        <f t="shared" si="4"/>
        <v>1.1432227356730069E-2</v>
      </c>
      <c r="V48" s="153">
        <f t="shared" si="14"/>
        <v>2.4022270612709225E-2</v>
      </c>
      <c r="W48" s="440">
        <f t="shared" si="14"/>
        <v>2.630918015087174E-3</v>
      </c>
      <c r="X48" s="212">
        <f t="shared" si="14"/>
        <v>1.2240507476817503E-2</v>
      </c>
      <c r="Y48" s="213">
        <f t="shared" si="10"/>
        <v>2.8085087139299247E-2</v>
      </c>
      <c r="Z48" s="440">
        <f t="shared" si="9"/>
        <v>2.585014354890915E-2</v>
      </c>
      <c r="AA48" s="212">
        <f>'ori data'!AV135</f>
        <v>3.8293437268534659E-2</v>
      </c>
      <c r="AB48" s="212">
        <f>'ori data'!AW135</f>
        <v>3.455975266658342E-2</v>
      </c>
      <c r="AC48" s="280"/>
      <c r="AD48" s="280">
        <f>AD47+$AC$49/10</f>
        <v>6484.5</v>
      </c>
      <c r="AE48" s="285">
        <f t="shared" si="12"/>
        <v>2.6276545967179302E-4</v>
      </c>
      <c r="AF48" s="16">
        <f t="shared" si="11"/>
        <v>2.6112909008580942E-2</v>
      </c>
      <c r="AG48" s="281">
        <f>'opt vacc_sigma0.1'!L19+AE48</f>
        <v>2.2102528316814651E-2</v>
      </c>
    </row>
    <row r="49" spans="1:33" ht="16">
      <c r="A49" s="442">
        <v>18</v>
      </c>
      <c r="B49" s="443">
        <v>44490</v>
      </c>
      <c r="C49" s="52">
        <v>3901346</v>
      </c>
      <c r="D49" s="52">
        <v>6629870</v>
      </c>
      <c r="E49" s="137">
        <f t="shared" si="0"/>
        <v>2575829</v>
      </c>
      <c r="F49" s="52">
        <v>79544</v>
      </c>
      <c r="G49" s="52">
        <v>21965</v>
      </c>
      <c r="H49" s="52">
        <v>779</v>
      </c>
      <c r="I49" s="138">
        <v>141</v>
      </c>
      <c r="J49" s="52">
        <v>49256</v>
      </c>
      <c r="K49" s="157">
        <v>1010</v>
      </c>
      <c r="L49" s="152">
        <f t="shared" si="1"/>
        <v>304</v>
      </c>
      <c r="M49" s="152">
        <f t="shared" si="1"/>
        <v>-7</v>
      </c>
      <c r="N49" s="152">
        <f t="shared" si="1"/>
        <v>-6</v>
      </c>
      <c r="O49" s="152">
        <f t="shared" si="1"/>
        <v>1850</v>
      </c>
      <c r="P49" s="144">
        <f t="shared" si="2"/>
        <v>2079.6281407035176</v>
      </c>
      <c r="Q49" s="144">
        <f t="shared" si="5"/>
        <v>55.973563469521523</v>
      </c>
      <c r="R49" s="144">
        <f t="shared" si="3"/>
        <v>5.3982958269608918</v>
      </c>
      <c r="S49" s="151">
        <f t="shared" si="16"/>
        <v>2.6348420594763805E-2</v>
      </c>
      <c r="T49" s="151">
        <f t="shared" si="15"/>
        <v>2.584071071027262E-3</v>
      </c>
      <c r="U49" s="151">
        <f t="shared" si="4"/>
        <v>6.8680608485507527E-3</v>
      </c>
      <c r="V49" s="153">
        <f t="shared" si="14"/>
        <v>2.4209334999916791E-2</v>
      </c>
      <c r="W49" s="440">
        <f t="shared" si="14"/>
        <v>2.7475699507160307E-3</v>
      </c>
      <c r="X49" s="212">
        <f t="shared" si="14"/>
        <v>1.2651671691483832E-2</v>
      </c>
      <c r="Y49" s="213">
        <f t="shared" si="10"/>
        <v>2.8020663906202E-2</v>
      </c>
      <c r="Z49" s="440">
        <f t="shared" si="9"/>
        <v>2.6643544590570896E-2</v>
      </c>
      <c r="AA49" s="212">
        <f>'ori data'!AV136</f>
        <v>3.8270009383386865E-2</v>
      </c>
      <c r="AB49" s="212">
        <f>'ori data'!AW136</f>
        <v>3.5390495102902153E-2</v>
      </c>
      <c r="AC49" s="280">
        <v>7205</v>
      </c>
      <c r="AD49" s="280">
        <f>AD48+$AC$49/10</f>
        <v>7205</v>
      </c>
      <c r="AE49" s="281">
        <f t="shared" si="12"/>
        <v>2.7158599814921966E-4</v>
      </c>
      <c r="AF49" s="16">
        <f t="shared" si="11"/>
        <v>2.6915130588720117E-2</v>
      </c>
      <c r="AG49" s="281">
        <f>'opt vacc_sigma0.1'!L20+AE49</f>
        <v>2.1955911712434936E-2</v>
      </c>
    </row>
    <row r="50" spans="1:33" ht="16">
      <c r="A50" s="442">
        <v>19</v>
      </c>
      <c r="B50" s="443">
        <v>44491</v>
      </c>
      <c r="C50" s="52">
        <v>3980148</v>
      </c>
      <c r="D50" s="52">
        <v>6629870</v>
      </c>
      <c r="E50" s="137">
        <f t="shared" si="0"/>
        <v>2497346</v>
      </c>
      <c r="F50" s="52">
        <v>77036</v>
      </c>
      <c r="G50" s="52">
        <v>22297</v>
      </c>
      <c r="H50" s="52">
        <v>784</v>
      </c>
      <c r="I50" s="138">
        <v>145</v>
      </c>
      <c r="J50" s="52">
        <v>51088</v>
      </c>
      <c r="K50" s="157">
        <v>1026</v>
      </c>
      <c r="L50" s="152">
        <f t="shared" si="1"/>
        <v>332</v>
      </c>
      <c r="M50" s="152">
        <f t="shared" si="1"/>
        <v>5</v>
      </c>
      <c r="N50" s="152">
        <f t="shared" si="1"/>
        <v>4</v>
      </c>
      <c r="O50" s="152">
        <f t="shared" si="1"/>
        <v>1832</v>
      </c>
      <c r="P50" s="144">
        <f t="shared" si="2"/>
        <v>2090.7231550848187</v>
      </c>
      <c r="Q50" s="144">
        <f t="shared" si="5"/>
        <v>66.839662447257382</v>
      </c>
      <c r="R50" s="144">
        <f t="shared" si="3"/>
        <v>15.437182467923879</v>
      </c>
      <c r="S50" s="151">
        <f t="shared" si="16"/>
        <v>2.6283857425887795E-2</v>
      </c>
      <c r="T50" s="151">
        <f t="shared" si="15"/>
        <v>3.0430076233670558E-3</v>
      </c>
      <c r="U50" s="151">
        <f t="shared" si="4"/>
        <v>1.9816665555743105E-2</v>
      </c>
      <c r="V50" s="153">
        <f t="shared" si="14"/>
        <v>2.4533208728315322E-2</v>
      </c>
      <c r="W50" s="440">
        <f t="shared" si="14"/>
        <v>1.9596015261391887E-3</v>
      </c>
      <c r="X50" s="212">
        <f t="shared" si="14"/>
        <v>1.1026751771331379E-2</v>
      </c>
      <c r="Y50" s="213">
        <f t="shared" si="10"/>
        <v>3.0592869324788254E-2</v>
      </c>
      <c r="Z50" s="440">
        <f t="shared" si="9"/>
        <v>2.6811910320691589E-2</v>
      </c>
      <c r="AA50" s="212">
        <f>'ori data'!AV137</f>
        <v>4.0853770362616955E-2</v>
      </c>
      <c r="AB50" s="212">
        <f>'ori data'!AW137</f>
        <v>3.5506688431291587E-2</v>
      </c>
      <c r="AC50" s="280"/>
      <c r="AD50" s="280">
        <f t="shared" ref="AD50:AD113" si="17">10289*EXP(0.05828*(A50-17))</f>
        <v>11560.9768629995</v>
      </c>
      <c r="AE50" s="281">
        <f t="shared" si="12"/>
        <v>1.6910970654494145E-3</v>
      </c>
      <c r="AF50" s="16">
        <f t="shared" si="11"/>
        <v>2.8503007386141005E-2</v>
      </c>
      <c r="AG50" s="281">
        <f>'opt vacc_sigma0.1'!L21+AE50</f>
        <v>2.3266225636877986E-2</v>
      </c>
    </row>
    <row r="51" spans="1:33" ht="16">
      <c r="A51" s="442">
        <v>20</v>
      </c>
      <c r="B51" s="443">
        <v>44492</v>
      </c>
      <c r="C51" s="52">
        <v>4058669</v>
      </c>
      <c r="D51" s="52">
        <v>6629870</v>
      </c>
      <c r="E51" s="137">
        <f t="shared" si="0"/>
        <v>2421457</v>
      </c>
      <c r="F51" s="52">
        <v>72858</v>
      </c>
      <c r="G51" s="52">
        <v>22246</v>
      </c>
      <c r="H51" s="52">
        <v>770</v>
      </c>
      <c r="I51" s="138">
        <v>144</v>
      </c>
      <c r="J51" s="52">
        <v>52691</v>
      </c>
      <c r="K51" s="157">
        <v>1035</v>
      </c>
      <c r="L51" s="152">
        <f t="shared" si="1"/>
        <v>-51</v>
      </c>
      <c r="M51" s="152">
        <f t="shared" si="1"/>
        <v>-14</v>
      </c>
      <c r="N51" s="152">
        <f t="shared" si="1"/>
        <v>-1</v>
      </c>
      <c r="O51" s="152">
        <f t="shared" si="1"/>
        <v>1603</v>
      </c>
      <c r="P51" s="144">
        <f t="shared" si="2"/>
        <v>1488.7382556131261</v>
      </c>
      <c r="Q51" s="144">
        <f t="shared" si="5"/>
        <v>39.294905008635581</v>
      </c>
      <c r="R51" s="144">
        <f t="shared" si="3"/>
        <v>8.9668393782383422</v>
      </c>
      <c r="S51" s="151">
        <f t="shared" si="16"/>
        <v>1.9325227888430423E-2</v>
      </c>
      <c r="T51" s="151">
        <f t="shared" si="15"/>
        <v>1.7623404497751078E-3</v>
      </c>
      <c r="U51" s="151">
        <f t="shared" si="4"/>
        <v>1.1437295125304009E-2</v>
      </c>
      <c r="V51" s="153">
        <f t="shared" si="14"/>
        <v>2.4595024888572865E-2</v>
      </c>
      <c r="W51" s="440">
        <f t="shared" si="14"/>
        <v>2.3680917070507618E-3</v>
      </c>
      <c r="X51" s="212">
        <f t="shared" si="14"/>
        <v>1.1111811769715327E-2</v>
      </c>
      <c r="Y51" s="213">
        <f t="shared" si="10"/>
        <v>3.1441778592153427E-2</v>
      </c>
      <c r="Z51" s="440">
        <f t="shared" si="9"/>
        <v>2.7254024010539338E-2</v>
      </c>
      <c r="AA51" s="212">
        <f>'ori data'!AV138</f>
        <v>4.1114915524000629E-2</v>
      </c>
      <c r="AB51" s="212">
        <f>'ori data'!AW138</f>
        <v>3.5810483627332801E-2</v>
      </c>
      <c r="AC51" s="280"/>
      <c r="AD51" s="280">
        <f t="shared" si="17"/>
        <v>12254.771402430722</v>
      </c>
      <c r="AE51" s="281">
        <f t="shared" si="12"/>
        <v>2.7781274177916186E-4</v>
      </c>
      <c r="AF51" s="16">
        <f t="shared" si="11"/>
        <v>2.75318367523185E-2</v>
      </c>
      <c r="AG51" s="281">
        <f>'opt vacc_sigma0.1'!L22+AE51</f>
        <v>2.1726578456064877E-2</v>
      </c>
    </row>
    <row r="52" spans="1:33" ht="16">
      <c r="A52" s="442">
        <v>21</v>
      </c>
      <c r="B52" s="443">
        <v>44493</v>
      </c>
      <c r="C52" s="52">
        <v>4121644</v>
      </c>
      <c r="D52" s="52">
        <v>6629870</v>
      </c>
      <c r="E52" s="137">
        <f t="shared" si="0"/>
        <v>2359839</v>
      </c>
      <c r="F52" s="52">
        <v>69624</v>
      </c>
      <c r="G52" s="52">
        <v>24056</v>
      </c>
      <c r="H52" s="52">
        <v>787</v>
      </c>
      <c r="I52" s="138">
        <v>146</v>
      </c>
      <c r="J52" s="52">
        <v>52728</v>
      </c>
      <c r="K52" s="157">
        <v>1046</v>
      </c>
      <c r="L52" s="152">
        <f t="shared" si="1"/>
        <v>1810</v>
      </c>
      <c r="M52" s="152">
        <f t="shared" si="1"/>
        <v>17</v>
      </c>
      <c r="N52" s="152">
        <f t="shared" si="1"/>
        <v>2</v>
      </c>
      <c r="O52" s="152">
        <f t="shared" si="1"/>
        <v>37</v>
      </c>
      <c r="P52" s="144">
        <f t="shared" si="2"/>
        <v>1845.6185521629518</v>
      </c>
      <c r="Q52" s="144">
        <f t="shared" si="5"/>
        <v>18.1652727199968</v>
      </c>
      <c r="R52" s="144">
        <f t="shared" si="3"/>
        <v>2.2161751170515025</v>
      </c>
      <c r="S52" s="151">
        <f t="shared" si="16"/>
        <v>2.5331721323162203E-2</v>
      </c>
      <c r="T52" s="151">
        <f t="shared" si="15"/>
        <v>8.1656354940199587E-4</v>
      </c>
      <c r="U52" s="151">
        <f t="shared" si="4"/>
        <v>2.8781495026642891E-3</v>
      </c>
      <c r="V52" s="153">
        <f t="shared" si="14"/>
        <v>2.4688201085488071E-2</v>
      </c>
      <c r="W52" s="440">
        <f t="shared" si="14"/>
        <v>1.9660450897490381E-3</v>
      </c>
      <c r="X52" s="212">
        <f t="shared" si="14"/>
        <v>9.8874775331717259E-3</v>
      </c>
      <c r="Y52" s="213">
        <f t="shared" si="10"/>
        <v>2.6007069297534501E-2</v>
      </c>
      <c r="Z52" s="440">
        <f t="shared" si="9"/>
        <v>2.7149173242110435E-2</v>
      </c>
      <c r="AA52" s="212">
        <f>'ori data'!AV139</f>
        <v>3.280944166106247E-2</v>
      </c>
      <c r="AB52" s="212">
        <f>'ori data'!AW139</f>
        <v>3.5464426486793953E-2</v>
      </c>
      <c r="AC52" s="280"/>
      <c r="AD52" s="280">
        <f t="shared" si="17"/>
        <v>12990.201771485057</v>
      </c>
      <c r="AE52" s="281">
        <f t="shared" si="12"/>
        <v>3.0371399081393339E-4</v>
      </c>
      <c r="AF52" s="16">
        <f t="shared" si="11"/>
        <v>2.7452887232924369E-2</v>
      </c>
      <c r="AG52" s="281">
        <f>'opt vacc_sigma0.1'!L23+AE52</f>
        <v>2.1582842562242507E-2</v>
      </c>
    </row>
    <row r="53" spans="1:33" ht="16">
      <c r="A53" s="442">
        <v>22</v>
      </c>
      <c r="B53" s="443">
        <v>44494</v>
      </c>
      <c r="C53" s="52">
        <v>4161193</v>
      </c>
      <c r="D53" s="52">
        <v>6629870</v>
      </c>
      <c r="E53" s="137">
        <f t="shared" si="0"/>
        <v>2331620</v>
      </c>
      <c r="F53" s="52">
        <v>56905</v>
      </c>
      <c r="G53" s="52">
        <v>23873</v>
      </c>
      <c r="H53" s="52">
        <v>802</v>
      </c>
      <c r="I53" s="138">
        <v>152</v>
      </c>
      <c r="J53" s="52">
        <v>54272</v>
      </c>
      <c r="K53" s="157">
        <v>1053</v>
      </c>
      <c r="L53" s="152">
        <f t="shared" si="1"/>
        <v>-183</v>
      </c>
      <c r="M53" s="152">
        <f t="shared" si="1"/>
        <v>15</v>
      </c>
      <c r="N53" s="152">
        <f t="shared" si="1"/>
        <v>6</v>
      </c>
      <c r="O53" s="152">
        <f t="shared" si="1"/>
        <v>1544</v>
      </c>
      <c r="P53" s="144">
        <f t="shared" si="2"/>
        <v>1301.6703991622023</v>
      </c>
      <c r="Q53" s="144">
        <f t="shared" si="5"/>
        <v>64.876666532404244</v>
      </c>
      <c r="R53" s="144">
        <f t="shared" si="3"/>
        <v>15.452934305393322</v>
      </c>
      <c r="S53" s="151"/>
      <c r="T53" s="151">
        <f t="shared" si="15"/>
        <v>2.6969016682908313E-3</v>
      </c>
      <c r="U53" s="151">
        <f t="shared" si="4"/>
        <v>1.9635240540525185E-2</v>
      </c>
      <c r="V53" s="153">
        <f t="shared" si="14"/>
        <v>2.3643736066662133E-2</v>
      </c>
      <c r="W53" s="440">
        <f t="shared" si="14"/>
        <v>2.3676987038445054E-3</v>
      </c>
      <c r="X53" s="212">
        <f t="shared" si="14"/>
        <v>1.3189987939156217E-2</v>
      </c>
      <c r="Y53" s="213">
        <f t="shared" si="10"/>
        <v>1.6759194165364671E-2</v>
      </c>
      <c r="Z53" s="440">
        <f t="shared" si="9"/>
        <v>2.6844426443447512E-2</v>
      </c>
      <c r="AA53" s="212">
        <f>'ori data'!AV140</f>
        <v>2.0628146953620231E-2</v>
      </c>
      <c r="AB53" s="212">
        <f>'ori data'!AW140</f>
        <v>3.4781291114569492E-2</v>
      </c>
      <c r="AC53" s="280"/>
      <c r="AD53" s="280">
        <f t="shared" si="17"/>
        <v>13769.766609471235</v>
      </c>
      <c r="AE53" s="281">
        <f t="shared" si="12"/>
        <v>3.3034662025086361E-4</v>
      </c>
      <c r="AF53" s="16">
        <f t="shared" si="11"/>
        <v>2.7174773063698376E-2</v>
      </c>
      <c r="AG53" s="281">
        <f>'opt vacc_sigma0.1'!L24+AE53</f>
        <v>2.1451620905965148E-2</v>
      </c>
    </row>
    <row r="54" spans="1:33" ht="16">
      <c r="A54" s="442">
        <v>23</v>
      </c>
      <c r="B54" s="443">
        <v>44495</v>
      </c>
      <c r="C54" s="52">
        <v>4230842</v>
      </c>
      <c r="D54" s="52">
        <v>6629870</v>
      </c>
      <c r="E54" s="137">
        <f t="shared" si="0"/>
        <v>2261698</v>
      </c>
      <c r="F54" s="52">
        <v>55679</v>
      </c>
      <c r="G54" s="52">
        <v>23747</v>
      </c>
      <c r="H54" s="52">
        <v>817</v>
      </c>
      <c r="I54" s="138">
        <v>147</v>
      </c>
      <c r="J54" s="52">
        <v>55883</v>
      </c>
      <c r="K54" s="157">
        <v>1057</v>
      </c>
      <c r="L54" s="152">
        <f t="shared" si="1"/>
        <v>-126</v>
      </c>
      <c r="M54" s="152">
        <f t="shared" si="1"/>
        <v>15</v>
      </c>
      <c r="N54" s="152">
        <f t="shared" si="1"/>
        <v>-5</v>
      </c>
      <c r="O54" s="152">
        <f t="shared" si="1"/>
        <v>1611</v>
      </c>
      <c r="P54" s="144">
        <f t="shared" si="2"/>
        <v>1422.1533325239773</v>
      </c>
      <c r="Q54" s="144">
        <f t="shared" si="5"/>
        <v>68.263202622313941</v>
      </c>
      <c r="R54" s="144">
        <f t="shared" si="3"/>
        <v>4.5834648537088754</v>
      </c>
      <c r="S54" s="151">
        <f>MIN(1,P54/F53)</f>
        <v>2.4991711317528816E-2</v>
      </c>
      <c r="T54" s="151">
        <f t="shared" si="15"/>
        <v>2.8594312663810136E-3</v>
      </c>
      <c r="U54" s="151">
        <f t="shared" si="4"/>
        <v>5.7150434584898697E-3</v>
      </c>
      <c r="V54" s="153">
        <f t="shared" si="14"/>
        <v>2.3115711794816998E-2</v>
      </c>
      <c r="W54" s="440">
        <f t="shared" si="14"/>
        <v>1.9329833290777836E-3</v>
      </c>
      <c r="X54" s="212">
        <f t="shared" si="14"/>
        <v>1.0359035716907203E-2</v>
      </c>
      <c r="Y54" s="213">
        <f t="shared" si="10"/>
        <v>2.9871505648433279E-2</v>
      </c>
      <c r="Z54" s="440">
        <f t="shared" si="9"/>
        <v>2.6352637516730192E-2</v>
      </c>
      <c r="AA54" s="212">
        <f>'ori data'!AV141</f>
        <v>3.8703664238107831E-2</v>
      </c>
      <c r="AB54" s="212">
        <f>'ori data'!AW141</f>
        <v>3.3896746590289448E-2</v>
      </c>
      <c r="AC54" s="280"/>
      <c r="AD54" s="280">
        <f t="shared" si="17"/>
        <v>14596.114503434141</v>
      </c>
      <c r="AE54" s="281">
        <f t="shared" si="12"/>
        <v>3.5440933512446532E-4</v>
      </c>
      <c r="AF54" s="16">
        <f t="shared" si="11"/>
        <v>2.6707046851854658E-2</v>
      </c>
      <c r="AG54" s="281">
        <f>'opt vacc_sigma0.1'!L25+AE54</f>
        <v>2.1321006477981609E-2</v>
      </c>
    </row>
    <row r="55" spans="1:33" ht="16">
      <c r="A55" s="442">
        <v>24</v>
      </c>
      <c r="B55" s="443">
        <v>44496</v>
      </c>
      <c r="C55" s="52">
        <v>4292702</v>
      </c>
      <c r="D55" s="52">
        <v>6629870</v>
      </c>
      <c r="E55" s="137">
        <f t="shared" si="0"/>
        <v>2170860</v>
      </c>
      <c r="F55" s="52">
        <v>83210</v>
      </c>
      <c r="G55" s="52">
        <v>23274</v>
      </c>
      <c r="H55" s="52">
        <v>748</v>
      </c>
      <c r="I55" s="138">
        <v>138</v>
      </c>
      <c r="J55" s="52">
        <v>57868</v>
      </c>
      <c r="K55" s="157">
        <v>1070</v>
      </c>
      <c r="L55" s="152">
        <f t="shared" si="1"/>
        <v>-473</v>
      </c>
      <c r="M55" s="152">
        <f t="shared" si="1"/>
        <v>-69</v>
      </c>
      <c r="N55" s="152">
        <f t="shared" si="1"/>
        <v>-9</v>
      </c>
      <c r="O55" s="152">
        <f t="shared" si="1"/>
        <v>1985</v>
      </c>
      <c r="P55" s="144">
        <f t="shared" si="2"/>
        <v>1439.2057119205299</v>
      </c>
      <c r="Q55" s="144">
        <f t="shared" si="5"/>
        <v>0</v>
      </c>
      <c r="R55" s="144">
        <f t="shared" si="3"/>
        <v>2.3381622516556284</v>
      </c>
      <c r="S55" s="151">
        <f>MIN(1,P55/F54)</f>
        <v>2.5848267963155407E-2</v>
      </c>
      <c r="T55" s="151">
        <f t="shared" si="15"/>
        <v>0</v>
      </c>
      <c r="U55" s="151">
        <f t="shared" si="4"/>
        <v>2.861887700924882E-3</v>
      </c>
      <c r="V55" s="153">
        <f t="shared" si="14"/>
        <v>2.2501184040674506E-2</v>
      </c>
      <c r="W55" s="440">
        <f t="shared" si="14"/>
        <v>2.6129229397955623E-3</v>
      </c>
      <c r="X55" s="212">
        <f t="shared" si="14"/>
        <v>1.4593371094880542E-2</v>
      </c>
      <c r="Y55" s="213">
        <f t="shared" si="10"/>
        <v>2.735113176029691E-2</v>
      </c>
      <c r="Z55" s="440">
        <f t="shared" si="9"/>
        <v>2.5807820536641594E-2</v>
      </c>
      <c r="AA55" s="212">
        <f>'ori data'!AV142</f>
        <v>3.5871037284762722E-2</v>
      </c>
      <c r="AB55" s="212">
        <f>'ori data'!AW142</f>
        <v>3.2985033667404004E-2</v>
      </c>
      <c r="AC55" s="280"/>
      <c r="AD55" s="280">
        <f t="shared" si="17"/>
        <v>15472.052986782002</v>
      </c>
      <c r="AE55" s="281">
        <f t="shared" si="12"/>
        <v>3.8729241629424513E-4</v>
      </c>
      <c r="AF55" s="16">
        <f t="shared" si="11"/>
        <v>2.6195112952935841E-2</v>
      </c>
      <c r="AG55" s="281">
        <f>'opt vacc_sigma0.1'!L26+AE55</f>
        <v>2.119740670200853E-2</v>
      </c>
    </row>
    <row r="56" spans="1:33" ht="16">
      <c r="A56" s="442">
        <v>25</v>
      </c>
      <c r="B56" s="443">
        <v>44497</v>
      </c>
      <c r="C56" s="52">
        <v>4348900</v>
      </c>
      <c r="D56" s="52">
        <v>6629870</v>
      </c>
      <c r="E56" s="137">
        <f t="shared" si="0"/>
        <v>2113380</v>
      </c>
      <c r="F56" s="52">
        <v>82648</v>
      </c>
      <c r="G56" s="52">
        <v>21302</v>
      </c>
      <c r="H56" s="52">
        <v>746</v>
      </c>
      <c r="I56" s="138">
        <v>137</v>
      </c>
      <c r="J56" s="52">
        <v>61662</v>
      </c>
      <c r="K56" s="157">
        <v>1095</v>
      </c>
      <c r="L56" s="152">
        <f t="shared" si="1"/>
        <v>-1972</v>
      </c>
      <c r="M56" s="152">
        <f t="shared" si="1"/>
        <v>-2</v>
      </c>
      <c r="N56" s="152">
        <f t="shared" si="1"/>
        <v>-1</v>
      </c>
      <c r="O56" s="152">
        <f t="shared" si="1"/>
        <v>3794</v>
      </c>
      <c r="P56" s="144">
        <f t="shared" si="2"/>
        <v>1670.9924723912554</v>
      </c>
      <c r="Q56" s="144">
        <f t="shared" si="5"/>
        <v>125.5782736082939</v>
      </c>
      <c r="R56" s="144">
        <f t="shared" si="3"/>
        <v>22.429254000450754</v>
      </c>
      <c r="S56" s="151">
        <f>MIN(1,P56/F55)</f>
        <v>2.0081630481808142E-2</v>
      </c>
      <c r="T56" s="151">
        <f t="shared" si="15"/>
        <v>5.3956463696955359E-3</v>
      </c>
      <c r="U56" s="151">
        <f t="shared" si="4"/>
        <v>2.9985633690442184E-2</v>
      </c>
      <c r="V56" s="153">
        <f t="shared" si="14"/>
        <v>2.1793549720052582E-2</v>
      </c>
      <c r="W56" s="440">
        <f t="shared" si="14"/>
        <v>2.4962710041667056E-3</v>
      </c>
      <c r="X56" s="212">
        <f t="shared" si="14"/>
        <v>1.4182206880214215E-2</v>
      </c>
      <c r="Y56" s="213">
        <f t="shared" si="10"/>
        <v>2.5887436315561573E-2</v>
      </c>
      <c r="Z56" s="440">
        <f t="shared" si="9"/>
        <v>2.5170465930911625E-2</v>
      </c>
      <c r="AA56" s="212">
        <f>'ori data'!AV143</f>
        <v>3.3488061777815631E-2</v>
      </c>
      <c r="AB56" s="212">
        <f>'ori data'!AW143</f>
        <v>3.2045177938017234E-2</v>
      </c>
      <c r="AC56" s="280"/>
      <c r="AD56" s="280">
        <f t="shared" si="17"/>
        <v>16400.558077936977</v>
      </c>
      <c r="AE56" s="281">
        <f t="shared" si="12"/>
        <v>4.2771302209952515E-4</v>
      </c>
      <c r="AF56" s="16">
        <f t="shared" si="11"/>
        <v>2.5598178953011152E-2</v>
      </c>
      <c r="AG56" s="281">
        <f>'opt vacc_sigma0.1'!L27+AE56</f>
        <v>2.1083767307813812E-2</v>
      </c>
    </row>
    <row r="57" spans="1:33" ht="16">
      <c r="A57" s="442">
        <v>26</v>
      </c>
      <c r="B57" s="443">
        <v>44498</v>
      </c>
      <c r="C57" s="52">
        <v>4406279</v>
      </c>
      <c r="D57" s="52">
        <v>6629870</v>
      </c>
      <c r="E57" s="137">
        <f t="shared" si="0"/>
        <v>2066848</v>
      </c>
      <c r="F57" s="52">
        <v>70180</v>
      </c>
      <c r="G57" s="52">
        <v>22858</v>
      </c>
      <c r="H57" s="52">
        <v>738</v>
      </c>
      <c r="I57" s="138">
        <v>130</v>
      </c>
      <c r="J57" s="52">
        <v>61732</v>
      </c>
      <c r="K57" s="157">
        <v>1105</v>
      </c>
      <c r="L57" s="152">
        <f t="shared" si="1"/>
        <v>1556</v>
      </c>
      <c r="M57" s="152">
        <f t="shared" si="1"/>
        <v>-8</v>
      </c>
      <c r="N57" s="152">
        <f t="shared" si="1"/>
        <v>-7</v>
      </c>
      <c r="O57" s="152">
        <f t="shared" si="1"/>
        <v>70</v>
      </c>
      <c r="P57" s="144">
        <f t="shared" si="2"/>
        <v>1623.4390963499957</v>
      </c>
      <c r="Q57" s="144">
        <f t="shared" si="5"/>
        <v>0</v>
      </c>
      <c r="R57" s="144">
        <f t="shared" si="3"/>
        <v>0</v>
      </c>
      <c r="S57" s="151"/>
      <c r="T57" s="151">
        <f t="shared" si="15"/>
        <v>0</v>
      </c>
      <c r="U57" s="151">
        <f t="shared" si="4"/>
        <v>0</v>
      </c>
      <c r="V57" s="153">
        <f t="shared" ref="V57:X72" si="18">AVERAGE(S54:S60)</f>
        <v>2.2266596794407754E-2</v>
      </c>
      <c r="W57" s="440">
        <f t="shared" si="18"/>
        <v>2.4101021086798636E-3</v>
      </c>
      <c r="X57" s="212">
        <f t="shared" si="18"/>
        <v>1.4879656183737473E-2</v>
      </c>
      <c r="Y57" s="213">
        <f t="shared" si="10"/>
        <v>2.715034683776699E-2</v>
      </c>
      <c r="Z57" s="440">
        <f t="shared" si="9"/>
        <v>2.4392045092651877E-2</v>
      </c>
      <c r="AA57" s="212">
        <f>'ori data'!AV144</f>
        <v>3.4661958692656647E-2</v>
      </c>
      <c r="AB57" s="212">
        <f>'ori data'!AW144</f>
        <v>3.1047919193321262E-2</v>
      </c>
      <c r="AC57" s="280"/>
      <c r="AD57" s="280">
        <f t="shared" si="17"/>
        <v>17384.784391416953</v>
      </c>
      <c r="AE57" s="281">
        <f t="shared" si="12"/>
        <v>4.6571194649328371E-4</v>
      </c>
      <c r="AF57" s="16">
        <f t="shared" si="11"/>
        <v>2.485775703914516E-2</v>
      </c>
      <c r="AG57" s="281">
        <f>'opt vacc_sigma0.1'!L28+AE57</f>
        <v>2.0925731946493283E-2</v>
      </c>
    </row>
    <row r="58" spans="1:33" ht="16">
      <c r="A58" s="442">
        <v>27</v>
      </c>
      <c r="B58" s="443">
        <v>44499</v>
      </c>
      <c r="C58" s="52">
        <v>4463382</v>
      </c>
      <c r="D58" s="52">
        <v>6629870</v>
      </c>
      <c r="E58" s="137">
        <f t="shared" si="0"/>
        <v>2010110</v>
      </c>
      <c r="F58" s="52">
        <v>68484</v>
      </c>
      <c r="G58" s="52">
        <v>20209</v>
      </c>
      <c r="H58" s="52">
        <v>747</v>
      </c>
      <c r="I58" s="138">
        <v>135</v>
      </c>
      <c r="J58" s="52">
        <v>65687</v>
      </c>
      <c r="K58" s="157">
        <v>1116</v>
      </c>
      <c r="L58" s="152">
        <f t="shared" si="1"/>
        <v>-2649</v>
      </c>
      <c r="M58" s="152">
        <f t="shared" si="1"/>
        <v>9</v>
      </c>
      <c r="N58" s="152">
        <f t="shared" si="1"/>
        <v>5</v>
      </c>
      <c r="O58" s="152">
        <f t="shared" si="1"/>
        <v>3955</v>
      </c>
      <c r="P58" s="144">
        <f t="shared" si="2"/>
        <v>1140.606704281447</v>
      </c>
      <c r="Q58" s="144">
        <f t="shared" si="5"/>
        <v>149.07799535346831</v>
      </c>
      <c r="R58" s="144">
        <f t="shared" si="3"/>
        <v>30.315300365084632</v>
      </c>
      <c r="S58" s="151">
        <f>MIN(1,P58/F57)</f>
        <v>1.6252589117717969E-2</v>
      </c>
      <c r="T58" s="151">
        <f t="shared" si="15"/>
        <v>6.5219177247995584E-3</v>
      </c>
      <c r="U58" s="151">
        <f t="shared" si="4"/>
        <v>4.107764277111739E-2</v>
      </c>
      <c r="V58" s="153">
        <f t="shared" si="18"/>
        <v>2.09366024701775E-2</v>
      </c>
      <c r="W58" s="440">
        <f t="shared" si="18"/>
        <v>2.5982091111826601E-3</v>
      </c>
      <c r="X58" s="212">
        <f t="shared" si="18"/>
        <v>1.6901323445724935E-2</v>
      </c>
      <c r="Y58" s="213">
        <f t="shared" si="10"/>
        <v>2.7628059731533233E-2</v>
      </c>
      <c r="Z58" s="440">
        <f t="shared" si="9"/>
        <v>2.3980075851605175E-2</v>
      </c>
      <c r="AA58" s="212">
        <f>'ori data'!AV145</f>
        <v>3.4732925063802475E-2</v>
      </c>
      <c r="AB58" s="212">
        <f>'ori data'!AW145</f>
        <v>2.9940370597860502E-2</v>
      </c>
      <c r="AC58" s="280"/>
      <c r="AD58" s="280">
        <f t="shared" si="17"/>
        <v>18428.075855701132</v>
      </c>
      <c r="AE58" s="281">
        <f t="shared" si="12"/>
        <v>5.0477416059825338E-4</v>
      </c>
      <c r="AF58" s="16">
        <f t="shared" si="11"/>
        <v>2.4484850012203428E-2</v>
      </c>
      <c r="AG58" s="281">
        <f>'opt vacc_sigma0.1'!L29+AE58</f>
        <v>2.0735805589169681E-2</v>
      </c>
    </row>
    <row r="59" spans="1:33" ht="16">
      <c r="A59" s="442">
        <v>28</v>
      </c>
      <c r="B59" s="443">
        <v>44500</v>
      </c>
      <c r="C59" s="52">
        <v>4506691</v>
      </c>
      <c r="D59" s="52">
        <v>6629870</v>
      </c>
      <c r="E59" s="137">
        <f t="shared" si="0"/>
        <v>1977587</v>
      </c>
      <c r="F59" s="52">
        <v>56768</v>
      </c>
      <c r="G59" s="52">
        <v>21179</v>
      </c>
      <c r="H59" s="52">
        <v>702</v>
      </c>
      <c r="I59" s="138">
        <v>128</v>
      </c>
      <c r="J59" s="52">
        <v>65687</v>
      </c>
      <c r="K59" s="157">
        <v>1128</v>
      </c>
      <c r="L59" s="152">
        <f t="shared" si="1"/>
        <v>970</v>
      </c>
      <c r="M59" s="152">
        <f t="shared" si="1"/>
        <v>-45</v>
      </c>
      <c r="N59" s="152">
        <f t="shared" si="1"/>
        <v>-7</v>
      </c>
      <c r="O59" s="152">
        <f t="shared" si="1"/>
        <v>0</v>
      </c>
      <c r="P59" s="144">
        <f t="shared" si="2"/>
        <v>970</v>
      </c>
      <c r="Q59" s="144">
        <f t="shared" si="5"/>
        <v>0</v>
      </c>
      <c r="R59" s="144">
        <f t="shared" si="3"/>
        <v>0</v>
      </c>
      <c r="S59" s="151"/>
      <c r="T59" s="151">
        <f t="shared" si="15"/>
        <v>0</v>
      </c>
      <c r="U59" s="151">
        <f t="shared" si="4"/>
        <v>0</v>
      </c>
      <c r="V59" s="153">
        <f t="shared" si="18"/>
        <v>1.9261898449940914E-2</v>
      </c>
      <c r="W59" s="440">
        <f t="shared" si="18"/>
        <v>3.0568858179761574E-3</v>
      </c>
      <c r="X59" s="212">
        <f t="shared" si="18"/>
        <v>1.7011250347019221E-2</v>
      </c>
      <c r="Y59" s="213">
        <f t="shared" si="10"/>
        <v>2.1545587057424719E-2</v>
      </c>
      <c r="Z59" s="440">
        <f t="shared" si="9"/>
        <v>2.1123966401377779E-2</v>
      </c>
      <c r="AA59" s="212">
        <f>'ori data'!AV146</f>
        <v>2.6230451555355087E-2</v>
      </c>
      <c r="AB59" s="212">
        <f>'ori data'!AW146</f>
        <v>2.6110311868355846E-2</v>
      </c>
      <c r="AC59" s="280">
        <v>15596</v>
      </c>
      <c r="AD59" s="280">
        <f t="shared" si="17"/>
        <v>19533.977074293543</v>
      </c>
      <c r="AE59" s="281">
        <f t="shared" si="12"/>
        <v>5.5016950246126388E-4</v>
      </c>
      <c r="AF59" s="16">
        <f t="shared" si="11"/>
        <v>2.1674135903839042E-2</v>
      </c>
      <c r="AG59" s="281">
        <f>'opt vacc_sigma0.1'!L30+AE59</f>
        <v>2.0590740931032692E-2</v>
      </c>
    </row>
    <row r="60" spans="1:33" ht="16">
      <c r="A60" s="442">
        <v>29</v>
      </c>
      <c r="B60" s="443">
        <v>44501</v>
      </c>
      <c r="C60" s="52">
        <v>4529058</v>
      </c>
      <c r="D60" s="52">
        <v>6629870</v>
      </c>
      <c r="E60" s="137">
        <f t="shared" si="0"/>
        <v>1964486</v>
      </c>
      <c r="F60" s="52">
        <v>46065</v>
      </c>
      <c r="G60" s="52">
        <v>21120</v>
      </c>
      <c r="H60" s="52">
        <v>699</v>
      </c>
      <c r="I60" s="138">
        <v>136</v>
      </c>
      <c r="J60" s="52">
        <v>67174</v>
      </c>
      <c r="K60" s="157">
        <v>1132</v>
      </c>
      <c r="L60" s="152">
        <f t="shared" si="1"/>
        <v>-59</v>
      </c>
      <c r="M60" s="152">
        <f t="shared" si="1"/>
        <v>-3</v>
      </c>
      <c r="N60" s="152">
        <f t="shared" si="1"/>
        <v>8</v>
      </c>
      <c r="O60" s="152">
        <f t="shared" si="1"/>
        <v>1487</v>
      </c>
      <c r="P60" s="144">
        <f t="shared" si="2"/>
        <v>1371.4459120929173</v>
      </c>
      <c r="Q60" s="144">
        <f t="shared" si="5"/>
        <v>44.3428831701207</v>
      </c>
      <c r="R60" s="144">
        <f t="shared" si="3"/>
        <v>17.211204736961967</v>
      </c>
      <c r="S60" s="151">
        <f t="shared" ref="S60:S72" si="19">MIN(1,P60/F59)</f>
        <v>2.4158785091828446E-2</v>
      </c>
      <c r="T60" s="151">
        <f t="shared" si="15"/>
        <v>2.0937193998829358E-3</v>
      </c>
      <c r="U60" s="151">
        <f t="shared" si="4"/>
        <v>2.4517385665187987E-2</v>
      </c>
      <c r="V60" s="153">
        <f t="shared" si="18"/>
        <v>1.8789200221250933E-2</v>
      </c>
      <c r="W60" s="440">
        <f t="shared" si="18"/>
        <v>2.8843159560885531E-3</v>
      </c>
      <c r="X60" s="212">
        <f t="shared" si="18"/>
        <v>1.4728023268388972E-2</v>
      </c>
      <c r="Y60" s="213">
        <f t="shared" si="10"/>
        <v>1.1310248297546455E-2</v>
      </c>
      <c r="Z60" s="440">
        <f t="shared" si="9"/>
        <v>2.1056156905579753E-2</v>
      </c>
      <c r="AA60" s="212">
        <f>'ori data'!AV147</f>
        <v>1.3647335740748471E-2</v>
      </c>
      <c r="AB60" s="212">
        <f>'ori data'!AW147</f>
        <v>2.5908979077647502E-2</v>
      </c>
      <c r="AC60" s="280"/>
      <c r="AD60" s="280">
        <f t="shared" si="17"/>
        <v>20706.245368583972</v>
      </c>
      <c r="AE60" s="281">
        <f t="shared" si="12"/>
        <v>5.9277710375848364E-4</v>
      </c>
      <c r="AF60" s="16">
        <f t="shared" si="11"/>
        <v>2.1648934009338237E-2</v>
      </c>
      <c r="AG60" s="281">
        <f>'opt vacc_sigma0.1'!L31+AE60</f>
        <v>2.0424899960901341E-2</v>
      </c>
    </row>
    <row r="61" spans="1:33" s="173" customFormat="1" ht="16">
      <c r="A61" s="442">
        <v>30</v>
      </c>
      <c r="B61" s="443">
        <v>44502</v>
      </c>
      <c r="C61" s="166">
        <v>4582075</v>
      </c>
      <c r="D61" s="166">
        <v>6629870</v>
      </c>
      <c r="E61" s="167">
        <f t="shared" si="0"/>
        <v>1908576</v>
      </c>
      <c r="F61" s="166">
        <v>48002</v>
      </c>
      <c r="G61" s="166">
        <v>18611</v>
      </c>
      <c r="H61" s="166">
        <v>667</v>
      </c>
      <c r="I61" s="168">
        <v>127</v>
      </c>
      <c r="J61" s="166">
        <v>70671</v>
      </c>
      <c r="K61" s="169">
        <v>1141</v>
      </c>
      <c r="L61" s="170">
        <f t="shared" si="1"/>
        <v>-2509</v>
      </c>
      <c r="M61" s="170">
        <f t="shared" si="1"/>
        <v>-32</v>
      </c>
      <c r="N61" s="170">
        <f t="shared" si="1"/>
        <v>-9</v>
      </c>
      <c r="O61" s="170">
        <f t="shared" si="1"/>
        <v>3497</v>
      </c>
      <c r="P61" s="166">
        <f t="shared" si="2"/>
        <v>844.91223911363068</v>
      </c>
      <c r="Q61" s="166">
        <f t="shared" si="5"/>
        <v>88.200927595980417</v>
      </c>
      <c r="R61" s="166">
        <f t="shared" si="3"/>
        <v>13.886833290389074</v>
      </c>
      <c r="S61" s="171">
        <f t="shared" si="19"/>
        <v>1.8341739696377524E-2</v>
      </c>
      <c r="T61" s="171">
        <f t="shared" si="15"/>
        <v>4.1761802839005878E-3</v>
      </c>
      <c r="U61" s="171">
        <f t="shared" si="4"/>
        <v>1.986671429240211E-2</v>
      </c>
      <c r="V61" s="172">
        <f t="shared" si="18"/>
        <v>2.0139376269018665E-2</v>
      </c>
      <c r="W61" s="440">
        <f t="shared" si="18"/>
        <v>2.8843159560885531E-3</v>
      </c>
      <c r="X61" s="214">
        <f t="shared" si="18"/>
        <v>1.4728023268388972E-2</v>
      </c>
      <c r="Y61" s="214">
        <f t="shared" si="10"/>
        <v>2.6987720961106364E-2</v>
      </c>
      <c r="Z61" s="440">
        <f t="shared" si="9"/>
        <v>2.0739005194936926E-2</v>
      </c>
      <c r="AA61" s="214">
        <f>'ori data'!AV148</f>
        <v>3.0950824069882466E-2</v>
      </c>
      <c r="AB61" s="214">
        <f>'ori data'!AW148</f>
        <v>2.5537186906898927E-2</v>
      </c>
      <c r="AC61" s="286"/>
      <c r="AD61" s="286">
        <f t="shared" si="17"/>
        <v>21948.863543422129</v>
      </c>
      <c r="AE61" s="287">
        <f t="shared" si="12"/>
        <v>6.3254112008848974E-4</v>
      </c>
      <c r="AF61" s="288">
        <f t="shared" si="11"/>
        <v>2.1371546315025414E-2</v>
      </c>
      <c r="AG61" s="287">
        <f>'opt vacc_sigma0.1'!L32+AE61</f>
        <v>2.0229538262945632E-2</v>
      </c>
    </row>
    <row r="62" spans="1:33" ht="16">
      <c r="A62" s="51">
        <v>31</v>
      </c>
      <c r="B62" s="53">
        <v>44503</v>
      </c>
      <c r="C62" s="52">
        <v>4596119</v>
      </c>
      <c r="D62" s="52">
        <v>6629870</v>
      </c>
      <c r="E62" s="137">
        <f t="shared" si="0"/>
        <v>1878347</v>
      </c>
      <c r="F62" s="52">
        <v>63278</v>
      </c>
      <c r="G62" s="52">
        <v>17583</v>
      </c>
      <c r="H62" s="52">
        <v>657</v>
      </c>
      <c r="I62" s="138">
        <v>117</v>
      </c>
      <c r="J62" s="52">
        <v>72620</v>
      </c>
      <c r="K62" s="157">
        <v>1149</v>
      </c>
      <c r="L62" s="152">
        <f t="shared" si="1"/>
        <v>-1028</v>
      </c>
      <c r="M62" s="152">
        <f t="shared" si="1"/>
        <v>-10</v>
      </c>
      <c r="N62" s="152">
        <f t="shared" si="1"/>
        <v>-10</v>
      </c>
      <c r="O62" s="152">
        <f t="shared" si="1"/>
        <v>1949</v>
      </c>
      <c r="P62" s="144">
        <f t="shared" si="2"/>
        <v>838.82284687040374</v>
      </c>
      <c r="Q62" s="144">
        <f t="shared" si="5"/>
        <v>59.755025330936434</v>
      </c>
      <c r="R62" s="144">
        <f t="shared" si="3"/>
        <v>2.4221277986599112</v>
      </c>
      <c r="S62" s="151">
        <f t="shared" si="19"/>
        <v>1.7474747861972496E-2</v>
      </c>
      <c r="T62" s="151">
        <f t="shared" si="15"/>
        <v>3.2107369475544803E-3</v>
      </c>
      <c r="U62" s="151">
        <f t="shared" si="4"/>
        <v>3.6313760099848744E-3</v>
      </c>
      <c r="V62" s="153">
        <f t="shared" si="18"/>
        <v>2.0117580251983392E-2</v>
      </c>
      <c r="W62" s="153">
        <f t="shared" si="18"/>
        <v>3.1688618342258579E-3</v>
      </c>
      <c r="X62" s="153">
        <f t="shared" si="18"/>
        <v>1.3246639375168363E-2</v>
      </c>
      <c r="Y62" s="47">
        <f t="shared" si="10"/>
        <v>7.3583656087051292E-3</v>
      </c>
      <c r="Z62" s="151">
        <f t="shared" si="9"/>
        <v>2.0314954353718502E-2</v>
      </c>
      <c r="AA62" s="151">
        <f>'ori data'!AV149</f>
        <v>9.0606261782301134E-3</v>
      </c>
      <c r="AB62" s="151">
        <f>'ori data'!AW149</f>
        <v>2.5064247071233912E-2</v>
      </c>
      <c r="AC62" s="280"/>
      <c r="AD62" s="280">
        <f t="shared" si="17"/>
        <v>23266.053418776348</v>
      </c>
      <c r="AE62" s="281">
        <f t="shared" si="12"/>
        <v>6.9014274273291665E-4</v>
      </c>
      <c r="AF62" s="16">
        <f t="shared" si="11"/>
        <v>2.100509709645142E-2</v>
      </c>
      <c r="AG62" s="281">
        <f>'opt vacc_sigma0.1'!L33+AE62</f>
        <v>2.0074048457018635E-2</v>
      </c>
    </row>
    <row r="63" spans="1:33" ht="16">
      <c r="A63" s="51">
        <v>32</v>
      </c>
      <c r="B63" s="53">
        <v>44504</v>
      </c>
      <c r="C63" s="52">
        <v>4643853</v>
      </c>
      <c r="D63" s="52">
        <v>6629870</v>
      </c>
      <c r="E63" s="137">
        <f t="shared" si="0"/>
        <v>1842498</v>
      </c>
      <c r="F63" s="52">
        <v>50180</v>
      </c>
      <c r="G63" s="52">
        <v>16896</v>
      </c>
      <c r="H63" s="52">
        <v>660</v>
      </c>
      <c r="I63" s="138">
        <v>114</v>
      </c>
      <c r="J63" s="52">
        <v>74511</v>
      </c>
      <c r="K63" s="157">
        <v>1158</v>
      </c>
      <c r="L63" s="152">
        <f t="shared" si="1"/>
        <v>-687</v>
      </c>
      <c r="M63" s="152">
        <f t="shared" si="1"/>
        <v>3</v>
      </c>
      <c r="N63" s="152">
        <f t="shared" si="1"/>
        <v>-3</v>
      </c>
      <c r="O63" s="152">
        <f t="shared" si="1"/>
        <v>1891</v>
      </c>
      <c r="P63" s="144">
        <f t="shared" si="2"/>
        <v>1121.1684210526316</v>
      </c>
      <c r="Q63" s="144">
        <f t="shared" si="5"/>
        <v>73.631578947368425</v>
      </c>
      <c r="R63" s="144">
        <f t="shared" si="3"/>
        <v>9.1999999999999993</v>
      </c>
      <c r="S63" s="151">
        <f t="shared" si="19"/>
        <v>1.7718139338358224E-2</v>
      </c>
      <c r="T63" s="151">
        <f t="shared" si="15"/>
        <v>4.1876573364823082E-3</v>
      </c>
      <c r="U63" s="151">
        <f t="shared" si="4"/>
        <v>1.400304414003044E-2</v>
      </c>
      <c r="V63" s="153">
        <f t="shared" si="18"/>
        <v>1.9765587478157799E-2</v>
      </c>
      <c r="W63" s="153">
        <f t="shared" si="18"/>
        <v>3.1688618342258579E-3</v>
      </c>
      <c r="X63" s="153">
        <f t="shared" si="18"/>
        <v>1.3246639375168363E-2</v>
      </c>
      <c r="Y63" s="47">
        <f t="shared" si="10"/>
        <v>2.5412769844975397E-2</v>
      </c>
      <c r="Z63" s="151">
        <f t="shared" si="9"/>
        <v>1.9498182500071567E-2</v>
      </c>
      <c r="AA63" s="151">
        <f>'ori data'!AV150</f>
        <v>3.2078732242857254E-2</v>
      </c>
      <c r="AB63" s="151">
        <f>'ori data'!AW150</f>
        <v>2.3987008224477267E-2</v>
      </c>
      <c r="AC63" s="280">
        <v>32316</v>
      </c>
      <c r="AD63" s="280">
        <f t="shared" si="17"/>
        <v>24662.290173450918</v>
      </c>
      <c r="AE63" s="281">
        <f t="shared" si="12"/>
        <v>7.4333270406084172E-4</v>
      </c>
      <c r="AF63" s="16">
        <f t="shared" si="11"/>
        <v>2.0241515204132407E-2</v>
      </c>
      <c r="AG63" s="281">
        <f>'opt vacc_sigma0.1'!L34+AE63</f>
        <v>1.9891435561203697E-2</v>
      </c>
    </row>
    <row r="64" spans="1:33" ht="16">
      <c r="A64" s="51">
        <v>33</v>
      </c>
      <c r="B64" s="53">
        <v>44505</v>
      </c>
      <c r="C64" s="52">
        <v>4689787</v>
      </c>
      <c r="D64" s="52">
        <v>6629870</v>
      </c>
      <c r="E64" s="137">
        <f t="shared" si="0"/>
        <v>1779259</v>
      </c>
      <c r="F64" s="52">
        <v>66155</v>
      </c>
      <c r="G64" s="52">
        <v>18205</v>
      </c>
      <c r="H64" s="52">
        <v>634</v>
      </c>
      <c r="I64" s="138">
        <v>109</v>
      </c>
      <c r="J64" s="52">
        <v>74553</v>
      </c>
      <c r="K64" s="157">
        <v>1168</v>
      </c>
      <c r="L64" s="152">
        <f t="shared" si="1"/>
        <v>1309</v>
      </c>
      <c r="M64" s="152">
        <f t="shared" si="1"/>
        <v>-26</v>
      </c>
      <c r="N64" s="152">
        <f t="shared" si="1"/>
        <v>-5</v>
      </c>
      <c r="O64" s="152">
        <f t="shared" si="1"/>
        <v>42</v>
      </c>
      <c r="P64" s="52">
        <f t="shared" si="2"/>
        <v>1349.3530715642812</v>
      </c>
      <c r="Q64" s="52">
        <f t="shared" si="5"/>
        <v>0</v>
      </c>
      <c r="R64" s="52">
        <f t="shared" si="3"/>
        <v>0</v>
      </c>
      <c r="S64" s="47">
        <f t="shared" si="19"/>
        <v>2.6890256507857337E-2</v>
      </c>
      <c r="T64" s="47">
        <f t="shared" si="15"/>
        <v>0</v>
      </c>
      <c r="U64" s="47">
        <f t="shared" si="4"/>
        <v>0</v>
      </c>
      <c r="V64" s="153">
        <f t="shared" si="18"/>
        <v>1.8952928387602038E-2</v>
      </c>
      <c r="W64" s="153">
        <f t="shared" si="18"/>
        <v>3.1716544650360716E-3</v>
      </c>
      <c r="X64" s="153">
        <f t="shared" si="18"/>
        <v>1.0350256142153196E-2</v>
      </c>
      <c r="Y64" s="47">
        <f t="shared" si="10"/>
        <v>2.4930284863267153E-2</v>
      </c>
      <c r="Z64" s="47">
        <f>AVERAGE(Y61:Y67)</f>
        <v>1.9011592699415568E-2</v>
      </c>
      <c r="AA64" s="151">
        <f>'ori data'!AV151</f>
        <v>3.2059413497416624E-2</v>
      </c>
      <c r="AB64" s="151">
        <f>'ori data'!AW151</f>
        <v>2.3341434837329127E-2</v>
      </c>
      <c r="AC64" s="280"/>
      <c r="AD64" s="280">
        <f t="shared" si="17"/>
        <v>26142.317549595085</v>
      </c>
      <c r="AE64" s="281">
        <f t="shared" si="12"/>
        <v>8.0327217513623771E-4</v>
      </c>
      <c r="AF64" s="16">
        <f t="shared" si="11"/>
        <v>1.9814864874551804E-2</v>
      </c>
      <c r="AG64" s="281">
        <f>'opt vacc_sigma0.1'!L35+AE64</f>
        <v>1.9730735032279095E-2</v>
      </c>
    </row>
    <row r="65" spans="1:33" ht="16">
      <c r="A65" s="51">
        <v>34</v>
      </c>
      <c r="B65" s="53">
        <v>44506</v>
      </c>
      <c r="C65" s="52">
        <v>4733663</v>
      </c>
      <c r="D65" s="52">
        <v>6629870</v>
      </c>
      <c r="E65" s="137">
        <f t="shared" si="0"/>
        <v>1734880</v>
      </c>
      <c r="F65" s="52">
        <v>65410</v>
      </c>
      <c r="G65" s="52">
        <v>15901</v>
      </c>
      <c r="H65" s="52">
        <v>651</v>
      </c>
      <c r="I65" s="138">
        <v>106</v>
      </c>
      <c r="J65" s="52">
        <v>78084</v>
      </c>
      <c r="K65" s="157">
        <v>1175</v>
      </c>
      <c r="L65" s="152">
        <f t="shared" si="1"/>
        <v>-2304</v>
      </c>
      <c r="M65" s="152">
        <f t="shared" si="1"/>
        <v>17</v>
      </c>
      <c r="N65" s="152">
        <f t="shared" si="1"/>
        <v>-3</v>
      </c>
      <c r="O65" s="152">
        <f t="shared" si="1"/>
        <v>3531</v>
      </c>
      <c r="P65" s="144">
        <f t="shared" si="2"/>
        <v>1066.5385400408213</v>
      </c>
      <c r="Q65" s="144">
        <f t="shared" si="5"/>
        <v>154.9926161604034</v>
      </c>
      <c r="R65" s="144">
        <f t="shared" si="3"/>
        <v>19.468843798775364</v>
      </c>
      <c r="S65" s="151">
        <f t="shared" si="19"/>
        <v>1.6121813015506331E-2</v>
      </c>
      <c r="T65" s="151">
        <f t="shared" si="15"/>
        <v>8.513738871760693E-3</v>
      </c>
      <c r="U65" s="151">
        <f t="shared" si="4"/>
        <v>3.0707955518573127E-2</v>
      </c>
      <c r="V65" s="153">
        <f t="shared" si="18"/>
        <v>1.9389652295769437E-2</v>
      </c>
      <c r="W65" s="153">
        <f t="shared" si="18"/>
        <v>3.3377169154376286E-3</v>
      </c>
      <c r="X65" s="153">
        <f t="shared" si="18"/>
        <v>9.6472384080280495E-3</v>
      </c>
      <c r="Y65" s="47">
        <f t="shared" si="10"/>
        <v>2.4659703843004307E-2</v>
      </c>
      <c r="Z65" s="151">
        <f t="shared" si="9"/>
        <v>1.7947895133066421E-2</v>
      </c>
      <c r="AA65" s="151">
        <f>'ori data'!AV152</f>
        <v>3.1422346214147377E-2</v>
      </c>
      <c r="AB65" s="151">
        <f>'ori data'!AW152</f>
        <v>2.2500898517637393E-2</v>
      </c>
      <c r="AC65" s="280"/>
      <c r="AD65" s="280">
        <f t="shared" si="17"/>
        <v>27711.163969661386</v>
      </c>
      <c r="AE65" s="281">
        <f t="shared" si="12"/>
        <v>8.817414553284824E-4</v>
      </c>
      <c r="AF65" s="16">
        <f t="shared" si="11"/>
        <v>1.8829636588394903E-2</v>
      </c>
      <c r="AG65" s="281">
        <f>'opt vacc_sigma0.1'!L36+AE65</f>
        <v>1.9592412883899912E-2</v>
      </c>
    </row>
    <row r="66" spans="1:33" ht="16">
      <c r="A66" s="51">
        <v>35</v>
      </c>
      <c r="B66" s="53">
        <v>44507</v>
      </c>
      <c r="C66" s="52">
        <v>4761123</v>
      </c>
      <c r="D66" s="52">
        <v>6629870</v>
      </c>
      <c r="E66" s="137">
        <f t="shared" si="0"/>
        <v>1715055</v>
      </c>
      <c r="F66" s="52">
        <v>56649</v>
      </c>
      <c r="G66" s="52">
        <v>15745</v>
      </c>
      <c r="H66" s="52">
        <v>568</v>
      </c>
      <c r="I66" s="138">
        <v>96</v>
      </c>
      <c r="J66" s="52">
        <v>79450</v>
      </c>
      <c r="K66" s="157">
        <v>1184</v>
      </c>
      <c r="L66" s="152">
        <f t="shared" si="1"/>
        <v>-156</v>
      </c>
      <c r="M66" s="152">
        <f t="shared" si="1"/>
        <v>-83</v>
      </c>
      <c r="N66" s="152">
        <f t="shared" si="1"/>
        <v>-10</v>
      </c>
      <c r="O66" s="152">
        <f t="shared" si="1"/>
        <v>1366</v>
      </c>
      <c r="P66" s="144">
        <f t="shared" si="2"/>
        <v>1154.7239929307088</v>
      </c>
      <c r="Q66" s="144">
        <f t="shared" si="5"/>
        <v>0</v>
      </c>
      <c r="R66" s="144">
        <f t="shared" si="3"/>
        <v>0</v>
      </c>
      <c r="S66" s="151">
        <f t="shared" si="19"/>
        <v>1.7653630835204232E-2</v>
      </c>
      <c r="T66" s="151">
        <f t="shared" si="15"/>
        <v>0</v>
      </c>
      <c r="U66" s="151">
        <f t="shared" si="4"/>
        <v>0</v>
      </c>
      <c r="V66" s="153">
        <f t="shared" si="18"/>
        <v>1.9948291894528791E-2</v>
      </c>
      <c r="W66" s="153">
        <f t="shared" si="18"/>
        <v>2.8790402086441317E-3</v>
      </c>
      <c r="X66" s="153">
        <f t="shared" si="18"/>
        <v>9.7734481094554765E-3</v>
      </c>
      <c r="Y66" s="47">
        <f t="shared" si="10"/>
        <v>1.5828184081896155E-2</v>
      </c>
      <c r="Z66" s="151">
        <f t="shared" si="9"/>
        <v>1.9411450888218683E-2</v>
      </c>
      <c r="AA66" s="151">
        <f>'ori data'!AV153</f>
        <v>1.8689779628058574E-2</v>
      </c>
      <c r="AB66" s="151">
        <f>'ori data'!AW153</f>
        <v>2.4598639970848938E-2</v>
      </c>
      <c r="AC66" s="280"/>
      <c r="AD66" s="280">
        <f t="shared" si="17"/>
        <v>29374.159620570954</v>
      </c>
      <c r="AE66" s="281">
        <f t="shared" si="12"/>
        <v>9.5856523270172473E-4</v>
      </c>
      <c r="AF66" s="16">
        <f t="shared" si="11"/>
        <v>2.0370016120920407E-2</v>
      </c>
      <c r="AG66" s="281">
        <f>'opt vacc_sigma0.1'!L37+AE66</f>
        <v>1.9453970946987437E-2</v>
      </c>
    </row>
    <row r="67" spans="1:33" ht="16">
      <c r="A67" s="51">
        <v>36</v>
      </c>
      <c r="B67" s="53">
        <v>44508</v>
      </c>
      <c r="C67" s="52">
        <v>4774679</v>
      </c>
      <c r="D67" s="52">
        <v>6629870</v>
      </c>
      <c r="E67" s="137">
        <f t="shared" ref="E67:E120" si="20">D67-C67-SUM(F67:K67)</f>
        <v>1712582</v>
      </c>
      <c r="F67" s="52">
        <v>44479</v>
      </c>
      <c r="G67" s="52">
        <v>15527</v>
      </c>
      <c r="H67" s="52">
        <v>556</v>
      </c>
      <c r="I67" s="138">
        <v>91</v>
      </c>
      <c r="J67" s="52">
        <v>80767</v>
      </c>
      <c r="K67" s="157">
        <v>1189</v>
      </c>
      <c r="L67" s="152">
        <f t="shared" si="1"/>
        <v>-218</v>
      </c>
      <c r="M67" s="152">
        <f t="shared" si="1"/>
        <v>-12</v>
      </c>
      <c r="N67" s="152">
        <f t="shared" si="1"/>
        <v>-5</v>
      </c>
      <c r="O67" s="152">
        <f t="shared" si="1"/>
        <v>1317</v>
      </c>
      <c r="P67" s="144">
        <f t="shared" si="2"/>
        <v>1046.3167429207369</v>
      </c>
      <c r="Q67" s="144">
        <f t="shared" si="5"/>
        <v>33.273401755904537</v>
      </c>
      <c r="R67" s="144">
        <f t="shared" si="3"/>
        <v>2.4098553233584763</v>
      </c>
      <c r="S67" s="151">
        <f t="shared" si="19"/>
        <v>1.8470171457938125E-2</v>
      </c>
      <c r="T67" s="151">
        <f t="shared" si="15"/>
        <v>2.1132678155544324E-3</v>
      </c>
      <c r="U67" s="151">
        <f t="shared" si="4"/>
        <v>4.2427030340818246E-3</v>
      </c>
      <c r="V67" s="153">
        <f t="shared" si="18"/>
        <v>1.9975105539247993E-2</v>
      </c>
      <c r="W67" s="153">
        <f t="shared" si="18"/>
        <v>2.3271287246242958E-3</v>
      </c>
      <c r="X67" s="153">
        <f t="shared" si="18"/>
        <v>7.7730132323082712E-3</v>
      </c>
      <c r="Y67" s="47">
        <f t="shared" si="10"/>
        <v>7.9041196929544536E-3</v>
      </c>
      <c r="Z67" s="151">
        <f t="shared" si="9"/>
        <v>1.8248225417248378E-2</v>
      </c>
      <c r="AA67" s="151">
        <f>'ori data'!AV154</f>
        <v>9.1283220307115213E-3</v>
      </c>
      <c r="AB67" s="151">
        <f>'ori data'!AW154</f>
        <v>2.3346788445257942E-2</v>
      </c>
      <c r="AC67" s="280"/>
      <c r="AD67" s="280">
        <f t="shared" si="17"/>
        <v>31136.954563129624</v>
      </c>
      <c r="AE67" s="281">
        <f t="shared" si="12"/>
        <v>1.0278358085068235E-3</v>
      </c>
      <c r="AF67" s="16">
        <f t="shared" si="11"/>
        <v>1.9276061225755203E-2</v>
      </c>
      <c r="AG67" s="281">
        <f>'opt vacc_sigma0.1'!L38+AE67</f>
        <v>1.9261632951363968E-2</v>
      </c>
    </row>
    <row r="68" spans="1:33" ht="16">
      <c r="A68" s="51">
        <v>37</v>
      </c>
      <c r="B68" s="53">
        <v>44509</v>
      </c>
      <c r="C68" s="52">
        <v>4808146</v>
      </c>
      <c r="D68" s="52">
        <v>6629870</v>
      </c>
      <c r="E68" s="137">
        <f t="shared" si="20"/>
        <v>1674747</v>
      </c>
      <c r="F68" s="52">
        <v>47794</v>
      </c>
      <c r="G68" s="52">
        <v>14934</v>
      </c>
      <c r="H68" s="52">
        <v>579</v>
      </c>
      <c r="I68" s="138">
        <v>90</v>
      </c>
      <c r="J68" s="52">
        <v>82381</v>
      </c>
      <c r="K68" s="157">
        <v>1199</v>
      </c>
      <c r="L68" s="152">
        <f t="shared" si="1"/>
        <v>-593</v>
      </c>
      <c r="M68" s="152">
        <f t="shared" si="1"/>
        <v>23</v>
      </c>
      <c r="N68" s="152">
        <f t="shared" si="1"/>
        <v>-1</v>
      </c>
      <c r="O68" s="152">
        <f t="shared" si="1"/>
        <v>1614</v>
      </c>
      <c r="P68" s="144">
        <f t="shared" si="2"/>
        <v>951.7975389348203</v>
      </c>
      <c r="Q68" s="144">
        <f t="shared" si="5"/>
        <v>82.892712939819262</v>
      </c>
      <c r="R68" s="144">
        <f t="shared" si="3"/>
        <v>8.3097481253605068</v>
      </c>
      <c r="S68" s="151">
        <f t="shared" si="19"/>
        <v>2.1398807053549324E-2</v>
      </c>
      <c r="T68" s="151">
        <f t="shared" si="15"/>
        <v>5.3386174367114868E-3</v>
      </c>
      <c r="U68" s="151">
        <f t="shared" si="4"/>
        <v>1.4945590153526091E-2</v>
      </c>
      <c r="V68" s="153">
        <f t="shared" si="18"/>
        <v>1.8473008926457268E-2</v>
      </c>
      <c r="W68" s="153">
        <f t="shared" si="18"/>
        <v>2.3271287246242958E-3</v>
      </c>
      <c r="X68" s="153">
        <f t="shared" si="18"/>
        <v>9.7763266046328595E-3</v>
      </c>
      <c r="Y68" s="47">
        <f t="shared" si="10"/>
        <v>1.9541837996662349E-2</v>
      </c>
      <c r="Z68" s="151">
        <f t="shared" si="9"/>
        <v>1.7298505738597491E-2</v>
      </c>
      <c r="AA68" s="151">
        <f>'ori data'!AV155</f>
        <v>2.5067069832040302E-2</v>
      </c>
      <c r="AB68" s="151">
        <f>'ori data'!AW155</f>
        <v>2.2177587236085965E-2</v>
      </c>
      <c r="AC68" s="280"/>
      <c r="AD68" s="280">
        <f t="shared" si="17"/>
        <v>33005.537928221886</v>
      </c>
      <c r="AE68" s="281">
        <f t="shared" si="12"/>
        <v>1.0910913258998759E-3</v>
      </c>
      <c r="AF68" s="16">
        <f t="shared" si="11"/>
        <v>1.8389597064497366E-2</v>
      </c>
      <c r="AG68" s="281">
        <f>'opt vacc_sigma0.1'!L39+AE68</f>
        <v>1.9047799897328445E-2</v>
      </c>
    </row>
    <row r="69" spans="1:33" ht="16">
      <c r="A69" s="51">
        <v>38</v>
      </c>
      <c r="B69" s="53">
        <v>44510</v>
      </c>
      <c r="C69" s="52">
        <v>4837627</v>
      </c>
      <c r="D69" s="52">
        <v>6629870</v>
      </c>
      <c r="E69" s="137">
        <f t="shared" si="20"/>
        <v>1620480</v>
      </c>
      <c r="F69" s="52">
        <v>71601</v>
      </c>
      <c r="G69" s="52">
        <v>14472</v>
      </c>
      <c r="H69" s="52">
        <v>471</v>
      </c>
      <c r="I69" s="138">
        <v>84</v>
      </c>
      <c r="J69" s="52">
        <v>83922</v>
      </c>
      <c r="K69" s="157">
        <v>1213</v>
      </c>
      <c r="L69" s="152">
        <f t="shared" si="1"/>
        <v>-462</v>
      </c>
      <c r="M69" s="152">
        <f t="shared" si="1"/>
        <v>-108</v>
      </c>
      <c r="N69" s="152">
        <f t="shared" si="1"/>
        <v>-6</v>
      </c>
      <c r="O69" s="152">
        <f t="shared" si="1"/>
        <v>1541</v>
      </c>
      <c r="P69" s="144">
        <f t="shared" si="2"/>
        <v>1022.0854461968456</v>
      </c>
      <c r="Q69" s="144">
        <f t="shared" si="5"/>
        <v>0</v>
      </c>
      <c r="R69" s="144">
        <f t="shared" si="3"/>
        <v>2.6140946296665994</v>
      </c>
      <c r="S69" s="151">
        <f t="shared" si="19"/>
        <v>2.1385225053287979E-2</v>
      </c>
      <c r="T69" s="151">
        <f t="shared" si="15"/>
        <v>0</v>
      </c>
      <c r="U69" s="151">
        <f t="shared" si="4"/>
        <v>4.5148439199768553E-3</v>
      </c>
      <c r="V69" s="153">
        <f t="shared" si="18"/>
        <v>1.8718400789089019E-2</v>
      </c>
      <c r="W69" s="153">
        <f t="shared" si="18"/>
        <v>1.1108803143727681E-3</v>
      </c>
      <c r="X69" s="153">
        <f t="shared" si="18"/>
        <v>5.389475816265271E-3</v>
      </c>
      <c r="Y69" s="47">
        <f t="shared" si="10"/>
        <v>1.7603255894770971E-2</v>
      </c>
      <c r="Z69" s="151">
        <f t="shared" si="9"/>
        <v>1.6442357814030452E-2</v>
      </c>
      <c r="AA69" s="151">
        <f>'ori data'!AV156</f>
        <v>2.37448163507109E-2</v>
      </c>
      <c r="AB69" s="151">
        <f>'ori data'!AW156</f>
        <v>2.1245511138926303E-2</v>
      </c>
      <c r="AC69" s="280"/>
      <c r="AD69" s="156">
        <f t="shared" si="17"/>
        <v>34986.258265002252</v>
      </c>
      <c r="AE69" s="281">
        <f t="shared" si="12"/>
        <v>1.1826982444395283E-3</v>
      </c>
      <c r="AF69" s="16">
        <f t="shared" si="11"/>
        <v>1.7625056058469979E-2</v>
      </c>
      <c r="AG69" s="281">
        <f>'opt vacc_sigma0.1'!L40+AE69</f>
        <v>1.8783506815868097E-2</v>
      </c>
    </row>
    <row r="70" spans="1:33" ht="16">
      <c r="A70" s="51">
        <v>39</v>
      </c>
      <c r="B70" s="53">
        <v>44511</v>
      </c>
      <c r="C70" s="52">
        <v>4865613</v>
      </c>
      <c r="D70" s="52">
        <v>6629870</v>
      </c>
      <c r="E70" s="137">
        <f t="shared" si="20"/>
        <v>1595701</v>
      </c>
      <c r="F70" s="52">
        <v>67105</v>
      </c>
      <c r="G70" s="52">
        <v>15135</v>
      </c>
      <c r="H70" s="52">
        <v>457</v>
      </c>
      <c r="I70" s="138">
        <v>79</v>
      </c>
      <c r="J70" s="52">
        <v>84563</v>
      </c>
      <c r="K70" s="157">
        <v>1217</v>
      </c>
      <c r="L70" s="152">
        <f t="shared" ref="L70:O120" si="21">G70-G69</f>
        <v>663</v>
      </c>
      <c r="M70" s="152">
        <f t="shared" si="21"/>
        <v>-14</v>
      </c>
      <c r="N70" s="152">
        <f t="shared" si="21"/>
        <v>-5</v>
      </c>
      <c r="O70" s="152">
        <f t="shared" si="21"/>
        <v>641</v>
      </c>
      <c r="P70" s="144">
        <f t="shared" ref="P70:R101" si="22">MAX(0,MIN(G70,L70+$O70*G70/SUM($G70:$I70)))</f>
        <v>1282.0756811945632</v>
      </c>
      <c r="Q70" s="144">
        <f t="shared" si="5"/>
        <v>4.6929359964265203</v>
      </c>
      <c r="R70" s="144">
        <f t="shared" si="5"/>
        <v>0</v>
      </c>
      <c r="S70" s="151">
        <f t="shared" si="19"/>
        <v>1.7905834851392622E-2</v>
      </c>
      <c r="T70" s="151">
        <f t="shared" si="15"/>
        <v>3.2427694834345771E-4</v>
      </c>
      <c r="U70" s="151">
        <f t="shared" si="15"/>
        <v>0</v>
      </c>
      <c r="V70" s="153">
        <f t="shared" si="18"/>
        <v>1.889586244806982E-2</v>
      </c>
      <c r="W70" s="153">
        <f t="shared" si="18"/>
        <v>1.1108803143727681E-3</v>
      </c>
      <c r="X70" s="153">
        <f t="shared" ref="X70:X120" si="23">AVERAGE(U68:U72)</f>
        <v>6.6967255359550145E-3</v>
      </c>
      <c r="Y70" s="47">
        <f t="shared" si="10"/>
        <v>1.7270191548183253E-2</v>
      </c>
      <c r="Z70" s="151">
        <f t="shared" si="9"/>
        <v>1.575583343985406E-2</v>
      </c>
      <c r="AA70" s="151">
        <f>'ori data'!AV157</f>
        <v>2.3315771563720271E-2</v>
      </c>
      <c r="AB70" s="151">
        <f>'ori data'!AW157</f>
        <v>2.0563573832524881E-2</v>
      </c>
      <c r="AC70" s="280">
        <v>55670</v>
      </c>
      <c r="AD70" s="280">
        <f t="shared" si="17"/>
        <v>37085.845110217284</v>
      </c>
      <c r="AE70" s="281">
        <f t="shared" si="12"/>
        <v>1.2956573640001924E-3</v>
      </c>
      <c r="AF70" s="16">
        <f t="shared" si="11"/>
        <v>1.7051490803854253E-2</v>
      </c>
      <c r="AG70" s="281">
        <f>'opt vacc_sigma0.1'!L41+AE70</f>
        <v>1.8560131649714477E-2</v>
      </c>
    </row>
    <row r="71" spans="1:33" ht="16">
      <c r="A71" s="51">
        <v>40</v>
      </c>
      <c r="B71" s="53">
        <v>44512</v>
      </c>
      <c r="C71" s="52">
        <v>4894786</v>
      </c>
      <c r="D71" s="52">
        <v>6629870</v>
      </c>
      <c r="E71" s="137">
        <f t="shared" si="20"/>
        <v>1564607</v>
      </c>
      <c r="F71" s="52">
        <v>67925</v>
      </c>
      <c r="G71" s="52">
        <v>15586</v>
      </c>
      <c r="H71" s="52">
        <v>426</v>
      </c>
      <c r="I71" s="138">
        <v>82</v>
      </c>
      <c r="J71" s="52">
        <v>85232</v>
      </c>
      <c r="K71" s="157">
        <v>1226</v>
      </c>
      <c r="L71" s="152">
        <f t="shared" si="21"/>
        <v>451</v>
      </c>
      <c r="M71" s="152">
        <f t="shared" si="21"/>
        <v>-31</v>
      </c>
      <c r="N71" s="152">
        <f t="shared" si="21"/>
        <v>3</v>
      </c>
      <c r="O71" s="152">
        <f t="shared" si="21"/>
        <v>669</v>
      </c>
      <c r="P71" s="144">
        <f t="shared" si="22"/>
        <v>1098.8833105505157</v>
      </c>
      <c r="Q71" s="144">
        <f t="shared" si="22"/>
        <v>0</v>
      </c>
      <c r="R71" s="144">
        <f t="shared" si="22"/>
        <v>6.4085994780663604</v>
      </c>
      <c r="S71" s="151">
        <f t="shared" si="19"/>
        <v>1.6375580218322267E-2</v>
      </c>
      <c r="T71" s="151">
        <f t="shared" si="15"/>
        <v>0</v>
      </c>
      <c r="U71" s="151">
        <f t="shared" si="15"/>
        <v>1.4023193606272124E-2</v>
      </c>
      <c r="V71" s="153">
        <f t="shared" si="18"/>
        <v>1.7971454243972753E-2</v>
      </c>
      <c r="W71" s="153">
        <f t="shared" si="18"/>
        <v>8.0898491215070632E-4</v>
      </c>
      <c r="X71" s="153">
        <f t="shared" si="23"/>
        <v>3.7076075052497959E-3</v>
      </c>
      <c r="Y71" s="47">
        <f t="shared" si="10"/>
        <v>1.8282247112710964E-2</v>
      </c>
      <c r="Z71" s="151">
        <f t="shared" si="9"/>
        <v>1.5390570694054943E-2</v>
      </c>
      <c r="AA71" s="151">
        <f>'ori data'!AV158</f>
        <v>2.3875005033212812E-2</v>
      </c>
      <c r="AB71" s="151">
        <f>'ori data'!AW158</f>
        <v>2.0162316369916538E-2</v>
      </c>
      <c r="AC71" s="280"/>
      <c r="AD71" s="280">
        <f t="shared" si="17"/>
        <v>39311.431851940542</v>
      </c>
      <c r="AE71" s="281">
        <f t="shared" si="12"/>
        <v>1.3947392034743718E-3</v>
      </c>
      <c r="AF71" s="16">
        <f t="shared" si="11"/>
        <v>1.6785309897529313E-2</v>
      </c>
      <c r="AG71" s="281">
        <f>'opt vacc_sigma0.1'!L42+AE71</f>
        <v>1.8247256346331512E-2</v>
      </c>
    </row>
    <row r="72" spans="1:33" ht="16">
      <c r="A72" s="51">
        <v>41</v>
      </c>
      <c r="B72" s="53">
        <v>44513</v>
      </c>
      <c r="C72" s="52">
        <v>4923992</v>
      </c>
      <c r="D72" s="52">
        <v>6629870</v>
      </c>
      <c r="E72" s="137">
        <f t="shared" si="20"/>
        <v>1541300</v>
      </c>
      <c r="F72" s="52">
        <v>60818</v>
      </c>
      <c r="G72" s="52">
        <v>16185</v>
      </c>
      <c r="H72" s="52">
        <v>405</v>
      </c>
      <c r="I72" s="138">
        <v>77</v>
      </c>
      <c r="J72" s="52">
        <v>85863</v>
      </c>
      <c r="K72" s="157">
        <v>1230</v>
      </c>
      <c r="L72" s="152">
        <f t="shared" si="21"/>
        <v>599</v>
      </c>
      <c r="M72" s="152">
        <f t="shared" si="21"/>
        <v>-21</v>
      </c>
      <c r="N72" s="152">
        <f t="shared" si="21"/>
        <v>-5</v>
      </c>
      <c r="O72" s="152">
        <f t="shared" si="21"/>
        <v>631</v>
      </c>
      <c r="P72" s="144">
        <f t="shared" si="22"/>
        <v>1211.7518449631007</v>
      </c>
      <c r="Q72" s="144">
        <f t="shared" si="22"/>
        <v>0</v>
      </c>
      <c r="R72" s="144">
        <f t="shared" si="22"/>
        <v>0</v>
      </c>
      <c r="S72" s="151">
        <f t="shared" si="19"/>
        <v>1.7839556053928608E-2</v>
      </c>
      <c r="T72" s="151">
        <f t="shared" si="15"/>
        <v>0</v>
      </c>
      <c r="U72" s="151">
        <f t="shared" si="15"/>
        <v>0</v>
      </c>
      <c r="V72" s="153">
        <f t="shared" si="18"/>
        <v>1.6563071673594235E-2</v>
      </c>
      <c r="W72" s="153">
        <f t="shared" si="18"/>
        <v>1.1512792392227044E-3</v>
      </c>
      <c r="X72" s="153">
        <f t="shared" si="23"/>
        <v>5.7223335719003765E-3</v>
      </c>
      <c r="Y72" s="47">
        <f t="shared" si="10"/>
        <v>1.8666668371035026E-2</v>
      </c>
      <c r="Z72" s="151">
        <f t="shared" si="9"/>
        <v>1.4755057759943836E-2</v>
      </c>
      <c r="AA72" s="151">
        <f>'ori data'!AV159</f>
        <v>2.4897813534029714E-2</v>
      </c>
      <c r="AB72" s="151">
        <f>'ori data'!AW159</f>
        <v>1.9425055458090545E-2</v>
      </c>
      <c r="AC72" s="280"/>
      <c r="AD72" s="280">
        <f t="shared" si="17"/>
        <v>41670.579965400451</v>
      </c>
      <c r="AE72" s="281">
        <f t="shared" si="12"/>
        <v>1.5078215254437114E-3</v>
      </c>
      <c r="AF72" s="16">
        <f t="shared" si="11"/>
        <v>1.6262879285387548E-2</v>
      </c>
      <c r="AG72" s="281">
        <f>'opt vacc_sigma0.1'!L43+AE72</f>
        <v>1.7940612954015139E-2</v>
      </c>
    </row>
    <row r="73" spans="1:33" ht="16">
      <c r="A73" s="51">
        <v>42</v>
      </c>
      <c r="B73" s="53">
        <v>44514</v>
      </c>
      <c r="C73" s="52">
        <v>4940981</v>
      </c>
      <c r="D73" s="52">
        <v>6629870</v>
      </c>
      <c r="E73" s="137">
        <f t="shared" si="20"/>
        <v>1520025</v>
      </c>
      <c r="F73" s="52">
        <v>64218</v>
      </c>
      <c r="G73" s="52">
        <v>16829</v>
      </c>
      <c r="H73" s="52">
        <v>394</v>
      </c>
      <c r="I73" s="138">
        <v>75</v>
      </c>
      <c r="J73" s="52">
        <v>86114</v>
      </c>
      <c r="K73" s="157">
        <v>1234</v>
      </c>
      <c r="L73" s="152">
        <f t="shared" si="21"/>
        <v>644</v>
      </c>
      <c r="M73" s="152">
        <f t="shared" si="21"/>
        <v>-11</v>
      </c>
      <c r="N73" s="152">
        <f t="shared" si="21"/>
        <v>-2</v>
      </c>
      <c r="O73" s="152">
        <f t="shared" si="21"/>
        <v>251</v>
      </c>
      <c r="P73" s="144">
        <f t="shared" si="22"/>
        <v>888.19464677997462</v>
      </c>
      <c r="Q73" s="144">
        <f t="shared" si="22"/>
        <v>0</v>
      </c>
      <c r="R73" s="144">
        <f t="shared" si="22"/>
        <v>0</v>
      </c>
      <c r="S73" s="151"/>
      <c r="T73" s="151">
        <f t="shared" si="15"/>
        <v>0</v>
      </c>
      <c r="U73" s="151">
        <f t="shared" si="15"/>
        <v>0</v>
      </c>
      <c r="V73" s="153">
        <f t="shared" ref="V73:V120" si="24">AVERAGE(S70:S76)</f>
        <v>1.6113811312374892E-2</v>
      </c>
      <c r="W73" s="153">
        <f t="shared" ref="W73:W120" si="25">AVERAGE(T71:T75)</f>
        <v>1.5469355452430947E-3</v>
      </c>
      <c r="X73" s="153">
        <f t="shared" si="23"/>
        <v>1.3757605442381421E-2</v>
      </c>
      <c r="Y73" s="47">
        <f t="shared" si="10"/>
        <v>1.102251346266139E-2</v>
      </c>
      <c r="Z73" s="151">
        <f t="shared" si="9"/>
        <v>1.4131689017264012E-2</v>
      </c>
      <c r="AA73" s="151">
        <f>'ori data'!AV160</f>
        <v>1.3916218483248631E-2</v>
      </c>
      <c r="AB73" s="151">
        <f>'ori data'!AW160</f>
        <v>1.8681814959340712E-2</v>
      </c>
      <c r="AC73" s="280"/>
      <c r="AD73" s="280">
        <f t="shared" si="17"/>
        <v>44171.30470324288</v>
      </c>
      <c r="AE73" s="281">
        <f t="shared" si="12"/>
        <v>1.6224776084100623E-3</v>
      </c>
      <c r="AF73" s="16">
        <f t="shared" si="11"/>
        <v>1.5754166625674075E-2</v>
      </c>
      <c r="AG73" s="281">
        <f>'opt vacc_sigma0.1'!L44+AE73</f>
        <v>1.7579577608410064E-2</v>
      </c>
    </row>
    <row r="74" spans="1:33" ht="16">
      <c r="A74" s="51">
        <v>43</v>
      </c>
      <c r="B74" s="53">
        <v>44515</v>
      </c>
      <c r="C74" s="52">
        <v>4949109</v>
      </c>
      <c r="D74" s="52">
        <v>6629870</v>
      </c>
      <c r="E74" s="137">
        <f t="shared" si="20"/>
        <v>1527173</v>
      </c>
      <c r="F74" s="52">
        <v>48104</v>
      </c>
      <c r="G74" s="52">
        <v>17058</v>
      </c>
      <c r="H74" s="52">
        <v>378</v>
      </c>
      <c r="I74" s="138">
        <v>78</v>
      </c>
      <c r="J74" s="52">
        <v>86731</v>
      </c>
      <c r="K74" s="157">
        <v>1239</v>
      </c>
      <c r="L74" s="152">
        <f t="shared" si="21"/>
        <v>229</v>
      </c>
      <c r="M74" s="152">
        <f t="shared" si="21"/>
        <v>-16</v>
      </c>
      <c r="N74" s="152">
        <f t="shared" si="21"/>
        <v>3</v>
      </c>
      <c r="O74" s="152">
        <f t="shared" si="21"/>
        <v>617</v>
      </c>
      <c r="P74" s="144">
        <f t="shared" si="22"/>
        <v>829.93559438163754</v>
      </c>
      <c r="Q74" s="144">
        <f t="shared" si="22"/>
        <v>0</v>
      </c>
      <c r="R74" s="144">
        <f t="shared" si="22"/>
        <v>5.7478588557725248</v>
      </c>
      <c r="S74" s="151">
        <f t="shared" ref="S74:S93" si="26">MIN(1,P74/F73)</f>
        <v>1.2923722233355719E-2</v>
      </c>
      <c r="T74" s="151">
        <f t="shared" si="15"/>
        <v>0</v>
      </c>
      <c r="U74" s="151">
        <f t="shared" si="15"/>
        <v>1.4588474253229759E-2</v>
      </c>
      <c r="V74" s="153">
        <f t="shared" si="24"/>
        <v>1.5327840121091637E-2</v>
      </c>
      <c r="W74" s="153">
        <f t="shared" si="25"/>
        <v>1.5469355452430947E-3</v>
      </c>
      <c r="X74" s="153">
        <f t="shared" si="23"/>
        <v>1.0952966721126996E-2</v>
      </c>
      <c r="Y74" s="47">
        <f t="shared" si="10"/>
        <v>5.3472804723606517E-3</v>
      </c>
      <c r="Z74" s="151">
        <f t="shared" si="9"/>
        <v>1.3460634274009193E-2</v>
      </c>
      <c r="AA74" s="151">
        <f>'ori data'!AV161</f>
        <v>6.3195197924531144E-3</v>
      </c>
      <c r="AB74" s="151">
        <f>'ori data'!AW161</f>
        <v>1.7894354459135422E-2</v>
      </c>
      <c r="AC74" s="280"/>
      <c r="AD74" s="280">
        <f t="shared" si="17"/>
        <v>46822.102327511435</v>
      </c>
      <c r="AE74" s="281">
        <f t="shared" si="12"/>
        <v>1.7439171225924275E-3</v>
      </c>
      <c r="AF74" s="16">
        <f t="shared" si="11"/>
        <v>1.520455139660162E-2</v>
      </c>
      <c r="AG74" s="281">
        <f>'opt vacc_sigma0.1'!L45+AE74</f>
        <v>1.7257248551163857E-2</v>
      </c>
    </row>
    <row r="75" spans="1:33" ht="16">
      <c r="A75" s="51">
        <v>44</v>
      </c>
      <c r="B75" s="53">
        <v>44516</v>
      </c>
      <c r="C75" s="52">
        <v>4972159</v>
      </c>
      <c r="D75" s="52">
        <v>6629870</v>
      </c>
      <c r="E75" s="137">
        <f t="shared" si="20"/>
        <v>1497922</v>
      </c>
      <c r="F75" s="52">
        <v>53527</v>
      </c>
      <c r="G75" s="52">
        <v>13661</v>
      </c>
      <c r="H75" s="52">
        <v>394</v>
      </c>
      <c r="I75" s="138">
        <v>72</v>
      </c>
      <c r="J75" s="52">
        <v>90888</v>
      </c>
      <c r="K75" s="157">
        <v>1247</v>
      </c>
      <c r="L75" s="152">
        <f t="shared" si="21"/>
        <v>-3397</v>
      </c>
      <c r="M75" s="152">
        <f t="shared" si="21"/>
        <v>16</v>
      </c>
      <c r="N75" s="152">
        <f t="shared" si="21"/>
        <v>-6</v>
      </c>
      <c r="O75" s="152">
        <f t="shared" si="21"/>
        <v>4157</v>
      </c>
      <c r="P75" s="144">
        <f t="shared" si="22"/>
        <v>622.87520351100738</v>
      </c>
      <c r="Q75" s="144">
        <f t="shared" si="22"/>
        <v>131.93813265378355</v>
      </c>
      <c r="R75" s="144">
        <f t="shared" si="22"/>
        <v>15.186663835209174</v>
      </c>
      <c r="S75" s="151">
        <f t="shared" si="26"/>
        <v>1.2948511631278218E-2</v>
      </c>
      <c r="T75" s="151">
        <f t="shared" si="15"/>
        <v>7.7346777262154737E-3</v>
      </c>
      <c r="U75" s="151">
        <f t="shared" si="15"/>
        <v>4.0176359352405225E-2</v>
      </c>
      <c r="V75" s="153">
        <f t="shared" si="24"/>
        <v>1.5443861383995297E-2</v>
      </c>
      <c r="W75" s="153">
        <f t="shared" si="25"/>
        <v>1.7593552675041039E-3</v>
      </c>
      <c r="X75" s="153">
        <f t="shared" si="23"/>
        <v>1.7388282339046868E-2</v>
      </c>
      <c r="Y75" s="47">
        <f t="shared" si="10"/>
        <v>1.5093247457884601E-2</v>
      </c>
      <c r="Z75" s="151">
        <f t="shared" si="9"/>
        <v>1.2693865955228548E-2</v>
      </c>
      <c r="AA75" s="151">
        <f>'ori data'!AV162</f>
        <v>1.9906243449258374E-2</v>
      </c>
      <c r="AB75" s="151">
        <f>'ori data'!AW162</f>
        <v>1.7030904659223405E-2</v>
      </c>
      <c r="AC75" s="280"/>
      <c r="AD75" s="280">
        <f t="shared" si="17"/>
        <v>49631.978975866667</v>
      </c>
      <c r="AE75" s="281">
        <f t="shared" si="12"/>
        <v>1.8399203288397789E-3</v>
      </c>
      <c r="AF75" s="16">
        <f t="shared" si="11"/>
        <v>1.4533786284068326E-2</v>
      </c>
      <c r="AG75" s="281">
        <f>'opt vacc_sigma0.1'!L46+AE75</f>
        <v>1.688018890026835E-2</v>
      </c>
    </row>
    <row r="76" spans="1:33" ht="16">
      <c r="A76" s="51">
        <v>45</v>
      </c>
      <c r="B76" s="53">
        <v>44517</v>
      </c>
      <c r="C76" s="52">
        <v>4991991</v>
      </c>
      <c r="D76" s="52">
        <v>6629870</v>
      </c>
      <c r="E76" s="137">
        <f t="shared" si="20"/>
        <v>1458624</v>
      </c>
      <c r="F76" s="52">
        <v>72010</v>
      </c>
      <c r="G76" s="52">
        <v>13841</v>
      </c>
      <c r="H76" s="52">
        <v>357</v>
      </c>
      <c r="I76" s="138">
        <v>58</v>
      </c>
      <c r="J76" s="52">
        <v>91733</v>
      </c>
      <c r="K76" s="157">
        <v>1256</v>
      </c>
      <c r="L76" s="152">
        <f t="shared" si="21"/>
        <v>180</v>
      </c>
      <c r="M76" s="152">
        <f t="shared" si="21"/>
        <v>-37</v>
      </c>
      <c r="N76" s="152">
        <f t="shared" si="21"/>
        <v>-14</v>
      </c>
      <c r="O76" s="152">
        <f t="shared" si="21"/>
        <v>845</v>
      </c>
      <c r="P76" s="144">
        <f t="shared" si="22"/>
        <v>1000.4015852974186</v>
      </c>
      <c r="Q76" s="144">
        <f t="shared" si="22"/>
        <v>0</v>
      </c>
      <c r="R76" s="144">
        <f t="shared" si="22"/>
        <v>0</v>
      </c>
      <c r="S76" s="151">
        <f t="shared" si="26"/>
        <v>1.8689662885971913E-2</v>
      </c>
      <c r="T76" s="151">
        <f t="shared" si="15"/>
        <v>0</v>
      </c>
      <c r="U76" s="151">
        <f t="shared" si="15"/>
        <v>0</v>
      </c>
      <c r="V76" s="153">
        <f t="shared" si="24"/>
        <v>1.4696696828991704E-2</v>
      </c>
      <c r="W76" s="153">
        <f t="shared" si="25"/>
        <v>2.1029660793097172E-3</v>
      </c>
      <c r="X76" s="153">
        <f t="shared" si="23"/>
        <v>1.7388282339046868E-2</v>
      </c>
      <c r="Y76" s="47">
        <f t="shared" si="10"/>
        <v>1.323967469601221E-2</v>
      </c>
      <c r="Z76" s="151">
        <f t="shared" si="9"/>
        <v>1.1594615160168889E-2</v>
      </c>
      <c r="AA76" s="151">
        <f>'ori data'!AV163</f>
        <v>1.8542132859462067E-2</v>
      </c>
      <c r="AB76" s="151">
        <f>'ori data'!AW163</f>
        <v>1.5510073003954314E-2</v>
      </c>
      <c r="AC76" s="280"/>
      <c r="AD76" s="280">
        <f t="shared" si="17"/>
        <v>52610.481260118053</v>
      </c>
      <c r="AE76" s="281">
        <f t="shared" si="12"/>
        <v>1.9884228179113373E-3</v>
      </c>
      <c r="AF76" s="16">
        <f t="shared" si="11"/>
        <v>1.3583037978080227E-2</v>
      </c>
      <c r="AG76" s="281">
        <f>'opt vacc_sigma0.1'!L47+AE76</f>
        <v>1.6522842817911335E-2</v>
      </c>
    </row>
    <row r="77" spans="1:33" ht="16">
      <c r="A77" s="51">
        <v>46</v>
      </c>
      <c r="B77" s="53">
        <v>44518</v>
      </c>
      <c r="C77" s="52">
        <v>5010330</v>
      </c>
      <c r="D77" s="52">
        <v>6629870</v>
      </c>
      <c r="E77" s="137">
        <f t="shared" si="20"/>
        <v>1439039</v>
      </c>
      <c r="F77" s="52">
        <v>72270</v>
      </c>
      <c r="G77" s="52">
        <v>13410</v>
      </c>
      <c r="H77" s="52">
        <v>337</v>
      </c>
      <c r="I77" s="138">
        <v>63</v>
      </c>
      <c r="J77" s="52">
        <v>93155</v>
      </c>
      <c r="K77" s="157">
        <v>1266</v>
      </c>
      <c r="L77" s="152">
        <f t="shared" si="21"/>
        <v>-431</v>
      </c>
      <c r="M77" s="152">
        <f t="shared" si="21"/>
        <v>-20</v>
      </c>
      <c r="N77" s="152">
        <f t="shared" si="21"/>
        <v>5</v>
      </c>
      <c r="O77" s="152">
        <f t="shared" si="21"/>
        <v>1422</v>
      </c>
      <c r="P77" s="144">
        <f t="shared" si="22"/>
        <v>949.81245474293996</v>
      </c>
      <c r="Q77" s="144">
        <f t="shared" si="22"/>
        <v>14.700506879073139</v>
      </c>
      <c r="R77" s="144">
        <f t="shared" si="22"/>
        <v>11.487038377986966</v>
      </c>
      <c r="S77" s="151">
        <f t="shared" si="26"/>
        <v>1.3190007703693097E-2</v>
      </c>
      <c r="T77" s="151">
        <f t="shared" si="15"/>
        <v>1.0620986113050457E-3</v>
      </c>
      <c r="U77" s="151">
        <f t="shared" si="15"/>
        <v>3.2176578089599346E-2</v>
      </c>
      <c r="V77" s="153">
        <f t="shared" si="24"/>
        <v>1.5289623095656976E-2</v>
      </c>
      <c r="W77" s="153">
        <f t="shared" si="25"/>
        <v>4.4532269976951967E-3</v>
      </c>
      <c r="X77" s="153">
        <f t="shared" si="23"/>
        <v>3.2032612668678156E-2</v>
      </c>
      <c r="Y77" s="47">
        <f t="shared" si="10"/>
        <v>1.25728083453995E-2</v>
      </c>
      <c r="Z77" s="151">
        <f t="shared" si="9"/>
        <v>1.1148706673126453E-2</v>
      </c>
      <c r="AA77" s="151">
        <f>'ori data'!AV164</f>
        <v>1.7803548062283233E-2</v>
      </c>
      <c r="AB77" s="151">
        <f>'ori data'!AW164</f>
        <v>1.5172986391023987E-2</v>
      </c>
      <c r="AC77" s="280">
        <f>(AC70+AC84)/2</f>
        <v>73411.5</v>
      </c>
      <c r="AD77" s="280">
        <f t="shared" si="17"/>
        <v>55767.72870102751</v>
      </c>
      <c r="AE77" s="281">
        <f t="shared" si="12"/>
        <v>2.1645382503712113E-3</v>
      </c>
      <c r="AF77" s="16">
        <f t="shared" si="11"/>
        <v>1.3313244923497666E-2</v>
      </c>
      <c r="AG77" s="281">
        <f>'opt vacc_sigma0.1'!L48+AE77</f>
        <v>1.6124401107514071E-2</v>
      </c>
    </row>
    <row r="78" spans="1:33" ht="16">
      <c r="A78" s="51">
        <v>47</v>
      </c>
      <c r="B78" s="53">
        <v>44519</v>
      </c>
      <c r="C78" s="52">
        <v>5028915</v>
      </c>
      <c r="D78" s="52">
        <v>6629870</v>
      </c>
      <c r="E78" s="137">
        <f t="shared" si="20"/>
        <v>1418440</v>
      </c>
      <c r="F78" s="52">
        <v>73020</v>
      </c>
      <c r="G78" s="52">
        <v>13422</v>
      </c>
      <c r="H78" s="52">
        <v>330</v>
      </c>
      <c r="I78" s="138">
        <v>57</v>
      </c>
      <c r="J78" s="52">
        <v>94412</v>
      </c>
      <c r="K78" s="157">
        <v>1274</v>
      </c>
      <c r="L78" s="152">
        <f t="shared" si="21"/>
        <v>12</v>
      </c>
      <c r="M78" s="152">
        <f t="shared" si="21"/>
        <v>-7</v>
      </c>
      <c r="N78" s="152">
        <f t="shared" si="21"/>
        <v>-6</v>
      </c>
      <c r="O78" s="152">
        <f t="shared" si="21"/>
        <v>1257</v>
      </c>
      <c r="P78" s="144">
        <f t="shared" si="22"/>
        <v>1233.7723223984358</v>
      </c>
      <c r="Q78" s="144">
        <f t="shared" si="22"/>
        <v>23.039104931566371</v>
      </c>
      <c r="R78" s="144">
        <f t="shared" si="22"/>
        <v>0</v>
      </c>
      <c r="S78" s="151">
        <f t="shared" si="26"/>
        <v>1.7071707795744233E-2</v>
      </c>
      <c r="T78" s="151">
        <f t="shared" si="15"/>
        <v>1.7180540590280664E-3</v>
      </c>
      <c r="U78" s="151">
        <f t="shared" si="15"/>
        <v>0</v>
      </c>
      <c r="V78" s="153">
        <f t="shared" si="24"/>
        <v>1.5724189009888874E-2</v>
      </c>
      <c r="W78" s="153">
        <f t="shared" si="25"/>
        <v>3.8792792138988771E-3</v>
      </c>
      <c r="X78" s="153">
        <f t="shared" si="23"/>
        <v>2.9146052355300857E-2</v>
      </c>
      <c r="Y78" s="47">
        <f t="shared" si="10"/>
        <v>1.2914868881246443E-2</v>
      </c>
      <c r="Z78" s="151">
        <f t="shared" si="9"/>
        <v>1.0607763987613561E-2</v>
      </c>
      <c r="AA78" s="151">
        <f>'ori data'!AV165</f>
        <v>1.7830856433828712E-2</v>
      </c>
      <c r="AB78" s="151">
        <f>'ori data'!AW165</f>
        <v>1.4537909276397254E-2</v>
      </c>
      <c r="AC78" s="280"/>
      <c r="AD78" s="280">
        <f t="shared" si="17"/>
        <v>59114.448109582438</v>
      </c>
      <c r="AE78" s="281">
        <f t="shared" si="12"/>
        <v>2.3256627572671258E-3</v>
      </c>
      <c r="AF78" s="16">
        <f t="shared" si="11"/>
        <v>1.2933426744880686E-2</v>
      </c>
      <c r="AG78" s="281">
        <f>'opt vacc_sigma0.1'!L49+AE78</f>
        <v>1.5718177042981413E-2</v>
      </c>
    </row>
    <row r="79" spans="1:33" ht="16">
      <c r="A79" s="51">
        <v>48</v>
      </c>
      <c r="B79" s="53">
        <v>44520</v>
      </c>
      <c r="C79" s="52">
        <v>5044478</v>
      </c>
      <c r="D79" s="52">
        <v>6629870</v>
      </c>
      <c r="E79" s="137">
        <f t="shared" si="20"/>
        <v>1410680</v>
      </c>
      <c r="F79" s="52">
        <v>64050</v>
      </c>
      <c r="G79" s="52">
        <v>9210</v>
      </c>
      <c r="H79" s="52">
        <v>312</v>
      </c>
      <c r="I79" s="138">
        <v>55</v>
      </c>
      <c r="J79" s="52">
        <v>99806</v>
      </c>
      <c r="K79" s="157">
        <v>1279</v>
      </c>
      <c r="L79" s="152">
        <f t="shared" si="21"/>
        <v>-4212</v>
      </c>
      <c r="M79" s="152">
        <f t="shared" si="21"/>
        <v>-18</v>
      </c>
      <c r="N79" s="152">
        <f t="shared" si="21"/>
        <v>-2</v>
      </c>
      <c r="O79" s="152">
        <f t="shared" si="21"/>
        <v>5394</v>
      </c>
      <c r="P79" s="144">
        <f t="shared" si="22"/>
        <v>975.29664821969345</v>
      </c>
      <c r="Q79" s="144">
        <f t="shared" si="22"/>
        <v>157.72601023284955</v>
      </c>
      <c r="R79" s="144">
        <f t="shared" si="22"/>
        <v>28.977341547457449</v>
      </c>
      <c r="S79" s="151">
        <f t="shared" si="26"/>
        <v>1.3356568723907059E-2</v>
      </c>
      <c r="T79" s="151">
        <f t="shared" si="15"/>
        <v>1.1751304591927398E-2</v>
      </c>
      <c r="U79" s="151">
        <f t="shared" si="15"/>
        <v>8.7810125901386205E-2</v>
      </c>
      <c r="V79" s="153">
        <f t="shared" si="24"/>
        <v>1.6091603084563959E-2</v>
      </c>
      <c r="W79" s="153">
        <f t="shared" si="25"/>
        <v>4.6489611199246423E-3</v>
      </c>
      <c r="X79" s="153">
        <f t="shared" si="23"/>
        <v>2.9146052355300857E-2</v>
      </c>
      <c r="Y79" s="47">
        <f t="shared" si="10"/>
        <v>1.0971912805617439E-2</v>
      </c>
      <c r="Z79" s="151">
        <f t="shared" si="9"/>
        <v>1.0765196386433973E-2</v>
      </c>
      <c r="AA79" s="151">
        <f>'ori data'!AV166</f>
        <v>1.4251991947146058E-2</v>
      </c>
      <c r="AB79" s="231">
        <f>'ori data'!AW166</f>
        <v>1.5018986993088514E-2</v>
      </c>
      <c r="AC79" s="280"/>
      <c r="AD79" s="280">
        <f t="shared" si="17"/>
        <v>62662.010031549456</v>
      </c>
      <c r="AE79" s="281">
        <f t="shared" si="12"/>
        <v>2.5010306547806173E-3</v>
      </c>
      <c r="AF79" s="16">
        <f t="shared" si="11"/>
        <v>1.3266227041214589E-2</v>
      </c>
      <c r="AG79" s="281">
        <f>'opt vacc_sigma0.1'!L50+AE79</f>
        <v>1.5227493511923477E-2</v>
      </c>
    </row>
    <row r="80" spans="1:33" ht="16">
      <c r="A80" s="51">
        <v>49</v>
      </c>
      <c r="B80" s="53">
        <v>44521</v>
      </c>
      <c r="C80" s="52">
        <v>5055624</v>
      </c>
      <c r="D80" s="52">
        <v>6629870</v>
      </c>
      <c r="E80" s="137">
        <f t="shared" si="20"/>
        <v>1400670</v>
      </c>
      <c r="F80" s="52">
        <v>61650</v>
      </c>
      <c r="G80" s="52">
        <v>9255</v>
      </c>
      <c r="H80" s="52">
        <v>317</v>
      </c>
      <c r="I80" s="138">
        <v>56</v>
      </c>
      <c r="J80" s="52">
        <v>101015</v>
      </c>
      <c r="K80" s="157">
        <v>1283</v>
      </c>
      <c r="L80" s="152">
        <f t="shared" si="21"/>
        <v>45</v>
      </c>
      <c r="M80" s="152">
        <f t="shared" si="21"/>
        <v>5</v>
      </c>
      <c r="N80" s="152">
        <f t="shared" si="21"/>
        <v>1</v>
      </c>
      <c r="O80" s="152">
        <f t="shared" si="21"/>
        <v>1209</v>
      </c>
      <c r="P80" s="144">
        <f t="shared" si="22"/>
        <v>1207.1619235562941</v>
      </c>
      <c r="Q80" s="144">
        <f t="shared" si="22"/>
        <v>44.806086414624012</v>
      </c>
      <c r="R80" s="144">
        <f t="shared" si="22"/>
        <v>8.0319900290818449</v>
      </c>
      <c r="S80" s="151">
        <f t="shared" si="26"/>
        <v>1.884718069564862E-2</v>
      </c>
      <c r="T80" s="151">
        <f t="shared" si="15"/>
        <v>4.8649388072338779E-3</v>
      </c>
      <c r="U80" s="151">
        <f t="shared" si="15"/>
        <v>2.5743557785518734E-2</v>
      </c>
      <c r="V80" s="153">
        <f t="shared" si="24"/>
        <v>1.6865457109822148E-2</v>
      </c>
      <c r="W80" s="153">
        <f t="shared" si="25"/>
        <v>4.7965630746354447E-3</v>
      </c>
      <c r="X80" s="153">
        <f t="shared" si="23"/>
        <v>2.5423655983185672E-2</v>
      </c>
      <c r="Y80" s="47">
        <f t="shared" si="10"/>
        <v>7.9011540533643343E-3</v>
      </c>
      <c r="Z80" s="151">
        <f t="shared" si="9"/>
        <v>1.008985510856813E-2</v>
      </c>
      <c r="AA80" s="151">
        <f>'ori data'!AV167</f>
        <v>1.1556612192736333E-2</v>
      </c>
      <c r="AB80" s="151">
        <f>'ori data'!AW167</f>
        <v>1.4242440234317411E-2</v>
      </c>
      <c r="AC80" s="280"/>
      <c r="AD80" s="280">
        <f t="shared" si="17"/>
        <v>66422.467379129856</v>
      </c>
      <c r="AE80" s="281">
        <f t="shared" si="12"/>
        <v>2.6657054382144773E-3</v>
      </c>
      <c r="AF80" s="16">
        <f t="shared" si="11"/>
        <v>1.2755560546782608E-2</v>
      </c>
      <c r="AG80" s="281">
        <f>'opt vacc_sigma0.1'!L51+AE80</f>
        <v>1.4731525723928765E-2</v>
      </c>
    </row>
    <row r="81" spans="1:33" ht="16">
      <c r="A81" s="51">
        <v>50</v>
      </c>
      <c r="B81" s="53">
        <v>44522</v>
      </c>
      <c r="C81" s="52">
        <v>5057810</v>
      </c>
      <c r="D81" s="52">
        <v>6629870</v>
      </c>
      <c r="E81" s="137">
        <f t="shared" si="20"/>
        <v>1409300</v>
      </c>
      <c r="F81" s="52">
        <v>49818</v>
      </c>
      <c r="G81" s="52">
        <v>9176</v>
      </c>
      <c r="H81" s="52">
        <v>316</v>
      </c>
      <c r="I81" s="138">
        <v>44</v>
      </c>
      <c r="J81" s="52">
        <v>102120</v>
      </c>
      <c r="K81" s="157">
        <v>1286</v>
      </c>
      <c r="L81" s="152">
        <f t="shared" si="21"/>
        <v>-79</v>
      </c>
      <c r="M81" s="152">
        <f t="shared" si="21"/>
        <v>-1</v>
      </c>
      <c r="N81" s="152">
        <f t="shared" si="21"/>
        <v>-12</v>
      </c>
      <c r="O81" s="152">
        <f t="shared" si="21"/>
        <v>1105</v>
      </c>
      <c r="P81" s="144">
        <f t="shared" si="22"/>
        <v>984.28439597315446</v>
      </c>
      <c r="Q81" s="144">
        <f t="shared" si="22"/>
        <v>35.617030201342281</v>
      </c>
      <c r="R81" s="144">
        <f t="shared" si="22"/>
        <v>0</v>
      </c>
      <c r="S81" s="151">
        <f t="shared" si="26"/>
        <v>1.5965683632978987E-2</v>
      </c>
      <c r="T81" s="151">
        <f t="shared" si="15"/>
        <v>3.8484095301288255E-3</v>
      </c>
      <c r="U81" s="151">
        <f t="shared" si="15"/>
        <v>0</v>
      </c>
      <c r="V81" s="153">
        <f t="shared" si="24"/>
        <v>1.7324167301147036E-2</v>
      </c>
      <c r="W81" s="153">
        <f t="shared" si="25"/>
        <v>4.5668593308254013E-3</v>
      </c>
      <c r="X81" s="153">
        <f t="shared" si="23"/>
        <v>3.3624504736024505E-2</v>
      </c>
      <c r="Y81" s="47">
        <f t="shared" si="10"/>
        <v>1.5606816737704099E-3</v>
      </c>
      <c r="Z81" s="151">
        <f t="shared" si="9"/>
        <v>9.6770830330055336E-3</v>
      </c>
      <c r="AA81" s="151">
        <f>'ori data'!AV168</f>
        <v>1.8739799900659901E-3</v>
      </c>
      <c r="AB81" s="151">
        <f>'ori data'!AW168</f>
        <v>1.3790771247603672E-2</v>
      </c>
      <c r="AC81" s="280"/>
      <c r="AD81" s="280">
        <f t="shared" si="17"/>
        <v>70408.596380968578</v>
      </c>
      <c r="AE81" s="281">
        <f t="shared" si="12"/>
        <v>2.8458730477833628E-3</v>
      </c>
      <c r="AF81" s="16">
        <f t="shared" si="11"/>
        <v>1.2522956080788896E-2</v>
      </c>
      <c r="AG81" s="281">
        <f>'opt vacc_sigma0.1'!L52+AE81</f>
        <v>1.4195591047783361E-2</v>
      </c>
    </row>
    <row r="82" spans="1:33" ht="16">
      <c r="A82" s="51">
        <v>51</v>
      </c>
      <c r="B82" s="53">
        <v>44523</v>
      </c>
      <c r="C82" s="52">
        <v>5080634</v>
      </c>
      <c r="D82" s="52">
        <v>6629870</v>
      </c>
      <c r="E82" s="137">
        <f t="shared" si="20"/>
        <v>1387054</v>
      </c>
      <c r="F82" s="52">
        <v>48427</v>
      </c>
      <c r="G82" s="52">
        <v>9066</v>
      </c>
      <c r="H82" s="52">
        <v>303</v>
      </c>
      <c r="I82" s="138">
        <v>44</v>
      </c>
      <c r="J82" s="52">
        <v>103037</v>
      </c>
      <c r="K82" s="157">
        <v>1305</v>
      </c>
      <c r="L82" s="152">
        <f t="shared" si="21"/>
        <v>-110</v>
      </c>
      <c r="M82" s="152">
        <f t="shared" si="21"/>
        <v>-13</v>
      </c>
      <c r="N82" s="152">
        <f t="shared" si="21"/>
        <v>0</v>
      </c>
      <c r="O82" s="152">
        <f t="shared" si="21"/>
        <v>917</v>
      </c>
      <c r="P82" s="144">
        <f t="shared" si="22"/>
        <v>773.19579305216189</v>
      </c>
      <c r="Q82" s="144">
        <f t="shared" si="22"/>
        <v>16.517794539466696</v>
      </c>
      <c r="R82" s="144">
        <f t="shared" si="22"/>
        <v>4.286412408371401</v>
      </c>
      <c r="S82" s="151">
        <f t="shared" si="26"/>
        <v>1.5520410154003812E-2</v>
      </c>
      <c r="T82" s="151">
        <f t="shared" si="15"/>
        <v>1.8001083848590558E-3</v>
      </c>
      <c r="U82" s="151">
        <f t="shared" si="15"/>
        <v>1.3564596229023422E-2</v>
      </c>
      <c r="V82" s="153">
        <f t="shared" si="24"/>
        <v>1.7403231614955782E-2</v>
      </c>
      <c r="W82" s="153">
        <f t="shared" si="25"/>
        <v>3.2410685818068641E-3</v>
      </c>
      <c r="X82" s="153">
        <f t="shared" si="23"/>
        <v>1.6062479555747265E-2</v>
      </c>
      <c r="Y82" s="47">
        <f t="shared" si="10"/>
        <v>1.6195274249627474E-2</v>
      </c>
      <c r="Z82" s="151">
        <f t="shared" si="9"/>
        <v>9.2754409991383339E-3</v>
      </c>
      <c r="AA82" s="151">
        <f>'ori data'!AV169</f>
        <v>2.327378746609721E-2</v>
      </c>
      <c r="AB82" s="151">
        <f>'ori data'!AW169</f>
        <v>1.3459857342785828E-2</v>
      </c>
      <c r="AC82" s="280"/>
      <c r="AD82" s="280">
        <f t="shared" si="17"/>
        <v>74633.939989645194</v>
      </c>
      <c r="AE82" s="281">
        <f t="shared" si="12"/>
        <v>2.9981860559686485E-3</v>
      </c>
      <c r="AF82" s="16">
        <f t="shared" si="11"/>
        <v>1.2273627055106982E-2</v>
      </c>
      <c r="AG82" s="281">
        <f>'opt vacc_sigma0.1'!L53+AE82</f>
        <v>1.3575675770254361E-2</v>
      </c>
    </row>
    <row r="83" spans="1:33" ht="16">
      <c r="A83" s="51">
        <v>52</v>
      </c>
      <c r="B83" s="53">
        <v>44524</v>
      </c>
      <c r="C83" s="52">
        <v>5092441</v>
      </c>
      <c r="D83" s="52">
        <v>6629870</v>
      </c>
      <c r="E83" s="137">
        <f t="shared" si="20"/>
        <v>1349732</v>
      </c>
      <c r="F83" s="52">
        <v>72754</v>
      </c>
      <c r="G83" s="52">
        <v>9431</v>
      </c>
      <c r="H83" s="52">
        <v>284</v>
      </c>
      <c r="I83" s="138">
        <v>52</v>
      </c>
      <c r="J83" s="52">
        <v>103868</v>
      </c>
      <c r="K83" s="157">
        <v>1308</v>
      </c>
      <c r="L83" s="152">
        <f t="shared" si="21"/>
        <v>365</v>
      </c>
      <c r="M83" s="152">
        <f t="shared" si="21"/>
        <v>-19</v>
      </c>
      <c r="N83" s="152">
        <f t="shared" si="21"/>
        <v>8</v>
      </c>
      <c r="O83" s="152">
        <f t="shared" si="21"/>
        <v>831</v>
      </c>
      <c r="P83" s="144">
        <f t="shared" si="22"/>
        <v>1167.4123067472101</v>
      </c>
      <c r="Q83" s="144">
        <f t="shared" si="22"/>
        <v>5.1634073922391721</v>
      </c>
      <c r="R83" s="144">
        <f t="shared" si="22"/>
        <v>12.424285860550835</v>
      </c>
      <c r="S83" s="151">
        <f t="shared" si="26"/>
        <v>2.4106641062779238E-2</v>
      </c>
      <c r="T83" s="151">
        <f t="shared" si="15"/>
        <v>5.695353399778482E-4</v>
      </c>
      <c r="U83" s="151">
        <f t="shared" si="15"/>
        <v>4.1004243764194176E-2</v>
      </c>
      <c r="V83" s="153">
        <f t="shared" si="24"/>
        <v>1.7859258271205009E-2</v>
      </c>
      <c r="W83" s="153">
        <f t="shared" si="25"/>
        <v>2.6487407525803792E-3</v>
      </c>
      <c r="X83" s="153">
        <f t="shared" si="23"/>
        <v>1.1633763254810503E-2</v>
      </c>
      <c r="Y83" s="47">
        <f t="shared" si="10"/>
        <v>8.5122857509512973E-3</v>
      </c>
      <c r="Z83" s="151">
        <f t="shared" si="9"/>
        <v>9.1487939291618279E-3</v>
      </c>
      <c r="AA83" s="151">
        <f>'ori data'!AV170</f>
        <v>1.3106305548064356E-2</v>
      </c>
      <c r="AB83" s="151">
        <f>'ori data'!AW170</f>
        <v>1.3617774034093439E-2</v>
      </c>
      <c r="AC83" s="280"/>
      <c r="AD83" s="280">
        <f t="shared" si="17"/>
        <v>79112.853894124622</v>
      </c>
      <c r="AE83" s="281">
        <f t="shared" si="12"/>
        <v>3.2290840187039786E-3</v>
      </c>
      <c r="AF83" s="16">
        <f t="shared" si="11"/>
        <v>1.2377877947865806E-2</v>
      </c>
      <c r="AG83" s="281">
        <f>'opt vacc_sigma0.1'!L54+AE83</f>
        <v>1.3008760875846837E-2</v>
      </c>
    </row>
    <row r="84" spans="1:33" ht="16">
      <c r="A84" s="51">
        <v>53</v>
      </c>
      <c r="B84" s="53">
        <v>44525</v>
      </c>
      <c r="C84" s="52">
        <v>5105511</v>
      </c>
      <c r="D84" s="52">
        <v>6629870</v>
      </c>
      <c r="E84" s="137">
        <f t="shared" si="20"/>
        <v>1332822</v>
      </c>
      <c r="F84" s="52">
        <v>75348</v>
      </c>
      <c r="G84" s="52">
        <v>9911</v>
      </c>
      <c r="H84" s="52">
        <v>310</v>
      </c>
      <c r="I84" s="138">
        <v>48</v>
      </c>
      <c r="J84" s="52">
        <v>104607</v>
      </c>
      <c r="K84" s="157">
        <v>1313</v>
      </c>
      <c r="L84" s="152">
        <f t="shared" si="21"/>
        <v>480</v>
      </c>
      <c r="M84" s="152">
        <f t="shared" si="21"/>
        <v>26</v>
      </c>
      <c r="N84" s="152">
        <f t="shared" si="21"/>
        <v>-4</v>
      </c>
      <c r="O84" s="152">
        <f t="shared" si="21"/>
        <v>739</v>
      </c>
      <c r="P84" s="144">
        <f t="shared" si="22"/>
        <v>1193.2368292920441</v>
      </c>
      <c r="Q84" s="144">
        <f t="shared" si="22"/>
        <v>48.308890836498193</v>
      </c>
      <c r="R84" s="144">
        <f t="shared" si="22"/>
        <v>0</v>
      </c>
      <c r="S84" s="151">
        <f t="shared" si="26"/>
        <v>1.6400979042967317E-2</v>
      </c>
      <c r="T84" s="151">
        <f t="shared" si="15"/>
        <v>5.1223508468347147E-3</v>
      </c>
      <c r="U84" s="151">
        <f t="shared" si="15"/>
        <v>0</v>
      </c>
      <c r="V84" s="153">
        <f t="shared" si="24"/>
        <v>1.7710859767446806E-2</v>
      </c>
      <c r="W84" s="153">
        <f t="shared" si="25"/>
        <v>2.1413376482519982E-3</v>
      </c>
      <c r="X84" s="153">
        <f t="shared" si="23"/>
        <v>1.1633763254810503E-2</v>
      </c>
      <c r="Y84" s="47">
        <f t="shared" si="10"/>
        <v>9.6834038164613414E-3</v>
      </c>
      <c r="Z84" s="151">
        <f t="shared" si="9"/>
        <v>8.6375321649997377E-3</v>
      </c>
      <c r="AA84" s="151">
        <f>'ori data'!AV171</f>
        <v>1.4641865155287053E-2</v>
      </c>
      <c r="AB84" s="151">
        <f>'ori data'!AW171</f>
        <v>1.2852373824546246E-2</v>
      </c>
      <c r="AC84" s="280">
        <v>91153</v>
      </c>
      <c r="AD84" s="280">
        <f t="shared" si="17"/>
        <v>83860.555293496072</v>
      </c>
      <c r="AE84" s="281">
        <f t="shared" si="12"/>
        <v>3.5175141430828119E-3</v>
      </c>
      <c r="AF84" s="16">
        <f t="shared" si="11"/>
        <v>1.215504630808255E-2</v>
      </c>
      <c r="AG84" s="281">
        <f>'opt vacc_sigma0.1'!L55+AE84</f>
        <v>1.243161300022567E-2</v>
      </c>
    </row>
    <row r="85" spans="1:33" ht="16">
      <c r="A85" s="51">
        <v>54</v>
      </c>
      <c r="B85" s="53">
        <v>44526</v>
      </c>
      <c r="C85" s="52">
        <v>5118977</v>
      </c>
      <c r="D85" s="52">
        <v>6629870</v>
      </c>
      <c r="E85" s="137">
        <f t="shared" si="20"/>
        <v>1319930</v>
      </c>
      <c r="F85" s="52">
        <v>73419</v>
      </c>
      <c r="G85" s="52">
        <v>10526</v>
      </c>
      <c r="H85" s="52">
        <v>308</v>
      </c>
      <c r="I85" s="138">
        <v>46</v>
      </c>
      <c r="J85" s="52">
        <v>105344</v>
      </c>
      <c r="K85" s="157">
        <v>1320</v>
      </c>
      <c r="L85" s="152">
        <f t="shared" si="21"/>
        <v>615</v>
      </c>
      <c r="M85" s="152">
        <f t="shared" si="21"/>
        <v>-2</v>
      </c>
      <c r="N85" s="152">
        <f t="shared" si="21"/>
        <v>-2</v>
      </c>
      <c r="O85" s="152">
        <f t="shared" si="21"/>
        <v>737</v>
      </c>
      <c r="P85" s="144">
        <f t="shared" si="22"/>
        <v>1328.0204044117647</v>
      </c>
      <c r="Q85" s="144">
        <f t="shared" si="22"/>
        <v>18.86360294117647</v>
      </c>
      <c r="R85" s="144">
        <f t="shared" si="22"/>
        <v>1.1159926470588237</v>
      </c>
      <c r="S85" s="151">
        <f t="shared" si="26"/>
        <v>1.7625157992405435E-2</v>
      </c>
      <c r="T85" s="151">
        <f t="shared" si="15"/>
        <v>1.9032996611014498E-3</v>
      </c>
      <c r="U85" s="151">
        <f t="shared" si="15"/>
        <v>3.5999762808349152E-3</v>
      </c>
      <c r="V85" s="153">
        <f t="shared" si="24"/>
        <v>1.800273699036074E-2</v>
      </c>
      <c r="W85" s="153">
        <f t="shared" si="25"/>
        <v>1.9278284367717381E-3</v>
      </c>
      <c r="X85" s="153">
        <f t="shared" si="23"/>
        <v>1.2753707350722999E-2</v>
      </c>
      <c r="Y85" s="47">
        <f t="shared" si="10"/>
        <v>1.0103374644176041E-2</v>
      </c>
      <c r="Z85" s="151">
        <f t="shared" si="9"/>
        <v>8.6731908237296738E-3</v>
      </c>
      <c r="AA85" s="151">
        <f>'ori data'!AV172</f>
        <v>1.5514459100103793E-2</v>
      </c>
      <c r="AB85" s="151">
        <f>'ori data'!AW172</f>
        <v>1.2961857971026626E-2</v>
      </c>
      <c r="AC85" s="280"/>
      <c r="AD85" s="280">
        <f t="shared" si="17"/>
        <v>88893.174597709643</v>
      </c>
      <c r="AE85" s="281">
        <f t="shared" si="12"/>
        <v>3.775912540619506E-3</v>
      </c>
      <c r="AF85" s="16">
        <f t="shared" si="11"/>
        <v>1.2449103364349179E-2</v>
      </c>
      <c r="AG85" s="281">
        <f>'opt vacc_sigma0.1'!L56+AE85</f>
        <v>1.1809220540619506E-2</v>
      </c>
    </row>
    <row r="86" spans="1:33" ht="16">
      <c r="A86" s="51">
        <v>55</v>
      </c>
      <c r="B86" s="53">
        <v>44527</v>
      </c>
      <c r="C86" s="52">
        <v>5132289</v>
      </c>
      <c r="D86" s="52">
        <v>6629870</v>
      </c>
      <c r="E86" s="137">
        <f t="shared" si="20"/>
        <v>1321512</v>
      </c>
      <c r="F86" s="52">
        <v>57292</v>
      </c>
      <c r="G86" s="52">
        <v>10909</v>
      </c>
      <c r="H86" s="52">
        <v>299</v>
      </c>
      <c r="I86" s="138">
        <v>42</v>
      </c>
      <c r="J86" s="52">
        <v>106202</v>
      </c>
      <c r="K86" s="157">
        <v>1325</v>
      </c>
      <c r="L86" s="152">
        <f t="shared" si="21"/>
        <v>383</v>
      </c>
      <c r="M86" s="152">
        <f t="shared" si="21"/>
        <v>-9</v>
      </c>
      <c r="N86" s="152">
        <f t="shared" si="21"/>
        <v>-4</v>
      </c>
      <c r="O86" s="152">
        <f t="shared" si="21"/>
        <v>858</v>
      </c>
      <c r="P86" s="144">
        <f t="shared" si="22"/>
        <v>1214.9930666666667</v>
      </c>
      <c r="Q86" s="144">
        <f t="shared" si="22"/>
        <v>13.803733333333334</v>
      </c>
      <c r="R86" s="144">
        <f t="shared" si="22"/>
        <v>0</v>
      </c>
      <c r="S86" s="151">
        <f t="shared" si="26"/>
        <v>1.6548755317651653E-2</v>
      </c>
      <c r="T86" s="151">
        <f t="shared" si="15"/>
        <v>1.3113940084869212E-3</v>
      </c>
      <c r="U86" s="151">
        <f t="shared" si="15"/>
        <v>0</v>
      </c>
      <c r="V86" s="153">
        <f t="shared" si="24"/>
        <v>1.8371140437207167E-2</v>
      </c>
      <c r="W86" s="153">
        <f t="shared" si="25"/>
        <v>2.5151867011328948E-3</v>
      </c>
      <c r="X86" s="153">
        <f t="shared" si="23"/>
        <v>7.5449866155132732E-3</v>
      </c>
      <c r="Y86" s="47">
        <f t="shared" si="10"/>
        <v>1.0085383315781897E-2</v>
      </c>
      <c r="Z86" s="151">
        <f t="shared" si="9"/>
        <v>7.4121787652053168E-3</v>
      </c>
      <c r="AA86" s="151">
        <f>'ori data'!AV173</f>
        <v>1.5357408786299331E-2</v>
      </c>
      <c r="AB86" s="151">
        <f>'ori data'!AW173</f>
        <v>1.1438790626968617E-2</v>
      </c>
      <c r="AC86" s="280"/>
      <c r="AD86" s="280">
        <f t="shared" si="17"/>
        <v>94227.810230964969</v>
      </c>
      <c r="AE86" s="281">
        <f t="shared" si="12"/>
        <v>4.041604958789728E-3</v>
      </c>
      <c r="AF86" s="16">
        <f t="shared" si="11"/>
        <v>1.1453783723995045E-2</v>
      </c>
      <c r="AG86" s="281">
        <f>'opt vacc_sigma0.1'!L57+AE86</f>
        <v>1.1322225815932585E-2</v>
      </c>
    </row>
    <row r="87" spans="1:33" ht="16">
      <c r="A87" s="51">
        <v>56</v>
      </c>
      <c r="B87" s="53">
        <v>44528</v>
      </c>
      <c r="C87" s="52">
        <v>5138001</v>
      </c>
      <c r="D87" s="52">
        <v>6629870</v>
      </c>
      <c r="E87" s="137">
        <f t="shared" si="20"/>
        <v>1319124</v>
      </c>
      <c r="F87" s="52">
        <v>52930</v>
      </c>
      <c r="G87" s="52">
        <v>10997</v>
      </c>
      <c r="H87" s="52">
        <v>283</v>
      </c>
      <c r="I87" s="138">
        <v>44</v>
      </c>
      <c r="J87" s="52">
        <v>107162</v>
      </c>
      <c r="K87" s="157">
        <v>1329</v>
      </c>
      <c r="L87" s="152">
        <f t="shared" si="21"/>
        <v>88</v>
      </c>
      <c r="M87" s="152">
        <f t="shared" si="21"/>
        <v>-16</v>
      </c>
      <c r="N87" s="152">
        <f t="shared" si="21"/>
        <v>2</v>
      </c>
      <c r="O87" s="152">
        <f t="shared" si="21"/>
        <v>960</v>
      </c>
      <c r="P87" s="144">
        <f t="shared" si="22"/>
        <v>1020.2783468738961</v>
      </c>
      <c r="Q87" s="144">
        <f t="shared" si="22"/>
        <v>7.9915224302366639</v>
      </c>
      <c r="R87" s="144">
        <f t="shared" si="22"/>
        <v>5.7301306958671852</v>
      </c>
      <c r="S87" s="151">
        <f t="shared" si="26"/>
        <v>1.7808391169341201E-2</v>
      </c>
      <c r="T87" s="151">
        <f t="shared" si="15"/>
        <v>7.325623274577563E-4</v>
      </c>
      <c r="U87" s="151">
        <f t="shared" si="15"/>
        <v>1.9164316708585902E-2</v>
      </c>
      <c r="V87" s="153">
        <f t="shared" si="24"/>
        <v>1.8504776856528227E-2</v>
      </c>
      <c r="W87" s="153">
        <f t="shared" si="25"/>
        <v>2.0556166902360859E-3</v>
      </c>
      <c r="X87" s="153">
        <f t="shared" si="23"/>
        <v>7.5449866155132732E-3</v>
      </c>
      <c r="Y87" s="47">
        <f t="shared" si="10"/>
        <v>4.3223217042297002E-3</v>
      </c>
      <c r="Z87" s="151">
        <f t="shared" si="9"/>
        <v>6.9675896793038386E-3</v>
      </c>
      <c r="AA87" s="151">
        <f>'ori data'!AV174</f>
        <v>6.1988107259059802E-3</v>
      </c>
      <c r="AB87" s="151">
        <f>'ori data'!AW174</f>
        <v>1.1128396369069316E-2</v>
      </c>
      <c r="AC87" s="280"/>
      <c r="AD87" s="280">
        <f t="shared" si="17"/>
        <v>99882.586723947548</v>
      </c>
      <c r="AE87" s="281">
        <f t="shared" si="12"/>
        <v>4.2790201624976383E-3</v>
      </c>
      <c r="AF87" s="16">
        <f t="shared" si="11"/>
        <v>1.1246609841801477E-2</v>
      </c>
      <c r="AG87" s="281">
        <f>'opt vacc_sigma0.1'!L58+AE87</f>
        <v>1.0876222733926209E-2</v>
      </c>
    </row>
    <row r="88" spans="1:33" ht="16">
      <c r="A88" s="51">
        <v>57</v>
      </c>
      <c r="B88" s="53">
        <v>44529</v>
      </c>
      <c r="C88" s="52">
        <v>5140389</v>
      </c>
      <c r="D88" s="52">
        <v>6629870</v>
      </c>
      <c r="E88" s="137">
        <f t="shared" si="20"/>
        <v>1320270</v>
      </c>
      <c r="F88" s="52">
        <v>48397</v>
      </c>
      <c r="G88" s="52">
        <v>11149</v>
      </c>
      <c r="H88" s="52">
        <v>300</v>
      </c>
      <c r="I88" s="138">
        <v>45</v>
      </c>
      <c r="J88" s="52">
        <v>107988</v>
      </c>
      <c r="K88" s="157">
        <v>1332</v>
      </c>
      <c r="L88" s="152">
        <f t="shared" si="21"/>
        <v>152</v>
      </c>
      <c r="M88" s="152">
        <f t="shared" si="21"/>
        <v>17</v>
      </c>
      <c r="N88" s="152">
        <f t="shared" si="21"/>
        <v>1</v>
      </c>
      <c r="O88" s="152">
        <f t="shared" si="21"/>
        <v>826</v>
      </c>
      <c r="P88" s="144">
        <f t="shared" si="22"/>
        <v>953.20706455542017</v>
      </c>
      <c r="Q88" s="144">
        <f t="shared" si="22"/>
        <v>38.559074299634588</v>
      </c>
      <c r="R88" s="144">
        <f t="shared" si="22"/>
        <v>4.2338611449451893</v>
      </c>
      <c r="S88" s="151">
        <f t="shared" si="26"/>
        <v>1.8008824193376537E-2</v>
      </c>
      <c r="T88" s="151">
        <f t="shared" si="15"/>
        <v>3.5063266617836306E-3</v>
      </c>
      <c r="U88" s="151">
        <f t="shared" si="15"/>
        <v>1.4960640088145545E-2</v>
      </c>
      <c r="V88" s="153">
        <f t="shared" si="24"/>
        <v>1.8847046988320411E-2</v>
      </c>
      <c r="W88" s="153">
        <f t="shared" si="25"/>
        <v>1.8450868620626104E-3</v>
      </c>
      <c r="X88" s="153">
        <f t="shared" si="23"/>
        <v>9.5898330421192533E-3</v>
      </c>
      <c r="Y88" s="47">
        <f t="shared" si="10"/>
        <v>1.8102922848799658E-3</v>
      </c>
      <c r="Z88" s="151">
        <f t="shared" si="9"/>
        <v>6.3572619160150671E-3</v>
      </c>
      <c r="AA88" s="151">
        <f>'ori data'!AV175</f>
        <v>2.6403690154286623E-3</v>
      </c>
      <c r="AB88" s="151">
        <f>'ori data'!AW175</f>
        <v>1.0702271494473845E-2</v>
      </c>
      <c r="AC88" s="280"/>
      <c r="AD88" s="280">
        <f t="shared" si="17"/>
        <v>105876.71629228239</v>
      </c>
      <c r="AE88" s="281">
        <f t="shared" si="12"/>
        <v>4.5440228275240562E-3</v>
      </c>
      <c r="AF88" s="16">
        <f t="shared" si="11"/>
        <v>1.0901284743539123E-2</v>
      </c>
      <c r="AG88" s="281">
        <f>'opt vacc_sigma0.1'!L59+AE88</f>
        <v>1.0566851113238341E-2</v>
      </c>
    </row>
    <row r="89" spans="1:33" ht="16">
      <c r="A89" s="51">
        <v>58</v>
      </c>
      <c r="B89" s="53">
        <v>44530</v>
      </c>
      <c r="C89" s="52">
        <v>5150117</v>
      </c>
      <c r="D89" s="52">
        <v>6629870</v>
      </c>
      <c r="E89" s="137">
        <f t="shared" si="20"/>
        <v>1312368</v>
      </c>
      <c r="F89" s="52">
        <v>45658</v>
      </c>
      <c r="G89" s="52">
        <v>11064</v>
      </c>
      <c r="H89" s="52">
        <v>305</v>
      </c>
      <c r="I89" s="138">
        <v>41</v>
      </c>
      <c r="J89" s="52">
        <v>108979</v>
      </c>
      <c r="K89" s="157">
        <v>1338</v>
      </c>
      <c r="L89" s="152">
        <f t="shared" si="21"/>
        <v>-85</v>
      </c>
      <c r="M89" s="152">
        <f t="shared" si="21"/>
        <v>5</v>
      </c>
      <c r="N89" s="152">
        <f t="shared" si="21"/>
        <v>-4</v>
      </c>
      <c r="O89" s="152">
        <f t="shared" si="21"/>
        <v>991</v>
      </c>
      <c r="P89" s="144">
        <f t="shared" si="22"/>
        <v>875.94864154250661</v>
      </c>
      <c r="Q89" s="144">
        <f t="shared" si="22"/>
        <v>31.490359333917617</v>
      </c>
      <c r="R89" s="144">
        <f t="shared" si="22"/>
        <v>0</v>
      </c>
      <c r="S89" s="151">
        <f t="shared" si="26"/>
        <v>1.8099234281928767E-2</v>
      </c>
      <c r="T89" s="151">
        <f t="shared" si="15"/>
        <v>2.8245007923506696E-3</v>
      </c>
      <c r="U89" s="151">
        <f t="shared" si="15"/>
        <v>0</v>
      </c>
      <c r="V89" s="153">
        <f t="shared" si="24"/>
        <v>1.8635851853549514E-2</v>
      </c>
      <c r="W89" s="153">
        <f t="shared" si="25"/>
        <v>1.6390428944318333E-3</v>
      </c>
      <c r="X89" s="153">
        <f t="shared" si="23"/>
        <v>9.6103416557369713E-3</v>
      </c>
      <c r="Y89" s="47">
        <f t="shared" si="10"/>
        <v>7.3681898399569788E-3</v>
      </c>
      <c r="Z89" s="151">
        <f t="shared" si="9"/>
        <v>5.6843331643796355E-3</v>
      </c>
      <c r="AA89" s="151">
        <f>'ori data'!AV176</f>
        <v>1.2612316057691135E-2</v>
      </c>
      <c r="AB89" s="151">
        <f>'ori data'!AW176</f>
        <v>1.0213965943978196E-2</v>
      </c>
      <c r="AC89" s="280"/>
      <c r="AD89" s="280">
        <f t="shared" si="17"/>
        <v>112230.56411041874</v>
      </c>
      <c r="AE89" s="281">
        <f t="shared" si="12"/>
        <v>4.8125366918405675E-3</v>
      </c>
      <c r="AF89" s="16">
        <f t="shared" si="11"/>
        <v>1.0496869856220203E-2</v>
      </c>
      <c r="AG89" s="281">
        <f>'opt vacc_sigma0.1'!L60+AE89</f>
        <v>1.0484696025173899E-2</v>
      </c>
    </row>
    <row r="90" spans="1:33" ht="16">
      <c r="A90" s="51">
        <v>59</v>
      </c>
      <c r="B90" s="53">
        <v>44531</v>
      </c>
      <c r="C90" s="52">
        <v>5157204</v>
      </c>
      <c r="D90" s="52">
        <v>6629870</v>
      </c>
      <c r="E90" s="137">
        <f t="shared" si="20"/>
        <v>1275524</v>
      </c>
      <c r="F90" s="52">
        <v>74252</v>
      </c>
      <c r="G90" s="52">
        <v>11609</v>
      </c>
      <c r="H90" s="52">
        <v>299</v>
      </c>
      <c r="I90" s="138">
        <v>43</v>
      </c>
      <c r="J90" s="52">
        <v>109595</v>
      </c>
      <c r="K90" s="157">
        <v>1344</v>
      </c>
      <c r="L90" s="152">
        <f t="shared" si="21"/>
        <v>545</v>
      </c>
      <c r="M90" s="152">
        <f t="shared" si="21"/>
        <v>-6</v>
      </c>
      <c r="N90" s="152">
        <f t="shared" si="21"/>
        <v>2</v>
      </c>
      <c r="O90" s="152">
        <f t="shared" si="21"/>
        <v>616</v>
      </c>
      <c r="P90" s="144">
        <f t="shared" si="22"/>
        <v>1143.3720190779013</v>
      </c>
      <c r="Q90" s="144">
        <f t="shared" si="22"/>
        <v>9.4115973558698016</v>
      </c>
      <c r="R90" s="144">
        <f t="shared" si="22"/>
        <v>4.2163835662287674</v>
      </c>
      <c r="S90" s="151">
        <f t="shared" si="26"/>
        <v>2.5042095998026662E-2</v>
      </c>
      <c r="T90" s="151">
        <f t="shared" si="15"/>
        <v>8.5065052023407467E-4</v>
      </c>
      <c r="U90" s="151">
        <f t="shared" si="15"/>
        <v>1.3824208413864812E-2</v>
      </c>
      <c r="V90" s="153">
        <f t="shared" si="24"/>
        <v>1.9306791419677671E-2</v>
      </c>
      <c r="W90" s="153">
        <f t="shared" si="25"/>
        <v>1.8625431467360128E-3</v>
      </c>
      <c r="X90" s="153">
        <f t="shared" si="23"/>
        <v>9.4316928734067638E-3</v>
      </c>
      <c r="Y90" s="47">
        <f t="shared" si="10"/>
        <v>5.4001621496409542E-3</v>
      </c>
      <c r="Z90" s="151">
        <f t="shared" si="9"/>
        <v>4.9889912086147053E-3</v>
      </c>
      <c r="AA90" s="151">
        <f>'ori data'!AV177</f>
        <v>1.0933545742769247E-2</v>
      </c>
      <c r="AB90" s="151">
        <f>'ori data'!AW177</f>
        <v>9.7823798669260647E-3</v>
      </c>
      <c r="AC90" s="280"/>
      <c r="AD90" s="280">
        <f t="shared" si="17"/>
        <v>118965.71750271539</v>
      </c>
      <c r="AE90" s="281">
        <f t="shared" si="12"/>
        <v>5.1320615805144961E-3</v>
      </c>
      <c r="AF90" s="16">
        <f t="shared" si="11"/>
        <v>1.0121052789129201E-2</v>
      </c>
      <c r="AG90" s="281">
        <f>'opt vacc_sigma0.1'!L61+AE90</f>
        <v>1.0504102780514495E-2</v>
      </c>
    </row>
    <row r="91" spans="1:33" s="22" customFormat="1" ht="16">
      <c r="A91" s="145">
        <v>60</v>
      </c>
      <c r="B91" s="146">
        <v>44532</v>
      </c>
      <c r="C91" s="147">
        <v>5164106</v>
      </c>
      <c r="D91" s="147">
        <v>6629870</v>
      </c>
      <c r="E91" s="148">
        <f t="shared" si="20"/>
        <v>1271122</v>
      </c>
      <c r="F91" s="147">
        <v>70343</v>
      </c>
      <c r="G91" s="147">
        <v>12391</v>
      </c>
      <c r="H91" s="147">
        <v>288</v>
      </c>
      <c r="I91" s="149">
        <v>41</v>
      </c>
      <c r="J91" s="147">
        <v>110225</v>
      </c>
      <c r="K91" s="158">
        <v>1354</v>
      </c>
      <c r="L91" s="154">
        <f t="shared" si="21"/>
        <v>782</v>
      </c>
      <c r="M91" s="154">
        <f t="shared" si="21"/>
        <v>-11</v>
      </c>
      <c r="N91" s="154">
        <f t="shared" si="21"/>
        <v>-2</v>
      </c>
      <c r="O91" s="154">
        <f t="shared" si="21"/>
        <v>630</v>
      </c>
      <c r="P91" s="147">
        <f t="shared" si="22"/>
        <v>1395.7051886792453</v>
      </c>
      <c r="Q91" s="147">
        <f t="shared" si="22"/>
        <v>3.2641509433962259</v>
      </c>
      <c r="R91" s="147">
        <f t="shared" si="22"/>
        <v>3.0660377358490365E-2</v>
      </c>
      <c r="S91" s="150">
        <f t="shared" si="26"/>
        <v>1.879686996551265E-2</v>
      </c>
      <c r="T91" s="150">
        <f t="shared" si="15"/>
        <v>2.8117417033303693E-4</v>
      </c>
      <c r="U91" s="150">
        <f t="shared" si="15"/>
        <v>1.0254306808859654E-4</v>
      </c>
      <c r="V91" s="155">
        <f t="shared" si="24"/>
        <v>1.9556524794733746E-2</v>
      </c>
      <c r="W91" s="155">
        <f t="shared" si="25"/>
        <v>1.1612778143792867E-3</v>
      </c>
      <c r="X91" s="155">
        <f t="shared" si="23"/>
        <v>6.8562340298411418E-3</v>
      </c>
      <c r="Y91" s="150">
        <f t="shared" si="10"/>
        <v>5.4111094734399356E-3</v>
      </c>
      <c r="Z91" s="150">
        <f t="shared" si="9"/>
        <v>4.7616186067696879E-3</v>
      </c>
      <c r="AA91" s="150">
        <f>'ori data'!AV178</f>
        <v>1.1658991033118772E-2</v>
      </c>
      <c r="AB91" s="150">
        <f>'ori data'!AW178</f>
        <v>9.7104424540286182E-3</v>
      </c>
      <c r="AC91" s="282">
        <v>115861</v>
      </c>
      <c r="AD91" s="282">
        <f t="shared" si="17"/>
        <v>126105.0592868047</v>
      </c>
      <c r="AE91" s="284">
        <f t="shared" si="12"/>
        <v>5.5971834195901521E-3</v>
      </c>
      <c r="AF91" s="27">
        <f t="shared" si="11"/>
        <v>1.035880202635984E-2</v>
      </c>
      <c r="AG91" s="284">
        <f>'opt vacc_sigma0.1'!L62+AE91</f>
        <v>1.0798266419590152E-2</v>
      </c>
    </row>
    <row r="92" spans="1:33" ht="16">
      <c r="A92" s="51">
        <v>61</v>
      </c>
      <c r="B92" s="53">
        <v>44533</v>
      </c>
      <c r="C92" s="52">
        <v>5170961</v>
      </c>
      <c r="D92" s="52">
        <v>6629870</v>
      </c>
      <c r="E92" s="137">
        <f t="shared" si="20"/>
        <v>1270221</v>
      </c>
      <c r="F92" s="52">
        <v>63214</v>
      </c>
      <c r="G92" s="52">
        <v>12573</v>
      </c>
      <c r="H92" s="52">
        <v>289</v>
      </c>
      <c r="I92" s="138">
        <v>43</v>
      </c>
      <c r="J92" s="52">
        <v>111204</v>
      </c>
      <c r="K92" s="157">
        <v>1365</v>
      </c>
      <c r="L92" s="152">
        <f t="shared" si="21"/>
        <v>182</v>
      </c>
      <c r="M92" s="152">
        <f t="shared" si="21"/>
        <v>1</v>
      </c>
      <c r="N92" s="152">
        <f t="shared" si="21"/>
        <v>2</v>
      </c>
      <c r="O92" s="152">
        <f t="shared" si="21"/>
        <v>979</v>
      </c>
      <c r="P92" s="144">
        <f t="shared" si="22"/>
        <v>1135.8137931034482</v>
      </c>
      <c r="Q92" s="144">
        <f t="shared" si="22"/>
        <v>22.924137931034483</v>
      </c>
      <c r="R92" s="144">
        <f t="shared" si="22"/>
        <v>5.2620689655172415</v>
      </c>
      <c r="S92" s="151">
        <f t="shared" si="26"/>
        <v>1.6146792049009116E-2</v>
      </c>
      <c r="T92" s="151">
        <f t="shared" si="15"/>
        <v>1.8500635889786524E-3</v>
      </c>
      <c r="U92" s="151">
        <f t="shared" si="15"/>
        <v>1.8271072796934865E-2</v>
      </c>
      <c r="V92" s="153">
        <f t="shared" si="24"/>
        <v>1.9199155723748421E-2</v>
      </c>
      <c r="W92" s="153">
        <f t="shared" si="25"/>
        <v>7.2791714719841016E-4</v>
      </c>
      <c r="X92" s="153">
        <f t="shared" si="23"/>
        <v>6.8562340298411418E-3</v>
      </c>
      <c r="Y92" s="47">
        <f t="shared" si="10"/>
        <v>5.3928733827280154E-3</v>
      </c>
      <c r="Z92" s="151">
        <f t="shared" si="9"/>
        <v>4.6680933441952946E-3</v>
      </c>
      <c r="AA92" s="279"/>
      <c r="AB92" s="279"/>
      <c r="AC92" s="280"/>
      <c r="AD92" s="280">
        <f t="shared" si="17"/>
        <v>133672.84551842042</v>
      </c>
      <c r="AE92" s="281">
        <f t="shared" si="12"/>
        <v>5.9536269780679791E-3</v>
      </c>
      <c r="AF92" s="16">
        <f t="shared" si="11"/>
        <v>1.0621720322263273E-2</v>
      </c>
      <c r="AG92" s="281"/>
    </row>
    <row r="93" spans="1:33" ht="16">
      <c r="A93" s="51">
        <v>62</v>
      </c>
      <c r="B93" s="53">
        <v>44534</v>
      </c>
      <c r="C93" s="52">
        <v>5177589</v>
      </c>
      <c r="D93" s="52">
        <v>6629870</v>
      </c>
      <c r="E93" s="137">
        <f t="shared" si="20"/>
        <v>1257913</v>
      </c>
      <c r="F93" s="52">
        <v>67545</v>
      </c>
      <c r="G93" s="52">
        <v>14043</v>
      </c>
      <c r="H93" s="52">
        <v>288</v>
      </c>
      <c r="I93" s="138">
        <v>44</v>
      </c>
      <c r="J93" s="52">
        <v>111074</v>
      </c>
      <c r="K93" s="157">
        <v>1374</v>
      </c>
      <c r="L93" s="152">
        <f t="shared" si="21"/>
        <v>1470</v>
      </c>
      <c r="M93" s="152">
        <f t="shared" si="21"/>
        <v>-1</v>
      </c>
      <c r="N93" s="152">
        <f t="shared" si="21"/>
        <v>1</v>
      </c>
      <c r="O93" s="152">
        <f t="shared" si="21"/>
        <v>-130</v>
      </c>
      <c r="P93" s="144">
        <f t="shared" si="22"/>
        <v>1343.0024347826088</v>
      </c>
      <c r="Q93" s="144">
        <f t="shared" si="22"/>
        <v>0</v>
      </c>
      <c r="R93" s="144">
        <f t="shared" si="22"/>
        <v>0.60208695652173905</v>
      </c>
      <c r="S93" s="151">
        <f t="shared" si="26"/>
        <v>2.1245332280548753E-2</v>
      </c>
      <c r="T93" s="151">
        <f t="shared" si="15"/>
        <v>0</v>
      </c>
      <c r="U93" s="151">
        <f t="shared" si="15"/>
        <v>2.0833458703174361E-3</v>
      </c>
      <c r="V93" s="153">
        <f t="shared" si="24"/>
        <v>1.9324346431087686E-2</v>
      </c>
      <c r="W93" s="153">
        <f t="shared" si="25"/>
        <v>6.9988010031140171E-4</v>
      </c>
      <c r="X93" s="153">
        <f t="shared" si="23"/>
        <v>7.4085000578684584E-3</v>
      </c>
      <c r="Y93" s="47">
        <f t="shared" si="10"/>
        <v>5.2179896254273862E-3</v>
      </c>
      <c r="Z93" s="151">
        <f t="shared" si="9"/>
        <v>4.2714875828784001E-3</v>
      </c>
      <c r="AA93" s="279"/>
      <c r="AB93" s="279"/>
      <c r="AC93" s="280"/>
      <c r="AD93" s="280">
        <f t="shared" si="17"/>
        <v>141694.78790182999</v>
      </c>
      <c r="AE93" s="281">
        <f t="shared" si="12"/>
        <v>6.3153910881725032E-3</v>
      </c>
      <c r="AF93" s="16">
        <f t="shared" si="11"/>
        <v>1.0586878671050903E-2</v>
      </c>
      <c r="AG93" s="281"/>
    </row>
    <row r="94" spans="1:33" ht="16">
      <c r="A94" s="51">
        <v>63</v>
      </c>
      <c r="B94" s="53">
        <v>44535</v>
      </c>
      <c r="C94" s="52">
        <v>5181024</v>
      </c>
      <c r="D94" s="52">
        <v>6629870</v>
      </c>
      <c r="E94" s="137">
        <f t="shared" si="20"/>
        <v>1255608</v>
      </c>
      <c r="F94" s="52">
        <v>65449</v>
      </c>
      <c r="G94" s="52">
        <v>15086</v>
      </c>
      <c r="H94" s="52">
        <v>299</v>
      </c>
      <c r="I94" s="138">
        <v>40</v>
      </c>
      <c r="J94" s="52">
        <v>110983</v>
      </c>
      <c r="K94" s="157">
        <v>1381</v>
      </c>
      <c r="L94" s="152">
        <f t="shared" si="21"/>
        <v>1043</v>
      </c>
      <c r="M94" s="152">
        <f t="shared" si="21"/>
        <v>11</v>
      </c>
      <c r="N94" s="152">
        <f t="shared" si="21"/>
        <v>-4</v>
      </c>
      <c r="O94" s="152">
        <f t="shared" si="21"/>
        <v>-91</v>
      </c>
      <c r="P94" s="144">
        <f t="shared" si="22"/>
        <v>953.99993517017833</v>
      </c>
      <c r="Q94" s="144">
        <f t="shared" si="22"/>
        <v>9.2360453808752023</v>
      </c>
      <c r="R94" s="144">
        <f t="shared" si="22"/>
        <v>0</v>
      </c>
      <c r="S94" s="151"/>
      <c r="T94" s="151">
        <f t="shared" si="15"/>
        <v>6.5769745644628653E-4</v>
      </c>
      <c r="U94" s="151">
        <f t="shared" si="15"/>
        <v>0</v>
      </c>
      <c r="V94" s="153">
        <f t="shared" si="24"/>
        <v>1.8936082153221758E-2</v>
      </c>
      <c r="W94" s="153">
        <f t="shared" si="25"/>
        <v>1.7881280380036483E-3</v>
      </c>
      <c r="X94" s="153">
        <f t="shared" si="23"/>
        <v>1.9434564164035238E-2</v>
      </c>
      <c r="Y94" s="47">
        <f t="shared" si="10"/>
        <v>2.730713491314582E-3</v>
      </c>
      <c r="Z94" s="151">
        <f t="shared" ref="Z94:Z120" si="27">AVERAGE(Y91:Y97)</f>
        <v>4.0801707529707094E-3</v>
      </c>
      <c r="AA94" s="279"/>
      <c r="AB94" s="279"/>
      <c r="AC94" s="280"/>
      <c r="AD94" s="280">
        <f t="shared" si="17"/>
        <v>150198.14114586113</v>
      </c>
      <c r="AE94" s="281">
        <f t="shared" si="12"/>
        <v>6.7598897889052257E-3</v>
      </c>
      <c r="AF94" s="16">
        <f t="shared" si="11"/>
        <v>1.0840060541875935E-2</v>
      </c>
      <c r="AG94" s="281"/>
    </row>
    <row r="95" spans="1:33" ht="16">
      <c r="A95" s="51">
        <v>64</v>
      </c>
      <c r="B95" s="53">
        <v>44536</v>
      </c>
      <c r="C95" s="52">
        <v>5182475</v>
      </c>
      <c r="D95" s="52">
        <v>6629870</v>
      </c>
      <c r="E95" s="137">
        <f t="shared" si="20"/>
        <v>1262209</v>
      </c>
      <c r="F95" s="52">
        <v>56337</v>
      </c>
      <c r="G95" s="52">
        <v>16139</v>
      </c>
      <c r="H95" s="52">
        <v>310</v>
      </c>
      <c r="I95" s="138">
        <v>45</v>
      </c>
      <c r="J95" s="52">
        <v>110968</v>
      </c>
      <c r="K95" s="157">
        <v>1387</v>
      </c>
      <c r="L95" s="152">
        <f t="shared" si="21"/>
        <v>1053</v>
      </c>
      <c r="M95" s="152">
        <f t="shared" si="21"/>
        <v>11</v>
      </c>
      <c r="N95" s="152">
        <f t="shared" si="21"/>
        <v>5</v>
      </c>
      <c r="O95" s="152">
        <f t="shared" si="21"/>
        <v>-15</v>
      </c>
      <c r="P95" s="144">
        <f t="shared" si="22"/>
        <v>1038.3228446707894</v>
      </c>
      <c r="Q95" s="144">
        <f t="shared" si="22"/>
        <v>10.718079301564206</v>
      </c>
      <c r="R95" s="144">
        <f t="shared" si="22"/>
        <v>4.9590760276464172</v>
      </c>
      <c r="S95" s="151">
        <f t="shared" ref="S95:U120" si="28">MIN(1,P95/F94)</f>
        <v>1.5864609767464583E-2</v>
      </c>
      <c r="T95" s="151">
        <f t="shared" si="15"/>
        <v>7.1046528579903263E-4</v>
      </c>
      <c r="U95" s="151">
        <f t="shared" si="15"/>
        <v>1.6585538554001394E-2</v>
      </c>
      <c r="V95" s="153">
        <f t="shared" si="24"/>
        <v>1.8218601351810994E-2</v>
      </c>
      <c r="W95" s="153">
        <f t="shared" si="25"/>
        <v>2.7814891736095224E-3</v>
      </c>
      <c r="X95" s="153">
        <f t="shared" si="23"/>
        <v>2.7604294761926756E-2</v>
      </c>
      <c r="Y95" s="47">
        <f t="shared" ref="Y95:Y120" si="29">(C95-C94)/E94</f>
        <v>1.1556154468592109E-3</v>
      </c>
      <c r="Z95" s="151">
        <f t="shared" si="27"/>
        <v>3.9103237598612705E-3</v>
      </c>
      <c r="AA95" s="279"/>
      <c r="AB95" s="279"/>
      <c r="AC95" s="280"/>
      <c r="AD95" s="280">
        <f t="shared" si="17"/>
        <v>159211.7955623169</v>
      </c>
      <c r="AE95" s="281">
        <f t="shared" si="12"/>
        <v>7.1787169374962333E-3</v>
      </c>
      <c r="AF95" s="16">
        <f t="shared" si="11"/>
        <v>1.1089040697357503E-2</v>
      </c>
      <c r="AG95" s="281"/>
    </row>
    <row r="96" spans="1:33" ht="16">
      <c r="A96" s="51">
        <v>65</v>
      </c>
      <c r="B96" s="53">
        <v>44537</v>
      </c>
      <c r="C96" s="52">
        <v>5188271</v>
      </c>
      <c r="D96" s="52">
        <v>6629870</v>
      </c>
      <c r="E96" s="137">
        <f t="shared" si="20"/>
        <v>1259313</v>
      </c>
      <c r="F96" s="52">
        <v>52257</v>
      </c>
      <c r="G96" s="52">
        <v>12697</v>
      </c>
      <c r="H96" s="52">
        <v>297</v>
      </c>
      <c r="I96" s="138">
        <v>47</v>
      </c>
      <c r="J96" s="52">
        <v>115594</v>
      </c>
      <c r="K96" s="157">
        <v>1394</v>
      </c>
      <c r="L96" s="152">
        <f t="shared" si="21"/>
        <v>-3442</v>
      </c>
      <c r="M96" s="152">
        <f t="shared" si="21"/>
        <v>-13</v>
      </c>
      <c r="N96" s="152">
        <f t="shared" si="21"/>
        <v>2</v>
      </c>
      <c r="O96" s="152">
        <f t="shared" si="21"/>
        <v>4626</v>
      </c>
      <c r="P96" s="144">
        <f t="shared" si="22"/>
        <v>1061.9737750172535</v>
      </c>
      <c r="Q96" s="144">
        <f t="shared" si="22"/>
        <v>92.354037267080741</v>
      </c>
      <c r="R96" s="144">
        <f t="shared" si="22"/>
        <v>18.672187715665977</v>
      </c>
      <c r="S96" s="151">
        <f t="shared" si="28"/>
        <v>1.8850378525964349E-2</v>
      </c>
      <c r="T96" s="151">
        <f t="shared" si="15"/>
        <v>5.7224138587942709E-3</v>
      </c>
      <c r="U96" s="151">
        <f t="shared" si="15"/>
        <v>6.0232863598922506E-2</v>
      </c>
      <c r="V96" s="153">
        <f t="shared" si="24"/>
        <v>1.8197725431020315E-2</v>
      </c>
      <c r="W96" s="153">
        <f t="shared" si="25"/>
        <v>3.673810628834677E-3</v>
      </c>
      <c r="X96" s="153">
        <f t="shared" si="23"/>
        <v>3.1872240282056721E-2</v>
      </c>
      <c r="Y96" s="47">
        <f t="shared" si="29"/>
        <v>4.5919495107387132E-3</v>
      </c>
      <c r="Z96" s="151">
        <f t="shared" si="27"/>
        <v>3.717234927747351E-3</v>
      </c>
      <c r="AA96" s="279"/>
      <c r="AB96" s="279"/>
      <c r="AC96" s="280"/>
      <c r="AD96" s="280">
        <f t="shared" si="17"/>
        <v>168766.3752213853</v>
      </c>
      <c r="AE96" s="281">
        <f t="shared" si="12"/>
        <v>7.5697286733563173E-3</v>
      </c>
      <c r="AF96" s="16">
        <f t="shared" ref="AF96:AF120" si="30">Z96+AE96</f>
        <v>1.1286963601103667E-2</v>
      </c>
      <c r="AG96" s="281"/>
    </row>
    <row r="97" spans="1:33" ht="16">
      <c r="A97" s="51">
        <v>66</v>
      </c>
      <c r="B97" s="53">
        <v>44538</v>
      </c>
      <c r="C97" s="52">
        <v>5193385</v>
      </c>
      <c r="D97" s="52">
        <v>6629870</v>
      </c>
      <c r="E97" s="137">
        <f t="shared" si="20"/>
        <v>1225670</v>
      </c>
      <c r="F97" s="52">
        <v>79490</v>
      </c>
      <c r="G97" s="52">
        <v>10968</v>
      </c>
      <c r="H97" s="52">
        <v>303</v>
      </c>
      <c r="I97" s="138">
        <v>51</v>
      </c>
      <c r="J97" s="52">
        <v>118604</v>
      </c>
      <c r="K97" s="157">
        <v>1399</v>
      </c>
      <c r="L97" s="152">
        <f t="shared" si="21"/>
        <v>-1729</v>
      </c>
      <c r="M97" s="152">
        <f t="shared" si="21"/>
        <v>6</v>
      </c>
      <c r="N97" s="152">
        <f t="shared" si="21"/>
        <v>4</v>
      </c>
      <c r="O97" s="152">
        <f t="shared" si="21"/>
        <v>3010</v>
      </c>
      <c r="P97" s="144">
        <f t="shared" si="22"/>
        <v>1186.8876523582408</v>
      </c>
      <c r="Q97" s="144">
        <f t="shared" si="22"/>
        <v>86.553789083200854</v>
      </c>
      <c r="R97" s="144">
        <f t="shared" si="22"/>
        <v>17.558558558558559</v>
      </c>
      <c r="S97" s="151">
        <f t="shared" si="28"/>
        <v>2.27125103308311E-2</v>
      </c>
      <c r="T97" s="151">
        <f t="shared" si="15"/>
        <v>6.8168692670080222E-3</v>
      </c>
      <c r="U97" s="151">
        <f t="shared" si="15"/>
        <v>5.9119725786392456E-2</v>
      </c>
      <c r="V97" s="153">
        <f t="shared" si="24"/>
        <v>1.7446677645779948E-2</v>
      </c>
      <c r="W97" s="153">
        <f t="shared" si="25"/>
        <v>4.1629907918913659E-3</v>
      </c>
      <c r="X97" s="153">
        <f t="shared" si="23"/>
        <v>4.2000011218017316E-2</v>
      </c>
      <c r="Y97" s="47">
        <f t="shared" si="29"/>
        <v>4.0609443402871252E-3</v>
      </c>
      <c r="Z97" s="151">
        <f t="shared" si="27"/>
        <v>3.6141709140844005E-3</v>
      </c>
      <c r="AA97" s="279"/>
      <c r="AB97" s="279"/>
      <c r="AC97" s="280"/>
      <c r="AD97" s="280">
        <f t="shared" si="17"/>
        <v>178894.34199752664</v>
      </c>
      <c r="AE97" s="281">
        <f t="shared" si="12"/>
        <v>8.0424539222110347E-3</v>
      </c>
      <c r="AF97" s="16">
        <f t="shared" si="30"/>
        <v>1.1656624836295435E-2</v>
      </c>
      <c r="AG97" s="281"/>
    </row>
    <row r="98" spans="1:33" ht="16">
      <c r="A98" s="51">
        <v>67</v>
      </c>
      <c r="B98" s="53">
        <v>44539</v>
      </c>
      <c r="C98" s="52">
        <v>5198560</v>
      </c>
      <c r="D98" s="52">
        <v>6629870</v>
      </c>
      <c r="E98" s="137">
        <f t="shared" si="20"/>
        <v>1227590</v>
      </c>
      <c r="F98" s="52">
        <v>71178</v>
      </c>
      <c r="G98" s="52">
        <v>10848</v>
      </c>
      <c r="H98" s="52">
        <v>315</v>
      </c>
      <c r="I98" s="138">
        <v>52</v>
      </c>
      <c r="J98" s="52">
        <v>119919</v>
      </c>
      <c r="K98" s="157">
        <v>1408</v>
      </c>
      <c r="L98" s="152">
        <f t="shared" si="21"/>
        <v>-120</v>
      </c>
      <c r="M98" s="152">
        <f t="shared" si="21"/>
        <v>12</v>
      </c>
      <c r="N98" s="152">
        <f t="shared" si="21"/>
        <v>1</v>
      </c>
      <c r="O98" s="152">
        <f t="shared" si="21"/>
        <v>1315</v>
      </c>
      <c r="P98" s="52">
        <f t="shared" si="22"/>
        <v>1151.9679001337495</v>
      </c>
      <c r="Q98" s="52">
        <f t="shared" si="22"/>
        <v>48.934908604547481</v>
      </c>
      <c r="R98" s="52">
        <f t="shared" si="22"/>
        <v>7.0971912617030766</v>
      </c>
      <c r="S98" s="47">
        <f t="shared" si="28"/>
        <v>1.4491985157048051E-2</v>
      </c>
      <c r="T98" s="47">
        <f t="shared" si="15"/>
        <v>4.4616072761257735E-3</v>
      </c>
      <c r="U98" s="47">
        <f t="shared" si="15"/>
        <v>2.342307347096725E-2</v>
      </c>
      <c r="V98" s="153">
        <f t="shared" si="24"/>
        <v>1.6704457509566128E-2</v>
      </c>
      <c r="W98" s="153">
        <f t="shared" si="25"/>
        <v>4.6534713096634678E-3</v>
      </c>
      <c r="X98" s="153">
        <f t="shared" si="23"/>
        <v>4.6389482833544382E-2</v>
      </c>
      <c r="Y98" s="47">
        <f t="shared" si="29"/>
        <v>4.2221805216738602E-3</v>
      </c>
      <c r="Z98" s="47">
        <f t="shared" si="27"/>
        <v>3.5159507895858068E-3</v>
      </c>
      <c r="AA98" s="279"/>
      <c r="AB98" s="279"/>
      <c r="AC98" s="280">
        <v>152220</v>
      </c>
      <c r="AD98" s="280">
        <f t="shared" si="17"/>
        <v>189630.10585933784</v>
      </c>
      <c r="AE98" s="281">
        <f t="shared" si="12"/>
        <v>8.7590981763535011E-3</v>
      </c>
      <c r="AF98" s="16">
        <f t="shared" si="30"/>
        <v>1.2275048965939308E-2</v>
      </c>
      <c r="AG98" s="281"/>
    </row>
    <row r="99" spans="1:33" ht="16">
      <c r="A99" s="51">
        <v>68</v>
      </c>
      <c r="B99" s="53">
        <v>44540</v>
      </c>
      <c r="C99" s="52">
        <v>5203521</v>
      </c>
      <c r="D99" s="52">
        <v>6629870</v>
      </c>
      <c r="E99" s="137">
        <f t="shared" si="20"/>
        <v>1225831</v>
      </c>
      <c r="F99" s="52">
        <v>66784</v>
      </c>
      <c r="G99" s="52">
        <v>10762</v>
      </c>
      <c r="H99" s="52">
        <v>313</v>
      </c>
      <c r="I99" s="138">
        <v>61</v>
      </c>
      <c r="J99" s="52">
        <v>121188</v>
      </c>
      <c r="K99" s="157">
        <v>1410</v>
      </c>
      <c r="L99" s="152">
        <f t="shared" si="21"/>
        <v>-86</v>
      </c>
      <c r="M99" s="152">
        <f t="shared" si="21"/>
        <v>-2</v>
      </c>
      <c r="N99" s="152">
        <f t="shared" si="21"/>
        <v>9</v>
      </c>
      <c r="O99" s="152">
        <f t="shared" si="21"/>
        <v>1269</v>
      </c>
      <c r="P99" s="144">
        <f t="shared" si="22"/>
        <v>1140.3809267241379</v>
      </c>
      <c r="Q99" s="144">
        <f t="shared" si="22"/>
        <v>33.667834051724135</v>
      </c>
      <c r="R99" s="144">
        <f t="shared" si="22"/>
        <v>15.951239224137931</v>
      </c>
      <c r="S99" s="151">
        <f t="shared" si="28"/>
        <v>1.6021536524265051E-2</v>
      </c>
      <c r="T99" s="151">
        <f t="shared" si="15"/>
        <v>3.1035982717297324E-3</v>
      </c>
      <c r="U99" s="151">
        <f t="shared" si="15"/>
        <v>5.0638854679802954E-2</v>
      </c>
      <c r="V99" s="153">
        <f t="shared" si="24"/>
        <v>1.7017315084425111E-2</v>
      </c>
      <c r="W99" s="153">
        <f t="shared" si="25"/>
        <v>3.8205854244398618E-3</v>
      </c>
      <c r="X99" s="153">
        <f t="shared" si="23"/>
        <v>4.2525814151581694E-2</v>
      </c>
      <c r="Y99" s="47">
        <f t="shared" si="29"/>
        <v>4.0412515579305794E-3</v>
      </c>
      <c r="Z99" s="151">
        <f t="shared" si="27"/>
        <v>3.455733029471103E-3</v>
      </c>
      <c r="AA99" s="279"/>
      <c r="AB99" s="279"/>
      <c r="AC99" s="280"/>
      <c r="AD99" s="280">
        <f t="shared" si="17"/>
        <v>201010.14177810535</v>
      </c>
      <c r="AE99" s="281">
        <f t="shared" si="12"/>
        <v>9.2702253348165963E-3</v>
      </c>
      <c r="AF99" s="16">
        <f t="shared" si="30"/>
        <v>1.27259583642877E-2</v>
      </c>
      <c r="AG99" s="281"/>
    </row>
    <row r="100" spans="1:33" ht="16">
      <c r="A100" s="51">
        <v>69</v>
      </c>
      <c r="B100" s="53">
        <v>44541</v>
      </c>
      <c r="C100" s="52">
        <v>5209033</v>
      </c>
      <c r="D100" s="52">
        <v>6629870</v>
      </c>
      <c r="E100" s="137">
        <f t="shared" si="20"/>
        <v>1203031</v>
      </c>
      <c r="F100" s="52">
        <v>82895</v>
      </c>
      <c r="G100" s="52">
        <v>11057</v>
      </c>
      <c r="H100" s="52">
        <v>323</v>
      </c>
      <c r="I100" s="138">
        <v>68</v>
      </c>
      <c r="J100" s="52">
        <v>122040</v>
      </c>
      <c r="K100" s="157">
        <v>1423</v>
      </c>
      <c r="L100" s="152">
        <f t="shared" si="21"/>
        <v>295</v>
      </c>
      <c r="M100" s="152">
        <f t="shared" si="21"/>
        <v>10</v>
      </c>
      <c r="N100" s="152">
        <f t="shared" si="21"/>
        <v>7</v>
      </c>
      <c r="O100" s="152">
        <f t="shared" si="21"/>
        <v>852</v>
      </c>
      <c r="P100" s="144">
        <f t="shared" si="22"/>
        <v>1117.9004192872117</v>
      </c>
      <c r="Q100" s="144">
        <f t="shared" si="22"/>
        <v>34.038784067085956</v>
      </c>
      <c r="R100" s="144">
        <f t="shared" si="22"/>
        <v>12.060796645702306</v>
      </c>
      <c r="S100" s="151">
        <f t="shared" si="28"/>
        <v>1.6739045569106548E-2</v>
      </c>
      <c r="T100" s="151">
        <f t="shared" si="15"/>
        <v>3.1628678746595386E-3</v>
      </c>
      <c r="U100" s="151">
        <f t="shared" si="15"/>
        <v>3.8532896631636761E-2</v>
      </c>
      <c r="V100" s="153">
        <f t="shared" si="24"/>
        <v>1.7086578441969948E-2</v>
      </c>
      <c r="W100" s="153">
        <f t="shared" si="25"/>
        <v>3.203150340172903E-3</v>
      </c>
      <c r="X100" s="153">
        <f t="shared" si="23"/>
        <v>3.6947850592795609E-2</v>
      </c>
      <c r="Y100" s="47">
        <f t="shared" si="29"/>
        <v>4.4965415297867324E-3</v>
      </c>
      <c r="Z100" s="151">
        <f t="shared" si="27"/>
        <v>3.3762350650799891E-3</v>
      </c>
      <c r="AA100" s="279"/>
      <c r="AB100" s="279"/>
      <c r="AC100" s="280"/>
      <c r="AD100" s="280">
        <f t="shared" si="17"/>
        <v>213073.11365224526</v>
      </c>
      <c r="AE100" s="281">
        <f t="shared" si="12"/>
        <v>9.8406484043395154E-3</v>
      </c>
      <c r="AF100" s="16">
        <f t="shared" si="30"/>
        <v>1.3216883469419505E-2</v>
      </c>
      <c r="AG100" s="281"/>
    </row>
    <row r="101" spans="1:33" ht="16">
      <c r="A101" s="51">
        <v>70</v>
      </c>
      <c r="B101" s="53">
        <v>44542</v>
      </c>
      <c r="C101" s="52">
        <v>5211491</v>
      </c>
      <c r="D101" s="52">
        <v>6629870</v>
      </c>
      <c r="E101" s="137">
        <f t="shared" si="20"/>
        <v>1215108</v>
      </c>
      <c r="F101" s="52">
        <v>67312</v>
      </c>
      <c r="G101" s="52">
        <v>11000</v>
      </c>
      <c r="H101" s="52">
        <v>310</v>
      </c>
      <c r="I101" s="138">
        <v>74</v>
      </c>
      <c r="J101" s="52">
        <v>123150</v>
      </c>
      <c r="K101" s="157">
        <v>1425</v>
      </c>
      <c r="L101" s="152">
        <f t="shared" si="21"/>
        <v>-57</v>
      </c>
      <c r="M101" s="152">
        <f t="shared" si="21"/>
        <v>-13</v>
      </c>
      <c r="N101" s="152">
        <f t="shared" si="21"/>
        <v>6</v>
      </c>
      <c r="O101" s="152">
        <f t="shared" si="21"/>
        <v>1110</v>
      </c>
      <c r="P101" s="144">
        <f t="shared" si="22"/>
        <v>1015.5579761068166</v>
      </c>
      <c r="Q101" s="144">
        <f t="shared" si="22"/>
        <v>17.226633872101196</v>
      </c>
      <c r="R101" s="144">
        <f t="shared" si="22"/>
        <v>13.215390021082221</v>
      </c>
      <c r="S101" s="151">
        <f t="shared" si="28"/>
        <v>1.2251136692283209E-2</v>
      </c>
      <c r="T101" s="151">
        <f t="shared" si="15"/>
        <v>1.5579844326762409E-3</v>
      </c>
      <c r="U101" s="151">
        <f t="shared" si="15"/>
        <v>4.0914520189109044E-2</v>
      </c>
      <c r="V101" s="153">
        <f t="shared" si="24"/>
        <v>1.7373777997535204E-2</v>
      </c>
      <c r="W101" s="153">
        <f t="shared" si="25"/>
        <v>4.0061182490273737E-3</v>
      </c>
      <c r="X101" s="153">
        <f t="shared" si="23"/>
        <v>4.1506969067897567E-2</v>
      </c>
      <c r="Y101" s="47">
        <f t="shared" si="29"/>
        <v>2.0431726198244268E-3</v>
      </c>
      <c r="Z101" s="151">
        <f t="shared" si="27"/>
        <v>3.3169683260338887E-3</v>
      </c>
      <c r="AA101" s="279"/>
      <c r="AB101" s="279"/>
      <c r="AC101" s="280"/>
      <c r="AD101" s="280">
        <f t="shared" si="17"/>
        <v>225860.00566866796</v>
      </c>
      <c r="AE101" s="281">
        <f t="shared" si="12"/>
        <v>1.0628896525877306E-2</v>
      </c>
      <c r="AF101" s="16">
        <f t="shared" si="30"/>
        <v>1.3945864851911195E-2</v>
      </c>
      <c r="AG101" s="281"/>
    </row>
    <row r="102" spans="1:33" ht="16">
      <c r="A102" s="51">
        <v>71</v>
      </c>
      <c r="B102" s="53">
        <v>44543</v>
      </c>
      <c r="C102" s="52">
        <v>5212383</v>
      </c>
      <c r="D102" s="52">
        <v>6629870</v>
      </c>
      <c r="E102" s="137">
        <f t="shared" si="20"/>
        <v>1225138</v>
      </c>
      <c r="F102" s="52">
        <v>55122</v>
      </c>
      <c r="G102" s="52">
        <v>11240</v>
      </c>
      <c r="H102" s="52">
        <v>323</v>
      </c>
      <c r="I102" s="138">
        <v>77</v>
      </c>
      <c r="J102" s="52">
        <v>124160</v>
      </c>
      <c r="K102" s="157">
        <v>1427</v>
      </c>
      <c r="L102" s="152">
        <f t="shared" si="21"/>
        <v>240</v>
      </c>
      <c r="M102" s="152">
        <f t="shared" si="21"/>
        <v>13</v>
      </c>
      <c r="N102" s="152">
        <f t="shared" si="21"/>
        <v>3</v>
      </c>
      <c r="O102" s="152">
        <f t="shared" si="21"/>
        <v>1010</v>
      </c>
      <c r="P102" s="144">
        <f t="shared" ref="P102:R120" si="31">MAX(0,MIN(G102,L102+$O102*G102/SUM($G102:$I102)))</f>
        <v>1215.2920962199314</v>
      </c>
      <c r="Q102" s="144">
        <f t="shared" si="31"/>
        <v>41.026632302405503</v>
      </c>
      <c r="R102" s="144">
        <f t="shared" si="31"/>
        <v>9.6812714776632305</v>
      </c>
      <c r="S102" s="151">
        <f t="shared" si="28"/>
        <v>1.8054612791477468E-2</v>
      </c>
      <c r="T102" s="151">
        <f t="shared" si="15"/>
        <v>3.7296938456732277E-3</v>
      </c>
      <c r="U102" s="151">
        <f t="shared" si="15"/>
        <v>3.1229907992462034E-2</v>
      </c>
      <c r="V102" s="153">
        <f t="shared" si="24"/>
        <v>1.8170438144132318E-2</v>
      </c>
      <c r="W102" s="153">
        <f t="shared" si="25"/>
        <v>4.0176896717008049E-3</v>
      </c>
      <c r="X102" s="153">
        <f t="shared" si="23"/>
        <v>3.7731608429086169E-2</v>
      </c>
      <c r="Y102" s="47">
        <f t="shared" si="29"/>
        <v>7.3409112605628474E-4</v>
      </c>
      <c r="Z102" s="151">
        <f t="shared" si="27"/>
        <v>3.2522605358950543E-3</v>
      </c>
      <c r="AA102" s="279"/>
      <c r="AB102" s="279"/>
      <c r="AC102" s="280"/>
      <c r="AD102" s="280">
        <f t="shared" si="17"/>
        <v>239414.26154736814</v>
      </c>
      <c r="AE102" s="281">
        <f t="shared" si="12"/>
        <v>1.1154774619787028E-2</v>
      </c>
      <c r="AF102" s="16">
        <f t="shared" si="30"/>
        <v>1.4407035155682082E-2</v>
      </c>
      <c r="AG102" s="281"/>
    </row>
    <row r="103" spans="1:33" ht="16">
      <c r="A103" s="51">
        <v>72</v>
      </c>
      <c r="B103" s="53">
        <v>44544</v>
      </c>
      <c r="C103" s="52">
        <v>5217327</v>
      </c>
      <c r="D103" s="52">
        <v>6629870</v>
      </c>
      <c r="E103" s="137">
        <f t="shared" si="20"/>
        <v>1219667</v>
      </c>
      <c r="F103" s="52">
        <v>54467</v>
      </c>
      <c r="G103" s="52">
        <v>10709</v>
      </c>
      <c r="H103" s="52">
        <v>364</v>
      </c>
      <c r="I103" s="138">
        <v>80</v>
      </c>
      <c r="J103" s="52">
        <v>125823</v>
      </c>
      <c r="K103" s="157">
        <v>1433</v>
      </c>
      <c r="L103" s="152">
        <f t="shared" si="21"/>
        <v>-531</v>
      </c>
      <c r="M103" s="152">
        <f t="shared" si="21"/>
        <v>41</v>
      </c>
      <c r="N103" s="152">
        <f t="shared" si="21"/>
        <v>3</v>
      </c>
      <c r="O103" s="152">
        <f t="shared" si="21"/>
        <v>1663</v>
      </c>
      <c r="P103" s="144">
        <f t="shared" si="31"/>
        <v>1065.7961086703128</v>
      </c>
      <c r="Q103" s="144">
        <f t="shared" si="31"/>
        <v>95.275262261275003</v>
      </c>
      <c r="R103" s="144">
        <f t="shared" si="31"/>
        <v>14.928629068412086</v>
      </c>
      <c r="S103" s="151">
        <f t="shared" si="28"/>
        <v>1.9335222028778215E-2</v>
      </c>
      <c r="T103" s="151">
        <f t="shared" si="15"/>
        <v>8.4764468203981317E-3</v>
      </c>
      <c r="U103" s="151">
        <f t="shared" si="15"/>
        <v>4.6218665846477047E-2</v>
      </c>
      <c r="V103" s="153">
        <f t="shared" si="24"/>
        <v>1.8434887088954733E-2</v>
      </c>
      <c r="W103" s="153">
        <f t="shared" si="25"/>
        <v>4.2210057862530452E-3</v>
      </c>
      <c r="X103" s="153">
        <f t="shared" si="23"/>
        <v>3.5048643379410063E-2</v>
      </c>
      <c r="Y103" s="47">
        <f t="shared" si="29"/>
        <v>4.0354637600009142E-3</v>
      </c>
      <c r="Z103" s="151">
        <f t="shared" si="27"/>
        <v>3.1833161045288464E-3</v>
      </c>
      <c r="AA103" s="279"/>
      <c r="AB103" s="279"/>
      <c r="AC103" s="280"/>
      <c r="AD103" s="280">
        <f t="shared" si="17"/>
        <v>253781.93214232742</v>
      </c>
      <c r="AE103" s="281">
        <f t="shared" ref="AE103:AE120" si="32">(AD103-AD102)/E102</f>
        <v>1.1727389563428191E-2</v>
      </c>
      <c r="AF103" s="16">
        <f t="shared" si="30"/>
        <v>1.4910705667957037E-2</v>
      </c>
      <c r="AG103" s="281"/>
    </row>
    <row r="104" spans="1:33" ht="16">
      <c r="A104" s="51">
        <v>73</v>
      </c>
      <c r="B104" s="53">
        <v>44545</v>
      </c>
      <c r="C104" s="52">
        <v>5221774</v>
      </c>
      <c r="D104" s="52">
        <v>6629870</v>
      </c>
      <c r="E104" s="137">
        <f t="shared" si="20"/>
        <v>1191226</v>
      </c>
      <c r="F104" s="52">
        <v>77066</v>
      </c>
      <c r="G104" s="52">
        <v>11060</v>
      </c>
      <c r="H104" s="52">
        <v>365</v>
      </c>
      <c r="I104" s="138">
        <v>84</v>
      </c>
      <c r="J104" s="52">
        <v>126859</v>
      </c>
      <c r="K104" s="157">
        <v>1436</v>
      </c>
      <c r="L104" s="152">
        <f t="shared" si="21"/>
        <v>351</v>
      </c>
      <c r="M104" s="152">
        <f t="shared" si="21"/>
        <v>1</v>
      </c>
      <c r="N104" s="152">
        <f t="shared" si="21"/>
        <v>4</v>
      </c>
      <c r="O104" s="152">
        <f t="shared" si="21"/>
        <v>1036</v>
      </c>
      <c r="P104" s="144">
        <f t="shared" si="31"/>
        <v>1346.5825875401861</v>
      </c>
      <c r="Q104" s="144">
        <f t="shared" si="31"/>
        <v>33.856025719002517</v>
      </c>
      <c r="R104" s="144">
        <f t="shared" si="31"/>
        <v>11.561386740811539</v>
      </c>
      <c r="S104" s="151">
        <f t="shared" si="28"/>
        <v>2.4722907219787874E-2</v>
      </c>
      <c r="T104" s="151">
        <f t="shared" si="15"/>
        <v>3.1614553850968828E-3</v>
      </c>
      <c r="U104" s="151">
        <f t="shared" si="15"/>
        <v>3.1762051485745985E-2</v>
      </c>
      <c r="V104" s="153">
        <f t="shared" si="24"/>
        <v>1.8488256672086645E-2</v>
      </c>
      <c r="W104" s="153">
        <f t="shared" si="25"/>
        <v>4.5481014615268659E-3</v>
      </c>
      <c r="X104" s="153">
        <f t="shared" si="23"/>
        <v>2.8199750599444885E-2</v>
      </c>
      <c r="Y104" s="47">
        <f t="shared" si="29"/>
        <v>3.6460771669644255E-3</v>
      </c>
      <c r="Z104" s="151">
        <f t="shared" si="27"/>
        <v>3.0541317953618279E-3</v>
      </c>
      <c r="AA104" s="279"/>
      <c r="AB104" s="279"/>
      <c r="AC104" s="280"/>
      <c r="AD104" s="280">
        <f t="shared" si="17"/>
        <v>269011.83190020733</v>
      </c>
      <c r="AE104" s="281">
        <f t="shared" si="32"/>
        <v>1.2486932710223284E-2</v>
      </c>
      <c r="AF104" s="16">
        <f t="shared" si="30"/>
        <v>1.5541064505585112E-2</v>
      </c>
      <c r="AG104" s="281"/>
    </row>
    <row r="105" spans="1:33" ht="16">
      <c r="A105" s="51">
        <v>74</v>
      </c>
      <c r="B105" s="53">
        <v>44546</v>
      </c>
      <c r="C105" s="52">
        <v>5226264</v>
      </c>
      <c r="D105" s="52">
        <v>6629870</v>
      </c>
      <c r="E105" s="137">
        <f t="shared" si="20"/>
        <v>1181350</v>
      </c>
      <c r="F105" s="52">
        <v>80841</v>
      </c>
      <c r="G105" s="52">
        <v>11772</v>
      </c>
      <c r="H105" s="52">
        <v>384</v>
      </c>
      <c r="I105" s="138">
        <v>87</v>
      </c>
      <c r="J105" s="52">
        <v>127727</v>
      </c>
      <c r="K105" s="157">
        <v>1445</v>
      </c>
      <c r="L105" s="152">
        <f t="shared" si="21"/>
        <v>712</v>
      </c>
      <c r="M105" s="152">
        <f t="shared" si="21"/>
        <v>19</v>
      </c>
      <c r="N105" s="152">
        <f t="shared" si="21"/>
        <v>3</v>
      </c>
      <c r="O105" s="152">
        <f t="shared" si="21"/>
        <v>868</v>
      </c>
      <c r="P105" s="144">
        <f t="shared" si="31"/>
        <v>1546.6072041166381</v>
      </c>
      <c r="Q105" s="144">
        <f t="shared" si="31"/>
        <v>46.224699828473412</v>
      </c>
      <c r="R105" s="144">
        <f t="shared" si="31"/>
        <v>9.1680960548885082</v>
      </c>
      <c r="S105" s="151">
        <f t="shared" si="28"/>
        <v>2.0068606183227856E-2</v>
      </c>
      <c r="T105" s="151">
        <f t="shared" si="15"/>
        <v>4.1794484474207425E-3</v>
      </c>
      <c r="U105" s="151">
        <f t="shared" si="15"/>
        <v>2.5118071383256186E-2</v>
      </c>
      <c r="V105" s="153">
        <f t="shared" si="24"/>
        <v>1.8622839824533676E-2</v>
      </c>
      <c r="W105" s="153">
        <f t="shared" si="25"/>
        <v>4.0350839156870445E-3</v>
      </c>
      <c r="X105" s="153">
        <f t="shared" si="23"/>
        <v>2.4814039245579633E-2</v>
      </c>
      <c r="Y105" s="47">
        <f t="shared" si="29"/>
        <v>3.7692259907020163E-3</v>
      </c>
      <c r="Z105" s="151">
        <f t="shared" si="27"/>
        <v>2.9775015745736079E-3</v>
      </c>
      <c r="AA105" s="279"/>
      <c r="AB105" s="279"/>
      <c r="AC105" s="280">
        <v>251856</v>
      </c>
      <c r="AD105" s="280">
        <f t="shared" si="17"/>
        <v>285155.70470840274</v>
      </c>
      <c r="AE105" s="281">
        <f t="shared" si="32"/>
        <v>1.3552317367313523E-2</v>
      </c>
      <c r="AF105" s="16">
        <f t="shared" si="30"/>
        <v>1.6529818941887132E-2</v>
      </c>
      <c r="AG105" s="281"/>
    </row>
    <row r="106" spans="1:33" ht="16">
      <c r="A106" s="51">
        <v>75</v>
      </c>
      <c r="B106" s="53">
        <v>44547</v>
      </c>
      <c r="C106" s="52">
        <v>5230468</v>
      </c>
      <c r="D106" s="52">
        <v>6629870</v>
      </c>
      <c r="E106" s="137">
        <f t="shared" si="20"/>
        <v>1174194</v>
      </c>
      <c r="F106" s="52">
        <v>82301</v>
      </c>
      <c r="G106" s="52">
        <v>12101</v>
      </c>
      <c r="H106" s="52">
        <v>386</v>
      </c>
      <c r="I106" s="138">
        <v>82</v>
      </c>
      <c r="J106" s="52">
        <v>128886</v>
      </c>
      <c r="K106" s="157">
        <v>1452</v>
      </c>
      <c r="L106" s="152">
        <f t="shared" si="21"/>
        <v>329</v>
      </c>
      <c r="M106" s="152">
        <f t="shared" si="21"/>
        <v>2</v>
      </c>
      <c r="N106" s="152">
        <f t="shared" si="21"/>
        <v>-5</v>
      </c>
      <c r="O106" s="152">
        <f t="shared" si="21"/>
        <v>1159</v>
      </c>
      <c r="P106" s="144">
        <f t="shared" si="31"/>
        <v>1444.8452541968334</v>
      </c>
      <c r="Q106" s="144">
        <f t="shared" si="31"/>
        <v>37.59344418808179</v>
      </c>
      <c r="R106" s="144">
        <f t="shared" si="31"/>
        <v>2.5613016150847319</v>
      </c>
      <c r="S106" s="151">
        <f t="shared" si="28"/>
        <v>1.7872679138021961E-2</v>
      </c>
      <c r="T106" s="151">
        <f t="shared" si="15"/>
        <v>3.193462809045344E-3</v>
      </c>
      <c r="U106" s="151">
        <f t="shared" si="15"/>
        <v>6.6700562892831562E-3</v>
      </c>
      <c r="V106" s="153">
        <f t="shared" si="24"/>
        <v>1.8355301187270072E-2</v>
      </c>
      <c r="W106" s="153">
        <f t="shared" si="25"/>
        <v>3.1905957887918175E-3</v>
      </c>
      <c r="X106" s="153">
        <f t="shared" si="23"/>
        <v>1.9082945559622651E-2</v>
      </c>
      <c r="Y106" s="47">
        <f t="shared" si="29"/>
        <v>3.5586405383671222E-3</v>
      </c>
      <c r="Z106" s="151">
        <f t="shared" si="27"/>
        <v>2.9777174434472836E-3</v>
      </c>
      <c r="AA106" s="279"/>
      <c r="AB106" s="279"/>
      <c r="AC106" s="280"/>
      <c r="AD106" s="280">
        <f t="shared" si="17"/>
        <v>302268.39969592844</v>
      </c>
      <c r="AE106" s="281">
        <f t="shared" si="32"/>
        <v>1.4485711251979259E-2</v>
      </c>
      <c r="AF106" s="16">
        <f t="shared" si="30"/>
        <v>1.7463428695426542E-2</v>
      </c>
      <c r="AG106" s="281"/>
    </row>
    <row r="107" spans="1:33" ht="16">
      <c r="A107" s="51">
        <v>76</v>
      </c>
      <c r="B107" s="53">
        <v>44548</v>
      </c>
      <c r="C107" s="52">
        <v>5234686</v>
      </c>
      <c r="D107" s="52">
        <v>6629870</v>
      </c>
      <c r="E107" s="137">
        <f t="shared" si="20"/>
        <v>1162759</v>
      </c>
      <c r="F107" s="52">
        <v>88083</v>
      </c>
      <c r="G107" s="52">
        <v>12966</v>
      </c>
      <c r="H107" s="52">
        <v>384</v>
      </c>
      <c r="I107" s="138">
        <v>84</v>
      </c>
      <c r="J107" s="52">
        <v>129449</v>
      </c>
      <c r="K107" s="157">
        <v>1459</v>
      </c>
      <c r="L107" s="152">
        <f t="shared" si="21"/>
        <v>865</v>
      </c>
      <c r="M107" s="152">
        <f t="shared" si="21"/>
        <v>-2</v>
      </c>
      <c r="N107" s="152">
        <f t="shared" si="21"/>
        <v>2</v>
      </c>
      <c r="O107" s="152">
        <f t="shared" si="21"/>
        <v>563</v>
      </c>
      <c r="P107" s="144">
        <f t="shared" si="31"/>
        <v>1408.3867798124163</v>
      </c>
      <c r="Q107" s="144">
        <f t="shared" si="31"/>
        <v>14.092898615453329</v>
      </c>
      <c r="R107" s="144">
        <f t="shared" si="31"/>
        <v>5.5203215721304151</v>
      </c>
      <c r="S107" s="151">
        <f t="shared" si="28"/>
        <v>1.7112632651029955E-2</v>
      </c>
      <c r="T107" s="151">
        <f t="shared" si="15"/>
        <v>1.1646061164741202E-3</v>
      </c>
      <c r="U107" s="151">
        <f t="shared" si="15"/>
        <v>1.430135122313579E-2</v>
      </c>
      <c r="V107" s="153">
        <f t="shared" si="24"/>
        <v>1.801852810086375E-2</v>
      </c>
      <c r="W107" s="153">
        <f t="shared" si="25"/>
        <v>3.3706156199824261E-3</v>
      </c>
      <c r="X107" s="153">
        <f t="shared" si="23"/>
        <v>1.651916677158629E-2</v>
      </c>
      <c r="Y107" s="47">
        <f t="shared" si="29"/>
        <v>3.5922513656176068E-3</v>
      </c>
      <c r="Z107" s="151">
        <f t="shared" si="27"/>
        <v>2.8639005806705008E-3</v>
      </c>
      <c r="AA107" s="279"/>
      <c r="AB107" s="279"/>
      <c r="AC107" s="280"/>
      <c r="AD107" s="280">
        <f t="shared" si="17"/>
        <v>320408.05758442631</v>
      </c>
      <c r="AE107" s="281">
        <f t="shared" si="32"/>
        <v>1.5448603798433535E-2</v>
      </c>
      <c r="AF107" s="16">
        <f t="shared" si="30"/>
        <v>1.8312504379104037E-2</v>
      </c>
      <c r="AG107" s="281"/>
    </row>
    <row r="108" spans="1:33" ht="16">
      <c r="A108" s="51">
        <v>77</v>
      </c>
      <c r="B108" s="53">
        <v>44549</v>
      </c>
      <c r="C108" s="52">
        <v>5236438</v>
      </c>
      <c r="D108" s="52">
        <v>6629870</v>
      </c>
      <c r="E108" s="137">
        <f t="shared" si="20"/>
        <v>1171829</v>
      </c>
      <c r="F108" s="52">
        <v>76033</v>
      </c>
      <c r="G108" s="52">
        <v>12611</v>
      </c>
      <c r="H108" s="52">
        <v>392</v>
      </c>
      <c r="I108" s="138">
        <v>81</v>
      </c>
      <c r="J108" s="52">
        <v>131023</v>
      </c>
      <c r="K108" s="157">
        <v>1463</v>
      </c>
      <c r="L108" s="152">
        <f t="shared" si="21"/>
        <v>-355</v>
      </c>
      <c r="M108" s="152">
        <f t="shared" si="21"/>
        <v>8</v>
      </c>
      <c r="N108" s="152">
        <f t="shared" si="21"/>
        <v>-3</v>
      </c>
      <c r="O108" s="152">
        <f t="shared" si="21"/>
        <v>1574</v>
      </c>
      <c r="P108" s="144">
        <f t="shared" si="31"/>
        <v>1162.0982879853257</v>
      </c>
      <c r="Q108" s="144">
        <f t="shared" si="31"/>
        <v>55.157444206664628</v>
      </c>
      <c r="R108" s="144">
        <f t="shared" si="31"/>
        <v>6.7442678080097824</v>
      </c>
      <c r="S108" s="151">
        <f t="shared" si="28"/>
        <v>1.3193218759412437E-2</v>
      </c>
      <c r="T108" s="151">
        <f t="shared" si="15"/>
        <v>4.2540061859219986E-3</v>
      </c>
      <c r="U108" s="151">
        <f t="shared" si="15"/>
        <v>1.7563197416692142E-2</v>
      </c>
      <c r="V108" s="153">
        <f t="shared" si="24"/>
        <v>1.7615497657158582E-2</v>
      </c>
      <c r="W108" s="153">
        <f t="shared" si="25"/>
        <v>2.7425991525190942E-3</v>
      </c>
      <c r="X108" s="153">
        <f t="shared" si="23"/>
        <v>1.1495552494935052E-2</v>
      </c>
      <c r="Y108" s="47">
        <f t="shared" si="29"/>
        <v>1.5067610743068856E-3</v>
      </c>
      <c r="Z108" s="151">
        <f t="shared" si="27"/>
        <v>2.7780092229061923E-3</v>
      </c>
      <c r="AA108" s="279"/>
      <c r="AB108" s="279"/>
      <c r="AC108" s="280"/>
      <c r="AD108" s="280">
        <f t="shared" si="17"/>
        <v>339636.30822242337</v>
      </c>
      <c r="AE108" s="281">
        <f t="shared" si="32"/>
        <v>1.653674634038271E-2</v>
      </c>
      <c r="AF108" s="16">
        <f t="shared" si="30"/>
        <v>1.9314755563288901E-2</v>
      </c>
      <c r="AG108" s="281"/>
    </row>
    <row r="109" spans="1:33" ht="16">
      <c r="A109" s="51">
        <v>78</v>
      </c>
      <c r="B109" s="53">
        <v>44550</v>
      </c>
      <c r="C109" s="52">
        <v>5237300</v>
      </c>
      <c r="D109" s="52">
        <v>6629870</v>
      </c>
      <c r="E109" s="137">
        <f t="shared" si="20"/>
        <v>1174220</v>
      </c>
      <c r="F109" s="52">
        <v>71491</v>
      </c>
      <c r="G109" s="52">
        <v>12679</v>
      </c>
      <c r="H109" s="52">
        <v>406</v>
      </c>
      <c r="I109" s="138">
        <v>81</v>
      </c>
      <c r="J109" s="52">
        <v>132230</v>
      </c>
      <c r="K109" s="157">
        <v>1463</v>
      </c>
      <c r="L109" s="152">
        <f t="shared" si="21"/>
        <v>68</v>
      </c>
      <c r="M109" s="152">
        <f t="shared" si="21"/>
        <v>14</v>
      </c>
      <c r="N109" s="152">
        <f t="shared" si="21"/>
        <v>0</v>
      </c>
      <c r="O109" s="152">
        <f t="shared" si="21"/>
        <v>1207</v>
      </c>
      <c r="P109" s="144">
        <f t="shared" si="31"/>
        <v>1230.3540179249583</v>
      </c>
      <c r="Q109" s="144">
        <f t="shared" si="31"/>
        <v>51.220264317180614</v>
      </c>
      <c r="R109" s="144">
        <f t="shared" si="31"/>
        <v>7.4257177578611575</v>
      </c>
      <c r="S109" s="151">
        <f t="shared" si="28"/>
        <v>1.6181842330632204E-2</v>
      </c>
      <c r="T109" s="151">
        <f t="shared" si="28"/>
        <v>4.0615545410499256E-3</v>
      </c>
      <c r="U109" s="151">
        <f t="shared" si="28"/>
        <v>1.8943157545564176E-2</v>
      </c>
      <c r="V109" s="153">
        <f t="shared" si="24"/>
        <v>1.7740578811895752E-2</v>
      </c>
      <c r="W109" s="153">
        <f t="shared" si="25"/>
        <v>2.6057922584285936E-3</v>
      </c>
      <c r="X109" s="153">
        <f t="shared" si="23"/>
        <v>1.1404904062430481E-2</v>
      </c>
      <c r="Y109" s="47">
        <f t="shared" si="29"/>
        <v>7.3560220817201144E-4</v>
      </c>
      <c r="Z109" s="151">
        <f t="shared" si="27"/>
        <v>2.659497408443292E-3</v>
      </c>
      <c r="AA109" s="279"/>
      <c r="AB109" s="279"/>
      <c r="AC109" s="280"/>
      <c r="AD109" s="280">
        <f t="shared" si="17"/>
        <v>360018.47997396864</v>
      </c>
      <c r="AE109" s="281">
        <f t="shared" si="32"/>
        <v>1.73934693129674E-2</v>
      </c>
      <c r="AF109" s="16">
        <f t="shared" si="30"/>
        <v>2.0052966721410694E-2</v>
      </c>
      <c r="AG109" s="281"/>
    </row>
    <row r="110" spans="1:33" ht="16">
      <c r="A110" s="51">
        <v>79</v>
      </c>
      <c r="B110" s="53">
        <v>44551</v>
      </c>
      <c r="C110" s="52">
        <v>5241103</v>
      </c>
      <c r="D110" s="52">
        <v>6629870</v>
      </c>
      <c r="E110" s="137">
        <f t="shared" si="20"/>
        <v>1173790</v>
      </c>
      <c r="F110" s="52">
        <v>66888</v>
      </c>
      <c r="G110" s="52">
        <v>12992</v>
      </c>
      <c r="H110" s="52">
        <v>392</v>
      </c>
      <c r="I110" s="138">
        <v>73</v>
      </c>
      <c r="J110" s="52">
        <v>133163</v>
      </c>
      <c r="K110" s="157">
        <v>1469</v>
      </c>
      <c r="L110" s="152">
        <f t="shared" si="21"/>
        <v>313</v>
      </c>
      <c r="M110" s="152">
        <f t="shared" si="21"/>
        <v>-14</v>
      </c>
      <c r="N110" s="152">
        <f t="shared" si="21"/>
        <v>-8</v>
      </c>
      <c r="O110" s="152">
        <f t="shared" si="21"/>
        <v>933</v>
      </c>
      <c r="P110" s="144">
        <f t="shared" si="31"/>
        <v>1213.760645017463</v>
      </c>
      <c r="Q110" s="144">
        <f t="shared" si="31"/>
        <v>13.178122910009659</v>
      </c>
      <c r="R110" s="144">
        <f t="shared" si="31"/>
        <v>0</v>
      </c>
      <c r="S110" s="151">
        <f t="shared" si="28"/>
        <v>1.6977810423933964E-2</v>
      </c>
      <c r="T110" s="151">
        <f t="shared" si="28"/>
        <v>1.0393661101040822E-3</v>
      </c>
      <c r="U110" s="151">
        <f t="shared" si="28"/>
        <v>0</v>
      </c>
      <c r="V110" s="153">
        <f t="shared" si="24"/>
        <v>1.8547609775006552E-2</v>
      </c>
      <c r="W110" s="153">
        <f t="shared" si="25"/>
        <v>2.857312565213088E-3</v>
      </c>
      <c r="X110" s="153">
        <f t="shared" si="23"/>
        <v>1.2176450165232172E-2</v>
      </c>
      <c r="Y110" s="47">
        <f t="shared" si="29"/>
        <v>3.2387457205634378E-3</v>
      </c>
      <c r="Z110" s="151">
        <f t="shared" si="27"/>
        <v>2.3766690627348352E-3</v>
      </c>
      <c r="AA110" s="279"/>
      <c r="AB110" s="279"/>
      <c r="AC110" s="280"/>
      <c r="AD110" s="280">
        <f t="shared" si="17"/>
        <v>381623.8216730493</v>
      </c>
      <c r="AE110" s="281">
        <f t="shared" si="32"/>
        <v>1.8399739145203334E-2</v>
      </c>
      <c r="AF110" s="16">
        <f t="shared" si="30"/>
        <v>2.077640820793817E-2</v>
      </c>
      <c r="AG110" s="281"/>
    </row>
    <row r="111" spans="1:33" ht="16">
      <c r="A111" s="51">
        <v>80</v>
      </c>
      <c r="B111" s="53">
        <v>44552</v>
      </c>
      <c r="C111" s="52">
        <v>5244677</v>
      </c>
      <c r="D111" s="52">
        <v>6629870</v>
      </c>
      <c r="E111" s="137">
        <f t="shared" si="20"/>
        <v>1143336</v>
      </c>
      <c r="F111" s="52">
        <v>92262</v>
      </c>
      <c r="G111" s="52">
        <v>13415</v>
      </c>
      <c r="H111" s="52">
        <v>394</v>
      </c>
      <c r="I111" s="138">
        <v>70</v>
      </c>
      <c r="J111" s="52">
        <v>134241</v>
      </c>
      <c r="K111" s="157">
        <v>1475</v>
      </c>
      <c r="L111" s="152">
        <f t="shared" si="21"/>
        <v>423</v>
      </c>
      <c r="M111" s="152">
        <f t="shared" si="21"/>
        <v>2</v>
      </c>
      <c r="N111" s="152">
        <f t="shared" si="21"/>
        <v>-3</v>
      </c>
      <c r="O111" s="152">
        <f t="shared" si="21"/>
        <v>1078</v>
      </c>
      <c r="P111" s="144">
        <f t="shared" si="31"/>
        <v>1464.9605158873117</v>
      </c>
      <c r="Q111" s="144">
        <f t="shared" si="31"/>
        <v>32.602492974998199</v>
      </c>
      <c r="R111" s="144">
        <f t="shared" si="31"/>
        <v>2.4369911376900353</v>
      </c>
      <c r="S111" s="151">
        <f t="shared" si="28"/>
        <v>2.1901694113851688E-2</v>
      </c>
      <c r="T111" s="151">
        <f t="shared" si="28"/>
        <v>2.5094283385928419E-3</v>
      </c>
      <c r="U111" s="151">
        <f t="shared" si="28"/>
        <v>6.2168141267602943E-3</v>
      </c>
      <c r="V111" s="153">
        <f t="shared" si="24"/>
        <v>1.9854557113796373E-2</v>
      </c>
      <c r="W111" s="153">
        <f t="shared" si="25"/>
        <v>2.4859132306909466E-3</v>
      </c>
      <c r="X111" s="153">
        <f t="shared" si="23"/>
        <v>1.3525332103514847E-2</v>
      </c>
      <c r="Y111" s="47">
        <f t="shared" si="29"/>
        <v>3.0448376626142667E-3</v>
      </c>
      <c r="Z111" s="151">
        <f t="shared" si="27"/>
        <v>1.9322467257552969E-3</v>
      </c>
      <c r="AA111" s="279"/>
      <c r="AB111" s="279"/>
      <c r="AC111" s="280"/>
      <c r="AD111" s="280">
        <f t="shared" si="17"/>
        <v>404525.73789788136</v>
      </c>
      <c r="AE111" s="281">
        <f t="shared" si="32"/>
        <v>1.9511084797819087E-2</v>
      </c>
      <c r="AF111" s="16">
        <f t="shared" si="30"/>
        <v>2.1443331523574385E-2</v>
      </c>
      <c r="AG111" s="281"/>
    </row>
    <row r="112" spans="1:33" ht="16">
      <c r="A112" s="51">
        <v>81</v>
      </c>
      <c r="B112" s="53">
        <v>44553</v>
      </c>
      <c r="C112" s="52">
        <v>5248038</v>
      </c>
      <c r="D112" s="52">
        <v>6629870</v>
      </c>
      <c r="E112" s="137">
        <f t="shared" si="20"/>
        <v>1145143</v>
      </c>
      <c r="F112" s="52">
        <v>85112</v>
      </c>
      <c r="G112" s="52">
        <v>14322</v>
      </c>
      <c r="H112" s="52">
        <v>398</v>
      </c>
      <c r="I112" s="138">
        <v>72</v>
      </c>
      <c r="J112" s="52">
        <v>135300</v>
      </c>
      <c r="K112" s="157">
        <v>1485</v>
      </c>
      <c r="L112" s="152">
        <f t="shared" si="21"/>
        <v>907</v>
      </c>
      <c r="M112" s="152">
        <f t="shared" si="21"/>
        <v>4</v>
      </c>
      <c r="N112" s="152">
        <f t="shared" si="21"/>
        <v>2</v>
      </c>
      <c r="O112" s="152">
        <f t="shared" si="21"/>
        <v>1059</v>
      </c>
      <c r="P112" s="144">
        <f t="shared" si="31"/>
        <v>1932.3514061654948</v>
      </c>
      <c r="Q112" s="144">
        <f t="shared" si="31"/>
        <v>32.493915630070305</v>
      </c>
      <c r="R112" s="144">
        <f t="shared" si="31"/>
        <v>7.1546782044348296</v>
      </c>
      <c r="S112" s="151">
        <f t="shared" si="28"/>
        <v>2.0944174266388057E-2</v>
      </c>
      <c r="T112" s="151">
        <f t="shared" si="28"/>
        <v>2.4222076503965938E-3</v>
      </c>
      <c r="U112" s="151">
        <f t="shared" si="28"/>
        <v>1.8159081737144239E-2</v>
      </c>
      <c r="V112" s="153">
        <f t="shared" si="24"/>
        <v>2.0306896925191824E-2</v>
      </c>
      <c r="W112" s="153">
        <f t="shared" si="25"/>
        <v>1.6736023224809614E-3</v>
      </c>
      <c r="X112" s="153">
        <f t="shared" si="23"/>
        <v>9.7367005944020112E-3</v>
      </c>
      <c r="Y112" s="47">
        <f t="shared" si="29"/>
        <v>2.9396432894617155E-3</v>
      </c>
      <c r="Z112" s="151">
        <f t="shared" si="27"/>
        <v>1.7860259289360116E-3</v>
      </c>
      <c r="AA112" s="279"/>
      <c r="AB112" s="279"/>
      <c r="AC112" s="280">
        <v>475599</v>
      </c>
      <c r="AD112" s="280">
        <f t="shared" si="17"/>
        <v>428802.03836442513</v>
      </c>
      <c r="AE112" s="281">
        <f t="shared" si="32"/>
        <v>2.1232866337230493E-2</v>
      </c>
      <c r="AF112" s="16">
        <f t="shared" si="30"/>
        <v>2.3018892266166505E-2</v>
      </c>
      <c r="AG112" s="281"/>
    </row>
    <row r="113" spans="1:33" ht="16">
      <c r="A113" s="51">
        <v>82</v>
      </c>
      <c r="B113" s="53">
        <v>44554</v>
      </c>
      <c r="C113" s="52">
        <v>5249846</v>
      </c>
      <c r="D113" s="52">
        <v>6629870</v>
      </c>
      <c r="E113" s="137">
        <f t="shared" si="20"/>
        <v>1144828</v>
      </c>
      <c r="F113" s="52">
        <v>81565</v>
      </c>
      <c r="G113" s="52">
        <v>14990</v>
      </c>
      <c r="H113" s="52">
        <v>397</v>
      </c>
      <c r="I113" s="138">
        <v>75</v>
      </c>
      <c r="J113" s="52">
        <v>136676</v>
      </c>
      <c r="K113" s="157">
        <v>1493</v>
      </c>
      <c r="L113" s="152">
        <f t="shared" si="21"/>
        <v>668</v>
      </c>
      <c r="M113" s="152">
        <f t="shared" si="21"/>
        <v>-1</v>
      </c>
      <c r="N113" s="152">
        <f t="shared" si="21"/>
        <v>3</v>
      </c>
      <c r="O113" s="152">
        <f t="shared" si="21"/>
        <v>1376</v>
      </c>
      <c r="P113" s="144">
        <f t="shared" si="31"/>
        <v>2001.9956021213297</v>
      </c>
      <c r="Q113" s="144">
        <f t="shared" si="31"/>
        <v>34.32997024964429</v>
      </c>
      <c r="R113" s="144">
        <f t="shared" si="31"/>
        <v>9.674427629025999</v>
      </c>
      <c r="S113" s="151">
        <f t="shared" si="28"/>
        <v>2.3521895879797559E-2</v>
      </c>
      <c r="T113" s="151">
        <f t="shared" si="28"/>
        <v>2.3970095133112896E-3</v>
      </c>
      <c r="U113" s="151">
        <f t="shared" si="28"/>
        <v>2.4307607108105526E-2</v>
      </c>
      <c r="V113" s="153">
        <f t="shared" si="24"/>
        <v>2.1740046861163615E-2</v>
      </c>
      <c r="W113" s="153">
        <f t="shared" si="25"/>
        <v>2.0211230367640064E-3</v>
      </c>
      <c r="X113" s="153">
        <f t="shared" si="23"/>
        <v>1.7004507537314206E-2</v>
      </c>
      <c r="Y113" s="47">
        <f t="shared" si="29"/>
        <v>1.5788421184079193E-3</v>
      </c>
      <c r="Z113" s="151">
        <f t="shared" si="27"/>
        <v>1.7494326071477266E-3</v>
      </c>
      <c r="AA113" s="279"/>
      <c r="AB113" s="279"/>
      <c r="AC113" s="280"/>
      <c r="AD113" s="280">
        <f t="shared" si="17"/>
        <v>454535.20228644239</v>
      </c>
      <c r="AE113" s="281">
        <f t="shared" si="32"/>
        <v>2.2471572477862821E-2</v>
      </c>
      <c r="AF113" s="16">
        <f t="shared" si="30"/>
        <v>2.4221005085010548E-2</v>
      </c>
      <c r="AG113" s="281"/>
    </row>
    <row r="114" spans="1:33" ht="16">
      <c r="A114" s="51">
        <v>83</v>
      </c>
      <c r="B114" s="53">
        <v>44555</v>
      </c>
      <c r="C114" s="52">
        <f>C113+(C116-C113)/3</f>
        <v>5250397</v>
      </c>
      <c r="D114" s="52">
        <v>6629870</v>
      </c>
      <c r="E114" s="137">
        <f t="shared" si="20"/>
        <v>1140278</v>
      </c>
      <c r="F114" s="52">
        <v>83456</v>
      </c>
      <c r="G114" s="52">
        <v>17132</v>
      </c>
      <c r="H114" s="52">
        <v>361</v>
      </c>
      <c r="I114" s="138">
        <v>71</v>
      </c>
      <c r="J114" s="52">
        <v>136676</v>
      </c>
      <c r="K114" s="157">
        <v>1499</v>
      </c>
      <c r="L114" s="152">
        <f t="shared" si="21"/>
        <v>2142</v>
      </c>
      <c r="M114" s="152">
        <f t="shared" si="21"/>
        <v>-36</v>
      </c>
      <c r="N114" s="152">
        <f t="shared" si="21"/>
        <v>-4</v>
      </c>
      <c r="O114" s="152">
        <f t="shared" si="21"/>
        <v>0</v>
      </c>
      <c r="P114" s="144">
        <f t="shared" si="31"/>
        <v>2142</v>
      </c>
      <c r="Q114" s="144">
        <f t="shared" si="31"/>
        <v>0</v>
      </c>
      <c r="R114" s="144">
        <f t="shared" si="31"/>
        <v>0</v>
      </c>
      <c r="S114" s="151">
        <f t="shared" si="28"/>
        <v>2.6261264022558694E-2</v>
      </c>
      <c r="T114" s="151">
        <f t="shared" si="28"/>
        <v>0</v>
      </c>
      <c r="U114" s="151">
        <f t="shared" si="28"/>
        <v>0</v>
      </c>
      <c r="V114" s="153">
        <f t="shared" si="24"/>
        <v>2.5935546974059885E-2</v>
      </c>
      <c r="W114" s="153">
        <f t="shared" si="25"/>
        <v>2.214826370128509E-3</v>
      </c>
      <c r="X114" s="153">
        <f t="shared" si="23"/>
        <v>2.4908850458496994E-2</v>
      </c>
      <c r="Y114" s="47">
        <f t="shared" si="29"/>
        <v>4.8129500676084093E-4</v>
      </c>
      <c r="Z114" s="151">
        <f t="shared" si="27"/>
        <v>1.3343570481963104E-3</v>
      </c>
      <c r="AA114" s="279"/>
      <c r="AB114" s="279"/>
      <c r="AC114" s="280"/>
      <c r="AD114" s="280">
        <f t="shared" ref="AD114:AD120" si="33">10289*EXP(0.05828*(A114-17))</f>
        <v>481812.65860026644</v>
      </c>
      <c r="AE114" s="281">
        <f t="shared" si="32"/>
        <v>2.3826685156044445E-2</v>
      </c>
      <c r="AF114" s="16">
        <f t="shared" si="30"/>
        <v>2.5161042204240754E-2</v>
      </c>
      <c r="AG114" s="281"/>
    </row>
    <row r="115" spans="1:33" ht="16">
      <c r="A115" s="51">
        <v>84</v>
      </c>
      <c r="B115" s="53">
        <v>44556</v>
      </c>
      <c r="C115" s="52">
        <f>C114+(C116-C113)/3</f>
        <v>5250948</v>
      </c>
      <c r="D115" s="52">
        <v>6629870</v>
      </c>
      <c r="E115" s="137">
        <f t="shared" si="20"/>
        <v>1149236</v>
      </c>
      <c r="F115" s="52">
        <v>72519</v>
      </c>
      <c r="G115" s="52">
        <v>16932</v>
      </c>
      <c r="H115" s="52">
        <v>374</v>
      </c>
      <c r="I115" s="138">
        <v>77</v>
      </c>
      <c r="J115" s="52">
        <v>138283</v>
      </c>
      <c r="K115" s="157">
        <v>1501</v>
      </c>
      <c r="L115" s="152">
        <f t="shared" si="21"/>
        <v>-200</v>
      </c>
      <c r="M115" s="152">
        <f t="shared" si="21"/>
        <v>13</v>
      </c>
      <c r="N115" s="152">
        <f t="shared" si="21"/>
        <v>6</v>
      </c>
      <c r="O115" s="152">
        <f t="shared" si="21"/>
        <v>1607</v>
      </c>
      <c r="P115" s="144">
        <f t="shared" si="31"/>
        <v>1365.3065638842547</v>
      </c>
      <c r="Q115" s="144">
        <f t="shared" si="31"/>
        <v>47.57504458378876</v>
      </c>
      <c r="R115" s="144">
        <f t="shared" si="31"/>
        <v>13.118391531956508</v>
      </c>
      <c r="S115" s="151">
        <f t="shared" si="28"/>
        <v>1.6359597439180584E-2</v>
      </c>
      <c r="T115" s="151">
        <f t="shared" si="28"/>
        <v>2.7769696815193065E-3</v>
      </c>
      <c r="U115" s="151">
        <f t="shared" si="28"/>
        <v>3.6339034714560965E-2</v>
      </c>
      <c r="V115" s="153">
        <f t="shared" si="24"/>
        <v>3.0690292460802616E-2</v>
      </c>
      <c r="W115" s="153">
        <f t="shared" si="25"/>
        <v>1.9822036491165635E-3</v>
      </c>
      <c r="X115" s="153">
        <f t="shared" si="23"/>
        <v>2.1277034111068148E-2</v>
      </c>
      <c r="Y115" s="47">
        <f t="shared" si="29"/>
        <v>4.8321549657188859E-4</v>
      </c>
      <c r="Z115" s="151">
        <f t="shared" si="27"/>
        <v>9.4586185440551529E-4</v>
      </c>
      <c r="AA115" s="279"/>
      <c r="AB115" s="279"/>
      <c r="AC115" s="280"/>
      <c r="AD115" s="280">
        <f t="shared" si="33"/>
        <v>510727.08300635236</v>
      </c>
      <c r="AE115" s="281">
        <f t="shared" si="32"/>
        <v>2.535734654714545E-2</v>
      </c>
      <c r="AF115" s="16">
        <f t="shared" si="30"/>
        <v>2.6303208401550964E-2</v>
      </c>
      <c r="AG115" s="281"/>
    </row>
    <row r="116" spans="1:33" ht="16">
      <c r="A116" s="51">
        <v>85</v>
      </c>
      <c r="B116" s="53">
        <v>44557</v>
      </c>
      <c r="C116" s="52">
        <v>5251499</v>
      </c>
      <c r="D116" s="52">
        <v>6629870</v>
      </c>
      <c r="E116" s="137">
        <f t="shared" si="20"/>
        <v>1161406</v>
      </c>
      <c r="F116" s="52">
        <v>57818</v>
      </c>
      <c r="G116" s="52">
        <v>16010</v>
      </c>
      <c r="H116" s="52">
        <v>368</v>
      </c>
      <c r="I116" s="138">
        <v>80</v>
      </c>
      <c r="J116" s="52">
        <v>141185</v>
      </c>
      <c r="K116" s="157">
        <v>1504</v>
      </c>
      <c r="L116" s="152">
        <f t="shared" si="21"/>
        <v>-922</v>
      </c>
      <c r="M116" s="152">
        <f t="shared" si="21"/>
        <v>-6</v>
      </c>
      <c r="N116" s="152">
        <f t="shared" si="21"/>
        <v>3</v>
      </c>
      <c r="O116" s="152">
        <f t="shared" si="21"/>
        <v>2902</v>
      </c>
      <c r="P116" s="144">
        <f t="shared" si="31"/>
        <v>1901.0052254222869</v>
      </c>
      <c r="Q116" s="144">
        <f t="shared" si="31"/>
        <v>58.88856483169279</v>
      </c>
      <c r="R116" s="144">
        <f t="shared" si="31"/>
        <v>17.106209746020173</v>
      </c>
      <c r="S116" s="151">
        <f t="shared" si="28"/>
        <v>2.6213891882434767E-2</v>
      </c>
      <c r="T116" s="151">
        <f t="shared" si="28"/>
        <v>3.4779450054153549E-3</v>
      </c>
      <c r="U116" s="151">
        <f t="shared" si="28"/>
        <v>4.5738528732674262E-2</v>
      </c>
      <c r="V116" s="153">
        <f t="shared" si="24"/>
        <v>3.7343096494202102E-2</v>
      </c>
      <c r="W116" s="153">
        <f t="shared" si="25"/>
        <v>2.2763332240234766E-3</v>
      </c>
      <c r="X116" s="153">
        <f t="shared" si="23"/>
        <v>1.6415512689447045E-2</v>
      </c>
      <c r="Y116" s="47">
        <f t="shared" si="29"/>
        <v>4.7944895565401712E-4</v>
      </c>
      <c r="Z116" s="151">
        <f t="shared" si="27"/>
        <v>7.6164507398130733E-4</v>
      </c>
      <c r="AA116" s="279"/>
      <c r="AB116" s="279"/>
      <c r="AC116" s="280"/>
      <c r="AD116" s="280">
        <f t="shared" si="33"/>
        <v>541376.71283681202</v>
      </c>
      <c r="AE116" s="281">
        <f t="shared" si="32"/>
        <v>2.6669569897270585E-2</v>
      </c>
      <c r="AF116" s="16">
        <f t="shared" si="30"/>
        <v>2.7431214971251894E-2</v>
      </c>
      <c r="AG116" s="281"/>
    </row>
    <row r="117" spans="1:33" ht="16">
      <c r="A117" s="51">
        <v>86</v>
      </c>
      <c r="B117" s="53">
        <v>44558</v>
      </c>
      <c r="C117" s="52">
        <v>5251886</v>
      </c>
      <c r="D117" s="52">
        <v>6629870</v>
      </c>
      <c r="E117" s="137">
        <f t="shared" si="20"/>
        <v>1149456</v>
      </c>
      <c r="F117" s="52">
        <v>66683</v>
      </c>
      <c r="G117" s="52">
        <v>17382</v>
      </c>
      <c r="H117" s="52">
        <v>361</v>
      </c>
      <c r="I117" s="138">
        <v>69</v>
      </c>
      <c r="J117" s="52">
        <v>142525</v>
      </c>
      <c r="K117" s="157">
        <v>1508</v>
      </c>
      <c r="L117" s="152">
        <f t="shared" si="21"/>
        <v>1372</v>
      </c>
      <c r="M117" s="152">
        <f t="shared" si="21"/>
        <v>-7</v>
      </c>
      <c r="N117" s="152">
        <f t="shared" si="21"/>
        <v>-11</v>
      </c>
      <c r="O117" s="152">
        <f t="shared" si="21"/>
        <v>1340</v>
      </c>
      <c r="P117" s="144">
        <f t="shared" si="31"/>
        <v>2679.6510217830673</v>
      </c>
      <c r="Q117" s="144">
        <f t="shared" si="31"/>
        <v>20.158095665843252</v>
      </c>
      <c r="R117" s="144">
        <f t="shared" si="31"/>
        <v>0</v>
      </c>
      <c r="S117" s="151">
        <f t="shared" si="28"/>
        <v>4.6346311214207812E-2</v>
      </c>
      <c r="T117" s="151">
        <f t="shared" si="28"/>
        <v>1.2590940453368676E-3</v>
      </c>
      <c r="U117" s="151">
        <f t="shared" si="28"/>
        <v>0</v>
      </c>
      <c r="V117" s="153">
        <f t="shared" si="24"/>
        <v>4.4151276821972077E-2</v>
      </c>
      <c r="W117" s="153">
        <f t="shared" si="25"/>
        <v>2.4676093861702372E-3</v>
      </c>
      <c r="X117" s="153">
        <f t="shared" si="23"/>
        <v>1.6415512689447045E-2</v>
      </c>
      <c r="Y117" s="47">
        <f t="shared" si="29"/>
        <v>3.3321680790352381E-4</v>
      </c>
      <c r="Z117" s="151">
        <f t="shared" si="27"/>
        <v>7.2827625127781358E-4</v>
      </c>
      <c r="AA117" s="279"/>
      <c r="AB117" s="279"/>
      <c r="AC117" s="280"/>
      <c r="AD117" s="280">
        <f t="shared" si="33"/>
        <v>573865.68081870594</v>
      </c>
      <c r="AE117" s="281">
        <f t="shared" si="32"/>
        <v>2.797382481397024E-2</v>
      </c>
      <c r="AF117" s="16">
        <f t="shared" si="30"/>
        <v>2.8702101065248054E-2</v>
      </c>
      <c r="AG117" s="281"/>
    </row>
    <row r="118" spans="1:33" ht="16">
      <c r="A118" s="51">
        <v>87</v>
      </c>
      <c r="B118" s="53">
        <v>44559</v>
      </c>
      <c r="C118" s="52">
        <v>5252260</v>
      </c>
      <c r="D118" s="52">
        <v>6629870</v>
      </c>
      <c r="E118" s="137">
        <f t="shared" si="20"/>
        <v>1136883</v>
      </c>
      <c r="F118" s="52">
        <v>75132</v>
      </c>
      <c r="G118" s="52">
        <v>19526</v>
      </c>
      <c r="H118" s="52">
        <v>397</v>
      </c>
      <c r="I118" s="138">
        <v>62</v>
      </c>
      <c r="J118" s="52">
        <v>144097</v>
      </c>
      <c r="K118" s="157">
        <v>1513</v>
      </c>
      <c r="L118" s="152">
        <f t="shared" si="21"/>
        <v>2144</v>
      </c>
      <c r="M118" s="152">
        <f t="shared" si="21"/>
        <v>36</v>
      </c>
      <c r="N118" s="152">
        <f t="shared" si="21"/>
        <v>-7</v>
      </c>
      <c r="O118" s="152">
        <f t="shared" si="21"/>
        <v>1572</v>
      </c>
      <c r="P118" s="144">
        <f t="shared" si="31"/>
        <v>3679.895521641231</v>
      </c>
      <c r="Q118" s="144">
        <f t="shared" si="31"/>
        <v>67.227620715536659</v>
      </c>
      <c r="R118" s="144">
        <f t="shared" si="31"/>
        <v>0</v>
      </c>
      <c r="S118" s="151">
        <f t="shared" si="28"/>
        <v>5.5184912521050809E-2</v>
      </c>
      <c r="T118" s="151">
        <f t="shared" si="28"/>
        <v>3.8676573878458553E-3</v>
      </c>
      <c r="U118" s="151">
        <f t="shared" si="28"/>
        <v>0</v>
      </c>
      <c r="V118" s="153">
        <f t="shared" si="24"/>
        <v>4.7132945621874305E-2</v>
      </c>
      <c r="W118" s="153">
        <f t="shared" si="25"/>
        <v>2.4063016629323883E-3</v>
      </c>
      <c r="X118" s="153">
        <f t="shared" si="23"/>
        <v>1.0222237406552443E-2</v>
      </c>
      <c r="Y118" s="47">
        <f t="shared" si="29"/>
        <v>3.2537130607870158E-4</v>
      </c>
      <c r="Z118" s="151">
        <f t="shared" si="27"/>
        <v>7.6943979203064226E-4</v>
      </c>
      <c r="AA118" s="279"/>
      <c r="AB118" s="279"/>
      <c r="AC118" s="280"/>
      <c r="AD118" s="280">
        <f t="shared" si="33"/>
        <v>608304.36886705318</v>
      </c>
      <c r="AE118" s="281">
        <f t="shared" si="32"/>
        <v>2.9960858047935066E-2</v>
      </c>
      <c r="AF118" s="16">
        <f t="shared" si="30"/>
        <v>3.0730297839965708E-2</v>
      </c>
      <c r="AG118" s="281"/>
    </row>
    <row r="119" spans="1:33" ht="16">
      <c r="A119" s="51">
        <v>88</v>
      </c>
      <c r="B119" s="53">
        <v>44560</v>
      </c>
      <c r="C119" s="52">
        <v>5254136</v>
      </c>
      <c r="D119" s="52">
        <v>6629870</v>
      </c>
      <c r="E119" s="137">
        <f t="shared" si="20"/>
        <v>1123946</v>
      </c>
      <c r="F119" s="52">
        <v>81093</v>
      </c>
      <c r="G119" s="52">
        <v>23375</v>
      </c>
      <c r="H119" s="52">
        <v>395</v>
      </c>
      <c r="I119" s="138">
        <v>55</v>
      </c>
      <c r="J119" s="52">
        <v>145344</v>
      </c>
      <c r="K119" s="157">
        <v>1526</v>
      </c>
      <c r="L119" s="152">
        <f t="shared" si="21"/>
        <v>3849</v>
      </c>
      <c r="M119" s="152">
        <f t="shared" si="21"/>
        <v>-2</v>
      </c>
      <c r="N119" s="152">
        <f t="shared" si="21"/>
        <v>-7</v>
      </c>
      <c r="O119" s="152">
        <f t="shared" si="21"/>
        <v>1247</v>
      </c>
      <c r="P119" s="144">
        <f t="shared" si="31"/>
        <v>5072.447009443862</v>
      </c>
      <c r="Q119" s="144">
        <f t="shared" si="31"/>
        <v>18.674291710388246</v>
      </c>
      <c r="R119" s="144">
        <f t="shared" si="31"/>
        <v>0</v>
      </c>
      <c r="S119" s="151">
        <f t="shared" si="28"/>
        <v>6.7513802500184503E-2</v>
      </c>
      <c r="T119" s="151">
        <f t="shared" si="28"/>
        <v>9.563808107338035E-4</v>
      </c>
      <c r="U119" s="151">
        <f t="shared" si="28"/>
        <v>0</v>
      </c>
      <c r="V119" s="153">
        <f t="shared" si="24"/>
        <v>5.3287615258413044E-2</v>
      </c>
      <c r="W119" s="153">
        <f t="shared" si="25"/>
        <v>2.1383908273116467E-3</v>
      </c>
      <c r="X119" s="153">
        <f t="shared" si="23"/>
        <v>1.3431645750219881E-3</v>
      </c>
      <c r="Y119" s="47">
        <f t="shared" si="29"/>
        <v>1.6501258264922599E-3</v>
      </c>
      <c r="Z119" s="151">
        <f t="shared" si="27"/>
        <v>8.2668465112239304E-4</v>
      </c>
      <c r="AA119" s="279"/>
      <c r="AB119" s="279"/>
      <c r="AC119" s="280">
        <v>573561</v>
      </c>
      <c r="AD119" s="280">
        <f t="shared" si="33"/>
        <v>644809.78310958447</v>
      </c>
      <c r="AE119" s="281">
        <f t="shared" si="32"/>
        <v>3.211008893837914E-2</v>
      </c>
      <c r="AF119" s="16">
        <f t="shared" si="30"/>
        <v>3.2936773589501533E-2</v>
      </c>
      <c r="AG119" s="281"/>
    </row>
    <row r="120" spans="1:33" ht="16">
      <c r="A120" s="51">
        <v>89</v>
      </c>
      <c r="B120" s="53">
        <v>44561</v>
      </c>
      <c r="C120" s="52">
        <v>5255648</v>
      </c>
      <c r="D120" s="52">
        <v>6629870</v>
      </c>
      <c r="E120" s="137">
        <f t="shared" si="20"/>
        <v>1130914</v>
      </c>
      <c r="F120" s="52">
        <v>66774</v>
      </c>
      <c r="G120" s="52">
        <v>27554</v>
      </c>
      <c r="H120" s="52">
        <v>428</v>
      </c>
      <c r="I120" s="138">
        <v>54</v>
      </c>
      <c r="J120" s="52">
        <v>146965</v>
      </c>
      <c r="K120" s="157">
        <v>1533</v>
      </c>
      <c r="L120" s="152">
        <f t="shared" si="21"/>
        <v>4179</v>
      </c>
      <c r="M120" s="152">
        <f t="shared" si="21"/>
        <v>33</v>
      </c>
      <c r="N120" s="152">
        <f t="shared" si="21"/>
        <v>-1</v>
      </c>
      <c r="O120" s="152">
        <f t="shared" si="21"/>
        <v>1621</v>
      </c>
      <c r="P120" s="144">
        <f t="shared" si="31"/>
        <v>5772.1314738193751</v>
      </c>
      <c r="Q120" s="144">
        <f t="shared" si="31"/>
        <v>57.74632615209017</v>
      </c>
      <c r="R120" s="144">
        <f t="shared" si="31"/>
        <v>2.1222000285347411</v>
      </c>
      <c r="S120" s="151">
        <f t="shared" si="28"/>
        <v>7.1179158174187351E-2</v>
      </c>
      <c r="T120" s="151">
        <f t="shared" si="28"/>
        <v>2.4704310653300607E-3</v>
      </c>
      <c r="U120" s="151">
        <f t="shared" si="28"/>
        <v>5.3726583000879525E-3</v>
      </c>
      <c r="V120" s="153">
        <f t="shared" si="24"/>
        <v>6.0056046102407619E-2</v>
      </c>
      <c r="W120" s="153">
        <f t="shared" si="25"/>
        <v>2.4314897546365735E-3</v>
      </c>
      <c r="X120" s="153">
        <f t="shared" si="23"/>
        <v>1.7908861000293175E-3</v>
      </c>
      <c r="Y120" s="47">
        <f t="shared" si="29"/>
        <v>1.3452603594834628E-3</v>
      </c>
      <c r="Z120" s="151">
        <f t="shared" si="27"/>
        <v>9.1349357498948704E-4</v>
      </c>
      <c r="AA120" s="279"/>
      <c r="AB120" s="279"/>
      <c r="AC120" s="280"/>
      <c r="AD120" s="280">
        <f t="shared" si="33"/>
        <v>683505.95141738886</v>
      </c>
      <c r="AE120" s="281">
        <f t="shared" si="32"/>
        <v>3.4428850058458665E-2</v>
      </c>
      <c r="AF120" s="16">
        <f t="shared" si="30"/>
        <v>3.5342343633448153E-2</v>
      </c>
      <c r="AG120" s="281"/>
    </row>
    <row r="121" spans="1:33" ht="16">
      <c r="A121" s="20"/>
      <c r="B121" s="19"/>
      <c r="C121" s="8"/>
      <c r="D121" s="8"/>
      <c r="E121" s="10"/>
      <c r="F121" s="8"/>
      <c r="G121" s="8"/>
      <c r="H121" s="8"/>
      <c r="I121" s="9"/>
      <c r="J121" s="8"/>
      <c r="K121" s="159"/>
      <c r="L121" s="18"/>
      <c r="M121" s="18"/>
      <c r="N121" s="18"/>
      <c r="O121" s="18"/>
      <c r="P121" s="17"/>
      <c r="Q121" s="17"/>
      <c r="R121" s="17"/>
      <c r="S121" s="11"/>
      <c r="T121" s="11"/>
      <c r="U121" s="11"/>
      <c r="V121" s="16"/>
      <c r="W121" s="16"/>
      <c r="X121" s="16"/>
      <c r="Y121" s="14"/>
      <c r="Z121" s="11"/>
    </row>
    <row r="122" spans="1:33" ht="16">
      <c r="A122" s="20"/>
      <c r="B122" s="19"/>
      <c r="C122" s="8"/>
      <c r="D122" s="8"/>
      <c r="E122" s="10"/>
      <c r="F122" s="8"/>
      <c r="G122" s="8"/>
      <c r="H122" s="8"/>
      <c r="I122" s="9"/>
      <c r="J122" s="8"/>
      <c r="K122" s="159"/>
      <c r="L122" s="18"/>
      <c r="M122" s="18"/>
      <c r="N122" s="18"/>
      <c r="O122" s="18"/>
      <c r="P122" s="17"/>
      <c r="Q122" s="17"/>
      <c r="R122" s="17"/>
      <c r="S122" s="11"/>
      <c r="T122" s="11"/>
      <c r="U122" s="11"/>
      <c r="V122" s="16"/>
      <c r="W122" s="16"/>
      <c r="X122" s="16"/>
      <c r="Y122" s="14"/>
      <c r="Z122" s="11"/>
    </row>
    <row r="123" spans="1:33" ht="16">
      <c r="A123" s="20"/>
      <c r="B123" s="19"/>
      <c r="C123" s="8"/>
      <c r="D123" s="8"/>
      <c r="E123" s="10"/>
      <c r="F123" s="8"/>
      <c r="G123" s="8"/>
      <c r="H123" s="8"/>
      <c r="I123" s="9"/>
      <c r="J123" s="8"/>
      <c r="K123" s="159"/>
      <c r="L123" s="18"/>
      <c r="M123" s="18"/>
      <c r="N123" s="18"/>
      <c r="O123" s="18"/>
      <c r="P123" s="17"/>
      <c r="Q123" s="17"/>
      <c r="R123" s="17"/>
      <c r="S123" s="11"/>
      <c r="T123" s="11"/>
      <c r="U123" s="11"/>
      <c r="V123" s="16"/>
      <c r="W123" s="16"/>
      <c r="X123" s="16"/>
      <c r="Y123" s="14"/>
      <c r="Z123" s="11"/>
    </row>
    <row r="124" spans="1:33" ht="16">
      <c r="A124" s="20"/>
      <c r="B124" s="19"/>
      <c r="C124" s="8"/>
      <c r="D124" s="8"/>
      <c r="E124" s="10"/>
      <c r="F124" s="8"/>
      <c r="G124" s="8"/>
      <c r="H124" s="8"/>
      <c r="I124" s="9"/>
      <c r="J124" s="8"/>
      <c r="K124" s="159"/>
      <c r="L124" s="18"/>
      <c r="M124" s="18"/>
      <c r="N124" s="18"/>
      <c r="O124" s="18"/>
      <c r="P124" s="17"/>
      <c r="Q124" s="17"/>
      <c r="R124" s="17"/>
      <c r="S124" s="11"/>
      <c r="T124" s="11"/>
      <c r="U124" s="11"/>
      <c r="V124" s="16"/>
      <c r="W124" s="16"/>
      <c r="X124" s="16"/>
      <c r="Y124" s="14"/>
      <c r="Z124" s="11"/>
    </row>
    <row r="125" spans="1:33" ht="16">
      <c r="A125" s="20"/>
      <c r="B125" s="19"/>
      <c r="C125" s="8"/>
      <c r="D125" s="8"/>
      <c r="E125" s="10"/>
      <c r="F125" s="8"/>
      <c r="G125" s="8"/>
      <c r="H125" s="8"/>
      <c r="I125" s="9"/>
      <c r="J125" s="8"/>
      <c r="K125" s="159"/>
      <c r="L125" s="18"/>
      <c r="M125" s="18"/>
      <c r="N125" s="18"/>
      <c r="O125" s="18"/>
      <c r="P125" s="17"/>
      <c r="Q125" s="17"/>
      <c r="R125" s="17"/>
      <c r="S125" s="11"/>
      <c r="T125" s="11"/>
      <c r="U125" s="11"/>
      <c r="V125" s="16"/>
      <c r="W125" s="16"/>
      <c r="X125" s="16"/>
      <c r="Y125" s="14"/>
      <c r="Z125" s="11"/>
    </row>
    <row r="126" spans="1:33" ht="16">
      <c r="A126" s="20"/>
      <c r="B126" s="19"/>
      <c r="C126" s="8"/>
      <c r="D126" s="8"/>
      <c r="E126" s="10"/>
      <c r="F126" s="8"/>
      <c r="G126" s="8"/>
      <c r="H126" s="8"/>
      <c r="I126" s="9"/>
      <c r="J126" s="8"/>
      <c r="K126" s="159"/>
      <c r="L126" s="18"/>
      <c r="M126" s="18"/>
      <c r="N126" s="18"/>
      <c r="O126" s="18"/>
      <c r="P126" s="17"/>
      <c r="Q126" s="17"/>
      <c r="R126" s="17"/>
      <c r="S126" s="11"/>
      <c r="T126" s="11"/>
      <c r="U126" s="11"/>
      <c r="V126" s="16"/>
      <c r="W126" s="16"/>
      <c r="X126" s="16"/>
      <c r="Y126" s="14"/>
      <c r="Z126" s="11"/>
    </row>
    <row r="127" spans="1:33" ht="16">
      <c r="A127" s="20"/>
      <c r="B127" s="19"/>
      <c r="C127" s="8"/>
      <c r="D127" s="8"/>
      <c r="E127" s="10"/>
      <c r="F127" s="8"/>
      <c r="G127" s="8"/>
      <c r="H127" s="8"/>
      <c r="I127" s="9"/>
      <c r="J127" s="8"/>
      <c r="K127" s="159"/>
      <c r="L127" s="18"/>
      <c r="M127" s="18"/>
      <c r="N127" s="18"/>
      <c r="O127" s="18"/>
      <c r="P127" s="17"/>
      <c r="Q127" s="17"/>
      <c r="R127" s="17"/>
      <c r="S127" s="11"/>
      <c r="T127" s="11"/>
      <c r="U127" s="11"/>
      <c r="V127" s="16"/>
      <c r="W127" s="16"/>
      <c r="X127" s="16"/>
      <c r="Y127" s="14"/>
      <c r="Z127" s="11"/>
    </row>
    <row r="128" spans="1:33" ht="16">
      <c r="A128" s="20"/>
      <c r="B128" s="19"/>
      <c r="C128" s="8"/>
      <c r="D128" s="8"/>
      <c r="E128" s="10"/>
      <c r="F128" s="8"/>
      <c r="G128" s="8"/>
      <c r="H128" s="8"/>
      <c r="I128" s="9"/>
      <c r="J128" s="8"/>
      <c r="K128" s="159"/>
      <c r="L128" s="18"/>
      <c r="M128" s="18"/>
      <c r="N128" s="18"/>
      <c r="O128" s="18"/>
      <c r="P128" s="21"/>
      <c r="Q128" s="21"/>
      <c r="R128" s="21"/>
      <c r="S128" s="12"/>
      <c r="T128" s="12"/>
      <c r="U128" s="12"/>
      <c r="V128" s="16"/>
      <c r="W128" s="16"/>
      <c r="X128" s="16"/>
      <c r="Y128" s="14"/>
      <c r="Z128" s="12"/>
    </row>
    <row r="129" spans="1:26" ht="16">
      <c r="A129" s="20"/>
      <c r="B129" s="19"/>
      <c r="C129" s="8"/>
      <c r="D129" s="8"/>
      <c r="E129" s="10"/>
      <c r="F129" s="8"/>
      <c r="G129" s="8"/>
      <c r="H129" s="8"/>
      <c r="I129" s="9"/>
      <c r="J129" s="8"/>
      <c r="K129" s="159"/>
      <c r="L129" s="18"/>
      <c r="M129" s="18"/>
      <c r="N129" s="18"/>
      <c r="O129" s="18"/>
      <c r="P129" s="17"/>
      <c r="Q129" s="17"/>
      <c r="R129" s="17"/>
      <c r="S129" s="11"/>
      <c r="T129" s="11"/>
      <c r="U129" s="11"/>
      <c r="V129" s="16"/>
      <c r="W129" s="16"/>
      <c r="X129" s="16"/>
      <c r="Y129" s="14"/>
      <c r="Z129" s="11"/>
    </row>
    <row r="130" spans="1:26" ht="16">
      <c r="A130" s="20"/>
      <c r="B130" s="19"/>
      <c r="C130" s="8"/>
      <c r="D130" s="8"/>
      <c r="E130" s="10"/>
      <c r="F130" s="8"/>
      <c r="G130" s="8"/>
      <c r="H130" s="8"/>
      <c r="I130" s="9"/>
      <c r="J130" s="8"/>
      <c r="K130" s="159"/>
      <c r="L130" s="18"/>
      <c r="M130" s="18"/>
      <c r="N130" s="18"/>
      <c r="O130" s="18"/>
      <c r="P130" s="17"/>
      <c r="Q130" s="17"/>
      <c r="R130" s="17"/>
      <c r="S130" s="11"/>
      <c r="T130" s="11"/>
      <c r="U130" s="11"/>
      <c r="V130" s="16"/>
      <c r="W130" s="16"/>
      <c r="X130" s="16"/>
      <c r="Y130" s="14"/>
      <c r="Z130" s="11"/>
    </row>
    <row r="131" spans="1:26" ht="16">
      <c r="A131" s="20"/>
      <c r="B131" s="19"/>
      <c r="C131" s="8"/>
      <c r="D131" s="8"/>
      <c r="E131" s="10"/>
      <c r="F131" s="8"/>
      <c r="G131" s="8"/>
      <c r="H131" s="8"/>
      <c r="I131" s="9"/>
      <c r="J131" s="8"/>
      <c r="K131" s="159"/>
      <c r="L131" s="18"/>
      <c r="M131" s="18"/>
      <c r="N131" s="18"/>
      <c r="O131" s="18"/>
      <c r="P131" s="17"/>
      <c r="Q131" s="17"/>
      <c r="R131" s="17"/>
      <c r="S131" s="11"/>
      <c r="T131" s="11"/>
      <c r="U131" s="11"/>
      <c r="V131" s="16"/>
      <c r="W131" s="16"/>
      <c r="X131" s="16"/>
      <c r="Y131" s="14"/>
      <c r="Z131" s="11"/>
    </row>
    <row r="132" spans="1:26" ht="16">
      <c r="A132" s="20"/>
      <c r="B132" s="19"/>
      <c r="C132" s="8"/>
      <c r="D132" s="8"/>
      <c r="E132" s="10"/>
      <c r="F132" s="8"/>
      <c r="G132" s="8"/>
      <c r="H132" s="8"/>
      <c r="I132" s="9"/>
      <c r="J132" s="8"/>
      <c r="K132" s="159"/>
      <c r="L132" s="18"/>
      <c r="M132" s="18"/>
      <c r="N132" s="18"/>
      <c r="O132" s="18"/>
      <c r="P132" s="17"/>
      <c r="Q132" s="17"/>
      <c r="R132" s="17"/>
      <c r="S132" s="11"/>
      <c r="T132" s="11"/>
      <c r="U132" s="11"/>
      <c r="V132" s="16"/>
      <c r="W132" s="16"/>
      <c r="X132" s="16"/>
      <c r="Y132" s="14"/>
      <c r="Z132" s="11"/>
    </row>
    <row r="133" spans="1:26" ht="16">
      <c r="A133" s="20"/>
      <c r="B133" s="19"/>
      <c r="C133" s="8"/>
      <c r="D133" s="8"/>
      <c r="E133" s="10"/>
      <c r="F133" s="8"/>
      <c r="G133" s="8"/>
      <c r="H133" s="8"/>
      <c r="I133" s="9"/>
      <c r="J133" s="8"/>
      <c r="K133" s="159"/>
      <c r="L133" s="18"/>
      <c r="M133" s="18"/>
      <c r="N133" s="18"/>
      <c r="O133" s="18"/>
      <c r="P133" s="17"/>
      <c r="Q133" s="17"/>
      <c r="R133" s="17"/>
      <c r="S133" s="11"/>
      <c r="T133" s="11"/>
      <c r="U133" s="11"/>
      <c r="V133" s="16"/>
      <c r="W133" s="16"/>
      <c r="X133" s="16"/>
      <c r="Y133" s="14"/>
      <c r="Z133" s="11"/>
    </row>
    <row r="134" spans="1:26" ht="16">
      <c r="A134" s="20"/>
      <c r="B134" s="19"/>
      <c r="C134" s="8"/>
      <c r="D134" s="8"/>
      <c r="E134" s="10"/>
      <c r="F134" s="8"/>
      <c r="G134" s="8"/>
      <c r="H134" s="8"/>
      <c r="I134" s="9"/>
      <c r="J134" s="8"/>
      <c r="K134" s="159"/>
      <c r="L134" s="18"/>
      <c r="M134" s="18"/>
      <c r="N134" s="18"/>
      <c r="O134" s="18"/>
      <c r="P134" s="17"/>
      <c r="Q134" s="17"/>
      <c r="R134" s="17"/>
      <c r="S134" s="11"/>
      <c r="T134" s="11"/>
      <c r="U134" s="11"/>
      <c r="V134" s="16"/>
      <c r="W134" s="16"/>
      <c r="X134" s="16"/>
      <c r="Y134" s="14"/>
      <c r="Z134" s="11"/>
    </row>
    <row r="135" spans="1:26" ht="16">
      <c r="A135" s="20"/>
      <c r="B135" s="19"/>
      <c r="C135" s="8"/>
      <c r="D135" s="8"/>
      <c r="E135" s="10"/>
      <c r="F135" s="8"/>
      <c r="G135" s="8"/>
      <c r="H135" s="8"/>
      <c r="I135" s="9"/>
      <c r="J135" s="8"/>
      <c r="K135" s="159"/>
      <c r="L135" s="18"/>
      <c r="M135" s="18"/>
      <c r="N135" s="18"/>
      <c r="O135" s="18"/>
      <c r="P135" s="17"/>
      <c r="Q135" s="17"/>
      <c r="R135" s="17"/>
      <c r="S135" s="11"/>
      <c r="T135" s="11"/>
      <c r="U135" s="11"/>
      <c r="V135" s="16"/>
      <c r="W135" s="16"/>
      <c r="X135" s="16"/>
      <c r="Y135" s="14"/>
      <c r="Z135" s="11"/>
    </row>
    <row r="136" spans="1:26" ht="16">
      <c r="A136" s="20"/>
      <c r="B136" s="19"/>
      <c r="C136" s="8"/>
      <c r="D136" s="8"/>
      <c r="E136" s="10"/>
      <c r="F136" s="8"/>
      <c r="G136" s="8"/>
      <c r="H136" s="8"/>
      <c r="I136" s="9"/>
      <c r="J136" s="8"/>
      <c r="K136" s="159"/>
      <c r="L136" s="18"/>
      <c r="M136" s="18"/>
      <c r="N136" s="18"/>
      <c r="O136" s="18"/>
      <c r="P136" s="17"/>
      <c r="Q136" s="17"/>
      <c r="R136" s="17"/>
      <c r="S136" s="11"/>
      <c r="T136" s="11"/>
      <c r="U136" s="11"/>
      <c r="V136" s="16"/>
      <c r="W136" s="16"/>
      <c r="X136" s="16"/>
      <c r="Y136" s="14"/>
      <c r="Z136" s="11"/>
    </row>
    <row r="137" spans="1:26" ht="16">
      <c r="A137" s="20"/>
      <c r="B137" s="19"/>
      <c r="C137" s="8"/>
      <c r="D137" s="8"/>
      <c r="E137" s="10"/>
      <c r="F137" s="8"/>
      <c r="G137" s="8"/>
      <c r="H137" s="8"/>
      <c r="I137" s="9"/>
      <c r="J137" s="8"/>
      <c r="K137" s="159"/>
      <c r="L137" s="18"/>
      <c r="M137" s="18"/>
      <c r="N137" s="18"/>
      <c r="O137" s="18"/>
      <c r="P137" s="17"/>
      <c r="Q137" s="17"/>
      <c r="R137" s="17"/>
      <c r="S137" s="11"/>
      <c r="T137" s="11"/>
      <c r="U137" s="11"/>
      <c r="V137" s="16"/>
      <c r="W137" s="16"/>
      <c r="X137" s="16"/>
      <c r="Y137" s="14"/>
      <c r="Z137" s="11"/>
    </row>
    <row r="138" spans="1:26" ht="16">
      <c r="A138" s="20"/>
      <c r="B138" s="19"/>
      <c r="C138" s="8"/>
      <c r="D138" s="8"/>
      <c r="E138" s="10"/>
      <c r="F138" s="8"/>
      <c r="G138" s="8"/>
      <c r="H138" s="8"/>
      <c r="I138" s="9"/>
      <c r="J138" s="8"/>
      <c r="K138" s="159"/>
      <c r="L138" s="18"/>
      <c r="M138" s="18"/>
      <c r="N138" s="18"/>
      <c r="O138" s="18"/>
      <c r="P138" s="17"/>
      <c r="Q138" s="17"/>
      <c r="R138" s="17"/>
      <c r="S138" s="11"/>
      <c r="T138" s="11"/>
      <c r="U138" s="11"/>
      <c r="V138" s="16"/>
      <c r="W138" s="16"/>
      <c r="X138" s="16"/>
      <c r="Y138" s="14"/>
      <c r="Z138" s="11"/>
    </row>
    <row r="139" spans="1:26" ht="16">
      <c r="A139" s="20"/>
      <c r="B139" s="19"/>
      <c r="C139" s="8"/>
      <c r="D139" s="8"/>
      <c r="E139" s="10"/>
      <c r="F139" s="8"/>
      <c r="G139" s="8"/>
      <c r="H139" s="8"/>
      <c r="I139" s="9"/>
      <c r="J139" s="8"/>
      <c r="K139" s="159"/>
      <c r="L139" s="18"/>
      <c r="M139" s="18"/>
      <c r="N139" s="18"/>
      <c r="O139" s="18"/>
      <c r="P139" s="17"/>
      <c r="Q139" s="17"/>
      <c r="R139" s="17"/>
      <c r="S139" s="11"/>
      <c r="T139" s="11"/>
      <c r="U139" s="11"/>
      <c r="V139" s="16"/>
      <c r="W139" s="16"/>
      <c r="X139" s="16"/>
      <c r="Y139" s="14"/>
      <c r="Z139" s="11"/>
    </row>
    <row r="140" spans="1:26" ht="16">
      <c r="A140" s="20"/>
      <c r="B140" s="19"/>
      <c r="C140" s="8"/>
      <c r="D140" s="8"/>
      <c r="E140" s="10"/>
      <c r="F140" s="8"/>
      <c r="G140" s="8"/>
      <c r="H140" s="8"/>
      <c r="I140" s="9"/>
      <c r="J140" s="8"/>
      <c r="K140" s="159"/>
      <c r="L140" s="18"/>
      <c r="M140" s="18"/>
      <c r="N140" s="18"/>
      <c r="O140" s="18"/>
      <c r="P140" s="17"/>
      <c r="Q140" s="17"/>
      <c r="R140" s="17"/>
      <c r="S140" s="11"/>
      <c r="T140" s="11"/>
      <c r="U140" s="11"/>
      <c r="V140" s="16"/>
      <c r="W140" s="16"/>
      <c r="X140" s="16"/>
      <c r="Y140" s="14"/>
      <c r="Z140" s="11"/>
    </row>
    <row r="141" spans="1:26" ht="16">
      <c r="A141" s="20"/>
      <c r="B141" s="19"/>
      <c r="C141" s="8"/>
      <c r="D141" s="8"/>
      <c r="E141" s="10"/>
      <c r="F141" s="8"/>
      <c r="G141" s="8"/>
      <c r="H141" s="8"/>
      <c r="I141" s="9"/>
      <c r="J141" s="8"/>
      <c r="K141" s="159"/>
      <c r="L141" s="18"/>
      <c r="M141" s="18"/>
      <c r="N141" s="18"/>
      <c r="O141" s="18"/>
      <c r="P141" s="17"/>
      <c r="Q141" s="17"/>
      <c r="R141" s="17"/>
      <c r="S141" s="11"/>
      <c r="T141" s="11"/>
      <c r="U141" s="11"/>
      <c r="V141" s="16"/>
      <c r="W141" s="16"/>
      <c r="X141" s="16"/>
      <c r="Y141" s="14"/>
      <c r="Z141" s="11"/>
    </row>
    <row r="142" spans="1:26" ht="16">
      <c r="A142" s="20"/>
      <c r="B142" s="19"/>
      <c r="C142" s="8"/>
      <c r="D142" s="8"/>
      <c r="E142" s="10"/>
      <c r="F142" s="8"/>
      <c r="G142" s="8"/>
      <c r="H142" s="8"/>
      <c r="I142" s="9"/>
      <c r="J142" s="8"/>
      <c r="K142" s="159"/>
      <c r="L142" s="18"/>
      <c r="M142" s="18"/>
      <c r="N142" s="18"/>
      <c r="O142" s="18"/>
      <c r="P142" s="17"/>
      <c r="Q142" s="17"/>
      <c r="R142" s="17"/>
      <c r="S142" s="11"/>
      <c r="T142" s="11"/>
      <c r="U142" s="11"/>
      <c r="V142" s="16"/>
      <c r="W142" s="16"/>
      <c r="X142" s="16"/>
      <c r="Y142" s="14"/>
      <c r="Z142" s="11"/>
    </row>
    <row r="143" spans="1:26" ht="16">
      <c r="A143" s="20"/>
      <c r="B143" s="19"/>
      <c r="C143" s="8"/>
      <c r="D143" s="8"/>
      <c r="E143" s="10"/>
      <c r="F143" s="8"/>
      <c r="G143" s="8"/>
      <c r="H143" s="8"/>
      <c r="I143" s="9"/>
      <c r="J143" s="8"/>
      <c r="K143" s="159"/>
      <c r="L143" s="18"/>
      <c r="M143" s="18"/>
      <c r="N143" s="18"/>
      <c r="O143" s="18"/>
      <c r="P143" s="17"/>
      <c r="Q143" s="17"/>
      <c r="R143" s="17"/>
      <c r="S143" s="11"/>
      <c r="T143" s="11"/>
      <c r="U143" s="11"/>
      <c r="V143" s="16"/>
      <c r="W143" s="16"/>
      <c r="X143" s="16"/>
      <c r="Y143" s="14"/>
      <c r="Z143" s="11"/>
    </row>
    <row r="144" spans="1:26" ht="16">
      <c r="A144" s="20"/>
      <c r="B144" s="19"/>
      <c r="C144" s="8"/>
      <c r="D144" s="8"/>
      <c r="E144" s="10"/>
      <c r="F144" s="8"/>
      <c r="G144" s="8"/>
      <c r="H144" s="8"/>
      <c r="I144" s="9"/>
      <c r="J144" s="8"/>
      <c r="K144" s="159"/>
      <c r="L144" s="18"/>
      <c r="M144" s="18"/>
      <c r="N144" s="18"/>
      <c r="O144" s="18"/>
      <c r="P144" s="17"/>
      <c r="Q144" s="17"/>
      <c r="R144" s="17"/>
      <c r="S144" s="11"/>
      <c r="T144" s="11"/>
      <c r="U144" s="11"/>
      <c r="V144" s="16"/>
      <c r="W144" s="16"/>
      <c r="X144" s="16"/>
      <c r="Y144" s="14"/>
      <c r="Z144" s="11"/>
    </row>
    <row r="145" spans="1:26" ht="16">
      <c r="A145" s="20"/>
      <c r="B145" s="19"/>
      <c r="C145" s="8"/>
      <c r="D145" s="8"/>
      <c r="E145" s="10"/>
      <c r="F145" s="8"/>
      <c r="G145" s="8"/>
      <c r="H145" s="8"/>
      <c r="I145" s="9"/>
      <c r="J145" s="8"/>
      <c r="K145" s="159"/>
      <c r="L145" s="18"/>
      <c r="M145" s="18"/>
      <c r="N145" s="18"/>
      <c r="O145" s="18"/>
      <c r="P145" s="17"/>
      <c r="Q145" s="17"/>
      <c r="R145" s="17"/>
      <c r="S145" s="11"/>
      <c r="T145" s="11"/>
      <c r="U145" s="11"/>
      <c r="V145" s="16"/>
      <c r="W145" s="16"/>
      <c r="X145" s="16"/>
      <c r="Y145" s="14"/>
      <c r="Z145" s="11"/>
    </row>
    <row r="146" spans="1:26" ht="16">
      <c r="A146" s="20"/>
      <c r="B146" s="19"/>
      <c r="C146" s="8"/>
      <c r="D146" s="8"/>
      <c r="E146" s="10"/>
      <c r="F146" s="8"/>
      <c r="G146" s="8"/>
      <c r="H146" s="8"/>
      <c r="I146" s="9"/>
      <c r="J146" s="8"/>
      <c r="K146" s="159"/>
      <c r="L146" s="18"/>
      <c r="M146" s="18"/>
      <c r="N146" s="18"/>
      <c r="O146" s="18"/>
      <c r="P146" s="17"/>
      <c r="Q146" s="17"/>
      <c r="R146" s="17"/>
      <c r="S146" s="11"/>
      <c r="T146" s="11"/>
      <c r="U146" s="11"/>
      <c r="V146" s="16"/>
      <c r="W146" s="16"/>
      <c r="X146" s="16"/>
      <c r="Y146" s="14"/>
      <c r="Z146" s="11"/>
    </row>
    <row r="147" spans="1:26" ht="16">
      <c r="A147" s="20"/>
      <c r="B147" s="19"/>
      <c r="C147" s="8"/>
      <c r="D147" s="8"/>
      <c r="E147" s="10"/>
      <c r="F147" s="8"/>
      <c r="G147" s="8"/>
      <c r="H147" s="8"/>
      <c r="I147" s="9"/>
      <c r="J147" s="8"/>
      <c r="K147" s="159"/>
      <c r="L147" s="18"/>
      <c r="M147" s="18"/>
      <c r="N147" s="18"/>
      <c r="O147" s="18"/>
      <c r="P147" s="17"/>
      <c r="Q147" s="17"/>
      <c r="R147" s="17"/>
      <c r="S147" s="11"/>
      <c r="T147" s="11"/>
      <c r="U147" s="11"/>
      <c r="V147" s="16"/>
      <c r="W147" s="16"/>
      <c r="X147" s="16"/>
      <c r="Y147" s="14"/>
      <c r="Z147" s="11"/>
    </row>
    <row r="148" spans="1:26" ht="16">
      <c r="A148" s="20"/>
      <c r="B148" s="19"/>
      <c r="C148" s="8"/>
      <c r="D148" s="8"/>
      <c r="E148" s="10"/>
      <c r="F148" s="8"/>
      <c r="G148" s="8"/>
      <c r="H148" s="8"/>
      <c r="I148" s="9"/>
      <c r="J148" s="8"/>
      <c r="K148" s="159"/>
      <c r="L148" s="18"/>
      <c r="M148" s="18"/>
      <c r="N148" s="18"/>
      <c r="O148" s="18"/>
      <c r="P148" s="17"/>
      <c r="Q148" s="17"/>
      <c r="R148" s="17"/>
      <c r="S148" s="11"/>
      <c r="T148" s="11"/>
      <c r="U148" s="11"/>
      <c r="V148" s="16"/>
      <c r="W148" s="16"/>
      <c r="X148" s="16"/>
      <c r="Y148" s="14"/>
      <c r="Z148" s="11"/>
    </row>
    <row r="149" spans="1:26" ht="16">
      <c r="A149" s="20"/>
      <c r="B149" s="19"/>
      <c r="C149" s="8"/>
      <c r="D149" s="8"/>
      <c r="E149" s="10"/>
      <c r="F149" s="8"/>
      <c r="G149" s="8"/>
      <c r="H149" s="8"/>
      <c r="I149" s="9"/>
      <c r="J149" s="8"/>
      <c r="K149" s="159"/>
      <c r="L149" s="18"/>
      <c r="M149" s="18"/>
      <c r="N149" s="18"/>
      <c r="O149" s="18"/>
      <c r="P149" s="17"/>
      <c r="Q149" s="17"/>
      <c r="R149" s="17"/>
      <c r="S149" s="11"/>
      <c r="T149" s="11"/>
      <c r="U149" s="11"/>
      <c r="V149" s="16"/>
      <c r="W149" s="16"/>
      <c r="X149" s="16"/>
      <c r="Y149" s="14"/>
      <c r="Z149" s="11"/>
    </row>
    <row r="150" spans="1:26" ht="16">
      <c r="A150" s="20"/>
      <c r="B150" s="19"/>
      <c r="C150" s="8"/>
      <c r="D150" s="8"/>
      <c r="E150" s="10"/>
      <c r="F150" s="8"/>
      <c r="G150" s="8"/>
      <c r="H150" s="8"/>
      <c r="I150" s="9"/>
      <c r="J150" s="8"/>
      <c r="K150" s="159"/>
      <c r="L150" s="18"/>
      <c r="M150" s="18"/>
      <c r="N150" s="18"/>
      <c r="O150" s="18"/>
      <c r="P150" s="17"/>
      <c r="Q150" s="17"/>
      <c r="R150" s="17"/>
      <c r="S150" s="11"/>
      <c r="T150" s="11"/>
      <c r="U150" s="11"/>
      <c r="V150" s="16"/>
      <c r="W150" s="16"/>
      <c r="X150" s="16"/>
      <c r="Y150" s="14"/>
      <c r="Z150" s="11"/>
    </row>
    <row r="151" spans="1:26" ht="16">
      <c r="A151" s="20"/>
      <c r="B151" s="19"/>
      <c r="C151" s="8"/>
      <c r="D151" s="8"/>
      <c r="E151" s="10"/>
      <c r="F151" s="8"/>
      <c r="G151" s="8"/>
      <c r="H151" s="8"/>
      <c r="I151" s="9"/>
      <c r="J151" s="8"/>
      <c r="K151" s="159"/>
      <c r="L151" s="18"/>
      <c r="M151" s="18"/>
      <c r="N151" s="18"/>
      <c r="O151" s="18"/>
      <c r="P151" s="17"/>
      <c r="Q151" s="17"/>
      <c r="R151" s="17"/>
      <c r="S151" s="11"/>
      <c r="T151" s="11"/>
      <c r="U151" s="11"/>
      <c r="V151" s="16"/>
      <c r="W151" s="16"/>
      <c r="X151" s="16"/>
      <c r="Y151" s="14"/>
      <c r="Z151" s="11"/>
    </row>
    <row r="152" spans="1:26" ht="16">
      <c r="A152" s="20"/>
      <c r="B152" s="19"/>
      <c r="C152" s="8"/>
      <c r="D152" s="8"/>
      <c r="E152" s="10"/>
      <c r="F152" s="8"/>
      <c r="G152" s="8"/>
      <c r="H152" s="8"/>
      <c r="I152" s="9"/>
      <c r="J152" s="8"/>
      <c r="K152" s="159"/>
      <c r="L152" s="18"/>
      <c r="M152" s="18"/>
      <c r="N152" s="18"/>
      <c r="O152" s="18"/>
      <c r="P152" s="17"/>
      <c r="Q152" s="17"/>
      <c r="R152" s="17"/>
      <c r="S152" s="11"/>
      <c r="T152" s="11"/>
      <c r="U152" s="11"/>
      <c r="V152" s="16"/>
      <c r="W152" s="16"/>
      <c r="X152" s="16"/>
      <c r="Y152" s="14"/>
      <c r="Z152" s="11"/>
    </row>
    <row r="153" spans="1:26" ht="16">
      <c r="A153" s="20"/>
      <c r="B153" s="19"/>
      <c r="C153" s="8"/>
      <c r="D153" s="8"/>
      <c r="E153" s="10"/>
      <c r="F153" s="8"/>
      <c r="G153" s="8"/>
      <c r="H153" s="8"/>
      <c r="I153" s="9"/>
      <c r="J153" s="8"/>
      <c r="K153" s="159"/>
      <c r="L153" s="18"/>
      <c r="M153" s="18"/>
      <c r="N153" s="18"/>
      <c r="O153" s="18"/>
      <c r="P153" s="17"/>
      <c r="Q153" s="17"/>
      <c r="R153" s="17"/>
      <c r="S153" s="11"/>
      <c r="T153" s="11"/>
      <c r="U153" s="11"/>
      <c r="V153" s="16"/>
      <c r="W153" s="16"/>
      <c r="X153" s="16"/>
      <c r="Y153" s="14"/>
      <c r="Z153" s="11"/>
    </row>
    <row r="154" spans="1:26" ht="16">
      <c r="A154" s="20"/>
      <c r="B154" s="19"/>
      <c r="C154" s="8"/>
      <c r="D154" s="8"/>
      <c r="E154" s="10"/>
      <c r="F154" s="8"/>
      <c r="G154" s="8"/>
      <c r="H154" s="8"/>
      <c r="I154" s="9"/>
      <c r="J154" s="8"/>
      <c r="K154" s="159"/>
      <c r="L154" s="18"/>
      <c r="M154" s="18"/>
      <c r="N154" s="18"/>
      <c r="O154" s="18"/>
      <c r="P154" s="17"/>
      <c r="Q154" s="17"/>
      <c r="R154" s="17"/>
      <c r="S154" s="11"/>
      <c r="T154" s="11"/>
      <c r="U154" s="11"/>
      <c r="V154" s="16"/>
      <c r="W154" s="16"/>
      <c r="X154" s="16"/>
      <c r="Y154" s="14"/>
      <c r="Z154" s="11"/>
    </row>
    <row r="155" spans="1:26" ht="16">
      <c r="A155" s="20"/>
      <c r="B155" s="19"/>
      <c r="C155" s="8"/>
      <c r="D155" s="8"/>
      <c r="E155" s="10"/>
      <c r="F155" s="8"/>
      <c r="G155" s="8"/>
      <c r="H155" s="8"/>
      <c r="I155" s="9"/>
      <c r="J155" s="8"/>
      <c r="K155" s="159"/>
      <c r="L155" s="18"/>
      <c r="M155" s="18"/>
      <c r="N155" s="18"/>
      <c r="O155" s="18"/>
      <c r="P155" s="17"/>
      <c r="Q155" s="17"/>
      <c r="R155" s="17"/>
      <c r="S155" s="11"/>
      <c r="T155" s="11"/>
      <c r="U155" s="11"/>
      <c r="V155" s="16"/>
      <c r="W155" s="16"/>
      <c r="X155" s="16"/>
      <c r="Y155" s="14"/>
      <c r="Z155" s="11"/>
    </row>
    <row r="156" spans="1:26" ht="16">
      <c r="A156" s="20"/>
      <c r="B156" s="19"/>
      <c r="C156" s="8"/>
      <c r="D156" s="8"/>
      <c r="E156" s="10"/>
      <c r="F156" s="8"/>
      <c r="G156" s="8"/>
      <c r="H156" s="8"/>
      <c r="I156" s="9"/>
      <c r="J156" s="8"/>
      <c r="K156" s="159"/>
      <c r="L156" s="18"/>
      <c r="M156" s="18"/>
      <c r="N156" s="18"/>
      <c r="O156" s="18"/>
      <c r="P156" s="17"/>
      <c r="Q156" s="17"/>
      <c r="R156" s="17"/>
      <c r="S156" s="11"/>
      <c r="T156" s="11"/>
      <c r="U156" s="11"/>
      <c r="V156" s="16"/>
      <c r="W156" s="16"/>
      <c r="X156" s="16"/>
      <c r="Y156" s="14"/>
      <c r="Z156" s="11"/>
    </row>
    <row r="157" spans="1:26" ht="16">
      <c r="A157" s="20"/>
      <c r="B157" s="19"/>
      <c r="C157" s="8"/>
      <c r="D157" s="8"/>
      <c r="E157" s="10"/>
      <c r="F157" s="8"/>
      <c r="G157" s="8"/>
      <c r="H157" s="8"/>
      <c r="I157" s="9"/>
      <c r="J157" s="8"/>
      <c r="K157" s="159"/>
      <c r="L157" s="18"/>
      <c r="M157" s="18"/>
      <c r="N157" s="18"/>
      <c r="O157" s="18"/>
      <c r="P157" s="17"/>
      <c r="Q157" s="17"/>
      <c r="R157" s="17"/>
      <c r="S157" s="11"/>
      <c r="T157" s="11"/>
      <c r="U157" s="11"/>
      <c r="V157" s="16"/>
      <c r="W157" s="16"/>
      <c r="X157" s="16"/>
      <c r="Y157" s="14"/>
      <c r="Z157" s="11"/>
    </row>
    <row r="158" spans="1:26" ht="16">
      <c r="A158" s="20"/>
      <c r="B158" s="19"/>
      <c r="C158" s="8"/>
      <c r="D158" s="8"/>
      <c r="E158" s="10"/>
      <c r="F158" s="8"/>
      <c r="G158" s="8"/>
      <c r="H158" s="8"/>
      <c r="I158" s="9"/>
      <c r="J158" s="8"/>
      <c r="K158" s="159"/>
      <c r="L158" s="18"/>
      <c r="M158" s="18"/>
      <c r="N158" s="18"/>
      <c r="O158" s="18"/>
      <c r="P158" s="17"/>
      <c r="Q158" s="17"/>
      <c r="R158" s="17"/>
      <c r="S158" s="11"/>
      <c r="T158" s="11"/>
      <c r="U158" s="11"/>
      <c r="V158" s="16"/>
      <c r="W158" s="16"/>
      <c r="X158" s="16"/>
      <c r="Y158" s="14"/>
      <c r="Z158" s="11"/>
    </row>
    <row r="159" spans="1:26" ht="16">
      <c r="A159" s="20"/>
      <c r="B159" s="19"/>
      <c r="C159" s="8"/>
      <c r="D159" s="8"/>
      <c r="E159" s="10"/>
      <c r="F159" s="8"/>
      <c r="G159" s="8"/>
      <c r="H159" s="8"/>
      <c r="I159" s="9"/>
      <c r="J159" s="8"/>
      <c r="K159" s="159"/>
      <c r="L159" s="18"/>
      <c r="M159" s="18"/>
      <c r="N159" s="18"/>
      <c r="O159" s="18"/>
      <c r="P159" s="17"/>
      <c r="Q159" s="17"/>
      <c r="R159" s="17"/>
      <c r="S159" s="11"/>
      <c r="T159" s="11"/>
      <c r="U159" s="11"/>
      <c r="V159" s="16"/>
      <c r="W159" s="16"/>
      <c r="X159" s="16"/>
      <c r="Y159" s="14"/>
      <c r="Z159" s="11"/>
    </row>
    <row r="160" spans="1:26" ht="16">
      <c r="A160" s="20"/>
      <c r="B160" s="19"/>
      <c r="C160" s="8"/>
      <c r="D160" s="8"/>
      <c r="E160" s="10"/>
      <c r="F160" s="8"/>
      <c r="G160" s="8"/>
      <c r="H160" s="8"/>
      <c r="I160" s="9"/>
      <c r="J160" s="8"/>
      <c r="K160" s="159"/>
      <c r="L160" s="18"/>
      <c r="M160" s="18"/>
      <c r="N160" s="18"/>
      <c r="O160" s="18"/>
      <c r="P160" s="17"/>
      <c r="Q160" s="17"/>
      <c r="R160" s="17"/>
      <c r="S160" s="11"/>
      <c r="T160" s="11"/>
      <c r="U160" s="11"/>
      <c r="V160" s="16"/>
      <c r="W160" s="16"/>
      <c r="X160" s="16"/>
      <c r="Y160" s="14"/>
      <c r="Z160" s="11"/>
    </row>
    <row r="161" spans="1:26" ht="16">
      <c r="A161" s="20"/>
      <c r="B161" s="19"/>
      <c r="C161" s="8"/>
      <c r="D161" s="8"/>
      <c r="E161" s="10"/>
      <c r="F161" s="8"/>
      <c r="G161" s="8"/>
      <c r="H161" s="8"/>
      <c r="I161" s="9"/>
      <c r="J161" s="8"/>
      <c r="K161" s="159"/>
      <c r="L161" s="18"/>
      <c r="M161" s="18"/>
      <c r="N161" s="18"/>
      <c r="O161" s="18"/>
      <c r="P161" s="17"/>
      <c r="Q161" s="17"/>
      <c r="R161" s="17"/>
      <c r="S161" s="11"/>
      <c r="T161" s="11"/>
      <c r="U161" s="11"/>
      <c r="V161" s="16"/>
      <c r="W161" s="16"/>
      <c r="X161" s="16"/>
      <c r="Y161" s="14"/>
      <c r="Z161" s="11"/>
    </row>
    <row r="162" spans="1:26" ht="16">
      <c r="A162" s="20"/>
      <c r="B162" s="19"/>
      <c r="C162" s="8"/>
      <c r="D162" s="8"/>
      <c r="E162" s="10"/>
      <c r="F162" s="8"/>
      <c r="G162" s="8"/>
      <c r="H162" s="8"/>
      <c r="I162" s="9"/>
      <c r="J162" s="8"/>
      <c r="K162" s="159"/>
      <c r="L162" s="18"/>
      <c r="M162" s="18"/>
      <c r="N162" s="18"/>
      <c r="O162" s="18"/>
      <c r="P162" s="17"/>
      <c r="Q162" s="17"/>
      <c r="R162" s="17"/>
      <c r="S162" s="11"/>
      <c r="T162" s="11"/>
      <c r="U162" s="11"/>
      <c r="V162" s="16"/>
      <c r="W162" s="16"/>
      <c r="X162" s="16"/>
      <c r="Y162" s="14"/>
      <c r="Z162" s="11"/>
    </row>
    <row r="163" spans="1:26" ht="16">
      <c r="A163" s="20"/>
      <c r="B163" s="19"/>
      <c r="C163" s="8"/>
      <c r="D163" s="8"/>
      <c r="E163" s="10"/>
      <c r="F163" s="8"/>
      <c r="G163" s="8"/>
      <c r="H163" s="8"/>
      <c r="I163" s="9"/>
      <c r="J163" s="8"/>
      <c r="K163" s="159"/>
      <c r="L163" s="18"/>
      <c r="M163" s="18"/>
      <c r="N163" s="18"/>
      <c r="O163" s="18"/>
      <c r="P163" s="17"/>
      <c r="Q163" s="17"/>
      <c r="R163" s="17"/>
      <c r="S163" s="11"/>
      <c r="T163" s="11"/>
      <c r="U163" s="11"/>
      <c r="V163" s="16"/>
      <c r="W163" s="16"/>
      <c r="X163" s="16"/>
      <c r="Y163" s="14"/>
      <c r="Z163" s="11"/>
    </row>
    <row r="164" spans="1:26" ht="16">
      <c r="A164" s="20"/>
      <c r="B164" s="19"/>
      <c r="C164" s="8"/>
      <c r="D164" s="8"/>
      <c r="E164" s="10"/>
      <c r="F164" s="8"/>
      <c r="G164" s="8"/>
      <c r="H164" s="8"/>
      <c r="I164" s="9"/>
      <c r="J164" s="8"/>
      <c r="K164" s="159"/>
      <c r="L164" s="18"/>
      <c r="M164" s="18"/>
      <c r="N164" s="18"/>
      <c r="O164" s="18"/>
      <c r="P164" s="17"/>
      <c r="Q164" s="17"/>
      <c r="R164" s="17"/>
      <c r="S164" s="11"/>
      <c r="T164" s="11"/>
      <c r="U164" s="11"/>
      <c r="V164" s="16"/>
      <c r="W164" s="16"/>
      <c r="X164" s="16"/>
      <c r="Y164" s="14"/>
      <c r="Z164" s="11"/>
    </row>
    <row r="165" spans="1:26" ht="16">
      <c r="A165" s="20"/>
      <c r="B165" s="19"/>
      <c r="C165" s="8"/>
      <c r="D165" s="8"/>
      <c r="E165" s="10"/>
      <c r="F165" s="8"/>
      <c r="G165" s="8"/>
      <c r="H165" s="8"/>
      <c r="I165" s="9"/>
      <c r="J165" s="8"/>
      <c r="K165" s="159"/>
      <c r="L165" s="18"/>
      <c r="M165" s="18"/>
      <c r="N165" s="18"/>
      <c r="O165" s="18"/>
      <c r="P165" s="17"/>
      <c r="Q165" s="17"/>
      <c r="R165" s="17"/>
      <c r="S165" s="11"/>
      <c r="T165" s="11"/>
      <c r="U165" s="11"/>
      <c r="V165" s="16"/>
      <c r="W165" s="16"/>
      <c r="X165" s="16"/>
      <c r="Y165" s="14"/>
      <c r="Z165" s="11"/>
    </row>
    <row r="166" spans="1:26" ht="16">
      <c r="A166" s="20"/>
      <c r="B166" s="19"/>
      <c r="C166" s="8"/>
      <c r="D166" s="8"/>
      <c r="E166" s="10"/>
      <c r="F166" s="8"/>
      <c r="G166" s="8"/>
      <c r="H166" s="8"/>
      <c r="I166" s="9"/>
      <c r="J166" s="8"/>
      <c r="K166" s="159"/>
      <c r="L166" s="18"/>
      <c r="M166" s="18"/>
      <c r="N166" s="18"/>
      <c r="O166" s="18"/>
      <c r="P166" s="17"/>
      <c r="Q166" s="17"/>
      <c r="R166" s="17"/>
      <c r="S166" s="11"/>
      <c r="T166" s="11"/>
      <c r="U166" s="11"/>
      <c r="V166" s="16"/>
      <c r="W166" s="16"/>
      <c r="X166" s="16"/>
      <c r="Y166" s="14"/>
      <c r="Z166" s="11"/>
    </row>
    <row r="167" spans="1:26" ht="16">
      <c r="A167" s="20"/>
      <c r="B167" s="19"/>
      <c r="C167" s="8"/>
      <c r="D167" s="8"/>
      <c r="E167" s="10"/>
      <c r="F167" s="8"/>
      <c r="G167" s="8"/>
      <c r="H167" s="8"/>
      <c r="I167" s="9"/>
      <c r="J167" s="8"/>
      <c r="K167" s="159"/>
      <c r="L167" s="18"/>
      <c r="M167" s="18"/>
      <c r="N167" s="18"/>
      <c r="O167" s="18"/>
      <c r="P167" s="17"/>
      <c r="Q167" s="17"/>
      <c r="R167" s="17"/>
      <c r="S167" s="11"/>
      <c r="T167" s="11"/>
      <c r="U167" s="11"/>
      <c r="V167" s="16"/>
      <c r="W167" s="16"/>
      <c r="X167" s="16"/>
      <c r="Y167" s="14"/>
      <c r="Z167" s="11"/>
    </row>
    <row r="168" spans="1:26" ht="16">
      <c r="A168" s="20"/>
      <c r="B168" s="19"/>
      <c r="C168" s="8"/>
      <c r="D168" s="8"/>
      <c r="E168" s="10"/>
      <c r="F168" s="8"/>
      <c r="G168" s="8"/>
      <c r="H168" s="8"/>
      <c r="I168" s="9"/>
      <c r="J168" s="8"/>
      <c r="K168" s="159"/>
      <c r="L168" s="18"/>
      <c r="M168" s="18"/>
      <c r="N168" s="18"/>
      <c r="O168" s="18"/>
      <c r="P168" s="17"/>
      <c r="Q168" s="17"/>
      <c r="R168" s="17"/>
      <c r="S168" s="11"/>
      <c r="T168" s="11"/>
      <c r="U168" s="11"/>
      <c r="V168" s="16"/>
      <c r="W168" s="16"/>
      <c r="X168" s="16"/>
      <c r="Y168" s="14"/>
      <c r="Z168" s="11"/>
    </row>
    <row r="169" spans="1:26" ht="16">
      <c r="A169" s="20"/>
      <c r="B169" s="19"/>
      <c r="C169" s="8"/>
      <c r="D169" s="8"/>
      <c r="E169" s="10"/>
      <c r="F169" s="8"/>
      <c r="G169" s="8"/>
      <c r="H169" s="8"/>
      <c r="I169" s="9"/>
      <c r="J169" s="8"/>
      <c r="K169" s="159"/>
      <c r="L169" s="18"/>
      <c r="M169" s="18"/>
      <c r="N169" s="18"/>
      <c r="O169" s="18"/>
      <c r="P169" s="17"/>
      <c r="Q169" s="17"/>
      <c r="R169" s="17"/>
      <c r="S169" s="11"/>
      <c r="T169" s="11"/>
      <c r="U169" s="11"/>
      <c r="V169" s="16"/>
      <c r="W169" s="16"/>
      <c r="X169" s="16"/>
      <c r="Y169" s="14"/>
      <c r="Z169" s="11"/>
    </row>
    <row r="170" spans="1:26" ht="16">
      <c r="A170" s="20"/>
      <c r="B170" s="19"/>
      <c r="C170" s="8"/>
      <c r="D170" s="8"/>
      <c r="E170" s="10"/>
      <c r="F170" s="8"/>
      <c r="G170" s="8"/>
      <c r="H170" s="8"/>
      <c r="I170" s="9"/>
      <c r="J170" s="8"/>
      <c r="K170" s="159"/>
      <c r="L170" s="18"/>
      <c r="M170" s="18"/>
      <c r="N170" s="18"/>
      <c r="O170" s="18"/>
      <c r="P170" s="17"/>
      <c r="Q170" s="17"/>
      <c r="R170" s="17"/>
      <c r="S170" s="11"/>
      <c r="T170" s="11"/>
      <c r="U170" s="11"/>
      <c r="V170" s="16"/>
      <c r="W170" s="16"/>
      <c r="X170" s="16"/>
      <c r="Y170" s="14"/>
      <c r="Z170" s="11"/>
    </row>
    <row r="171" spans="1:26" ht="16">
      <c r="A171" s="20"/>
      <c r="B171" s="19"/>
      <c r="C171" s="8"/>
      <c r="D171" s="8"/>
      <c r="E171" s="10"/>
      <c r="F171" s="8"/>
      <c r="G171" s="8"/>
      <c r="H171" s="8"/>
      <c r="I171" s="9"/>
      <c r="J171" s="8"/>
      <c r="K171" s="159"/>
      <c r="L171" s="18"/>
      <c r="M171" s="18"/>
      <c r="N171" s="18"/>
      <c r="O171" s="18"/>
      <c r="P171" s="17"/>
      <c r="Q171" s="17"/>
      <c r="R171" s="17"/>
      <c r="S171" s="11"/>
      <c r="T171" s="11"/>
      <c r="U171" s="11"/>
      <c r="V171" s="16"/>
      <c r="W171" s="16"/>
      <c r="X171" s="16"/>
      <c r="Y171" s="14"/>
      <c r="Z171" s="11"/>
    </row>
    <row r="172" spans="1:26" ht="16">
      <c r="A172" s="20"/>
      <c r="B172" s="19"/>
      <c r="C172" s="8"/>
      <c r="D172" s="8"/>
      <c r="E172" s="10"/>
      <c r="F172" s="8"/>
      <c r="G172" s="8"/>
      <c r="H172" s="8"/>
      <c r="I172" s="9"/>
      <c r="J172" s="8"/>
      <c r="K172" s="159"/>
      <c r="L172" s="18"/>
      <c r="M172" s="18"/>
      <c r="N172" s="18"/>
      <c r="O172" s="18"/>
      <c r="P172" s="17"/>
      <c r="Q172" s="17"/>
      <c r="R172" s="17"/>
      <c r="S172" s="11"/>
      <c r="T172" s="11"/>
      <c r="U172" s="11"/>
      <c r="V172" s="16"/>
      <c r="W172" s="16"/>
      <c r="X172" s="16"/>
      <c r="Y172" s="14"/>
      <c r="Z172" s="11"/>
    </row>
    <row r="173" spans="1:26" ht="16">
      <c r="A173" s="20"/>
      <c r="B173" s="19"/>
      <c r="C173" s="8"/>
      <c r="D173" s="8"/>
      <c r="E173" s="10"/>
      <c r="F173" s="8"/>
      <c r="G173" s="8"/>
      <c r="H173" s="8"/>
      <c r="I173" s="9"/>
      <c r="J173" s="8"/>
      <c r="K173" s="159"/>
      <c r="L173" s="18"/>
      <c r="M173" s="18"/>
      <c r="N173" s="18"/>
      <c r="O173" s="18"/>
      <c r="P173" s="17"/>
      <c r="Q173" s="17"/>
      <c r="R173" s="17"/>
      <c r="S173" s="11"/>
      <c r="T173" s="11"/>
      <c r="U173" s="11"/>
      <c r="V173" s="16"/>
      <c r="W173" s="16"/>
      <c r="X173" s="16"/>
      <c r="Y173" s="14"/>
      <c r="Z173" s="11"/>
    </row>
    <row r="174" spans="1:26" ht="16">
      <c r="A174" s="20"/>
      <c r="B174" s="19"/>
      <c r="C174" s="8"/>
      <c r="D174" s="8"/>
      <c r="E174" s="10"/>
      <c r="F174" s="8"/>
      <c r="G174" s="8"/>
      <c r="H174" s="8"/>
      <c r="I174" s="9"/>
      <c r="J174" s="8"/>
      <c r="K174" s="159"/>
      <c r="L174" s="18"/>
      <c r="M174" s="18"/>
      <c r="N174" s="18"/>
      <c r="O174" s="18"/>
      <c r="P174" s="17"/>
      <c r="Q174" s="17"/>
      <c r="R174" s="17"/>
      <c r="S174" s="11"/>
      <c r="T174" s="11"/>
      <c r="U174" s="11"/>
      <c r="V174" s="16"/>
      <c r="W174" s="16"/>
      <c r="X174" s="16"/>
      <c r="Y174" s="14"/>
      <c r="Z174" s="11"/>
    </row>
    <row r="175" spans="1:26" ht="16">
      <c r="A175" s="20"/>
      <c r="B175" s="19"/>
      <c r="C175" s="8"/>
      <c r="D175" s="8"/>
      <c r="E175" s="10"/>
      <c r="F175" s="8"/>
      <c r="G175" s="8"/>
      <c r="H175" s="8"/>
      <c r="I175" s="9"/>
      <c r="J175" s="8"/>
      <c r="K175" s="159"/>
      <c r="L175" s="18"/>
      <c r="M175" s="18"/>
      <c r="N175" s="18"/>
      <c r="O175" s="18"/>
      <c r="P175" s="17"/>
      <c r="Q175" s="17"/>
      <c r="R175" s="17"/>
      <c r="S175" s="11"/>
      <c r="T175" s="11"/>
      <c r="U175" s="11"/>
      <c r="V175" s="16"/>
      <c r="W175" s="16"/>
      <c r="X175" s="16"/>
      <c r="Y175" s="14"/>
      <c r="Z175" s="11"/>
    </row>
    <row r="176" spans="1:26" ht="16">
      <c r="A176" s="20"/>
      <c r="B176" s="19"/>
      <c r="C176" s="8"/>
      <c r="D176" s="8"/>
      <c r="E176" s="10"/>
      <c r="F176" s="8"/>
      <c r="G176" s="8"/>
      <c r="H176" s="8"/>
      <c r="I176" s="9"/>
      <c r="J176" s="8"/>
      <c r="K176" s="159"/>
      <c r="L176" s="18"/>
      <c r="M176" s="18"/>
      <c r="N176" s="18"/>
      <c r="O176" s="18"/>
      <c r="P176" s="17"/>
      <c r="Q176" s="17"/>
      <c r="R176" s="17"/>
      <c r="S176" s="11"/>
      <c r="T176" s="11"/>
      <c r="U176" s="11"/>
      <c r="V176" s="16"/>
      <c r="W176" s="16"/>
      <c r="X176" s="16"/>
      <c r="Y176" s="14"/>
      <c r="Z176" s="11"/>
    </row>
    <row r="177" spans="1:26" ht="16">
      <c r="A177" s="20"/>
      <c r="B177" s="19"/>
      <c r="C177" s="8"/>
      <c r="D177" s="8"/>
      <c r="E177" s="10"/>
      <c r="F177" s="8"/>
      <c r="G177" s="8"/>
      <c r="H177" s="8"/>
      <c r="I177" s="9"/>
      <c r="J177" s="8"/>
      <c r="K177" s="159"/>
      <c r="L177" s="18"/>
      <c r="M177" s="18"/>
      <c r="N177" s="18"/>
      <c r="O177" s="18"/>
      <c r="P177" s="17"/>
      <c r="Q177" s="17"/>
      <c r="R177" s="17"/>
      <c r="S177" s="11"/>
      <c r="T177" s="11"/>
      <c r="U177" s="11"/>
      <c r="V177" s="16"/>
      <c r="W177" s="16"/>
      <c r="X177" s="16"/>
      <c r="Y177" s="14"/>
      <c r="Z177" s="11"/>
    </row>
    <row r="178" spans="1:26" ht="16">
      <c r="A178" s="20"/>
      <c r="B178" s="19"/>
      <c r="C178" s="8"/>
      <c r="D178" s="8"/>
      <c r="E178" s="10"/>
      <c r="F178" s="8"/>
      <c r="G178" s="8"/>
      <c r="H178" s="8"/>
      <c r="I178" s="9"/>
      <c r="J178" s="8"/>
      <c r="K178" s="159"/>
      <c r="L178" s="18"/>
      <c r="M178" s="18"/>
      <c r="N178" s="18"/>
      <c r="O178" s="18"/>
      <c r="P178" s="17"/>
      <c r="Q178" s="17"/>
      <c r="R178" s="17"/>
      <c r="S178" s="11"/>
      <c r="T178" s="11"/>
      <c r="U178" s="11"/>
      <c r="V178" s="16"/>
      <c r="W178" s="16"/>
      <c r="X178" s="16"/>
      <c r="Y178" s="14"/>
      <c r="Z178" s="11"/>
    </row>
    <row r="179" spans="1:26" ht="16">
      <c r="A179" s="20"/>
      <c r="B179" s="19"/>
      <c r="C179" s="8"/>
      <c r="D179" s="8"/>
      <c r="E179" s="10"/>
      <c r="F179" s="8"/>
      <c r="G179" s="8"/>
      <c r="H179" s="8"/>
      <c r="I179" s="9"/>
      <c r="J179" s="8"/>
      <c r="K179" s="159"/>
      <c r="L179" s="18"/>
      <c r="M179" s="18"/>
      <c r="N179" s="18"/>
      <c r="O179" s="18"/>
      <c r="P179" s="17"/>
      <c r="Q179" s="17"/>
      <c r="R179" s="17"/>
      <c r="S179" s="11"/>
      <c r="T179" s="11"/>
      <c r="U179" s="11"/>
      <c r="V179" s="16"/>
      <c r="W179" s="16"/>
      <c r="X179" s="16"/>
      <c r="Y179" s="14"/>
      <c r="Z179" s="11"/>
    </row>
    <row r="180" spans="1:26" ht="16">
      <c r="A180" s="20"/>
      <c r="B180" s="19"/>
      <c r="C180" s="8"/>
      <c r="D180" s="8"/>
      <c r="E180" s="10"/>
      <c r="F180" s="8"/>
      <c r="G180" s="8"/>
      <c r="H180" s="8"/>
      <c r="I180" s="9"/>
      <c r="J180" s="8"/>
      <c r="K180" s="159"/>
      <c r="L180" s="18"/>
      <c r="M180" s="18"/>
      <c r="N180" s="18"/>
      <c r="O180" s="18"/>
      <c r="P180" s="17"/>
      <c r="Q180" s="17"/>
      <c r="R180" s="17"/>
      <c r="S180" s="11"/>
      <c r="T180" s="11"/>
      <c r="U180" s="11"/>
      <c r="V180" s="16"/>
      <c r="W180" s="16"/>
      <c r="X180" s="16"/>
      <c r="Y180" s="14"/>
      <c r="Z180" s="11"/>
    </row>
    <row r="181" spans="1:26" ht="16">
      <c r="A181" s="20"/>
      <c r="B181" s="19"/>
      <c r="C181" s="8"/>
      <c r="D181" s="8"/>
      <c r="E181" s="10"/>
      <c r="F181" s="8"/>
      <c r="G181" s="8"/>
      <c r="H181" s="8"/>
      <c r="I181" s="9"/>
      <c r="J181" s="8"/>
      <c r="K181" s="159"/>
      <c r="L181" s="18"/>
      <c r="M181" s="18"/>
      <c r="N181" s="18"/>
      <c r="O181" s="18"/>
      <c r="P181" s="17"/>
      <c r="Q181" s="17"/>
      <c r="R181" s="17"/>
      <c r="S181" s="11"/>
      <c r="T181" s="11"/>
      <c r="U181" s="11"/>
      <c r="V181" s="16"/>
      <c r="W181" s="16"/>
      <c r="X181" s="16"/>
      <c r="Y181" s="14"/>
      <c r="Z181" s="11"/>
    </row>
    <row r="182" spans="1:26" ht="16">
      <c r="A182" s="20"/>
      <c r="B182" s="19"/>
      <c r="C182" s="8"/>
      <c r="D182" s="8"/>
      <c r="E182" s="10"/>
      <c r="F182" s="8"/>
      <c r="G182" s="8"/>
      <c r="H182" s="8"/>
      <c r="I182" s="9"/>
      <c r="J182" s="8"/>
      <c r="K182" s="159"/>
      <c r="L182" s="18"/>
      <c r="M182" s="18"/>
      <c r="N182" s="18"/>
      <c r="O182" s="18"/>
      <c r="P182" s="17"/>
      <c r="Q182" s="17"/>
      <c r="R182" s="17"/>
      <c r="S182" s="11"/>
      <c r="T182" s="11"/>
      <c r="U182" s="11"/>
      <c r="V182" s="16"/>
      <c r="W182" s="16"/>
      <c r="X182" s="16"/>
      <c r="Y182" s="14"/>
      <c r="Z182" s="11"/>
    </row>
    <row r="183" spans="1:26" ht="16">
      <c r="A183" s="20"/>
      <c r="B183" s="19"/>
      <c r="C183" s="8"/>
      <c r="D183" s="8"/>
      <c r="E183" s="10"/>
      <c r="F183" s="8"/>
      <c r="G183" s="8"/>
      <c r="H183" s="8"/>
      <c r="I183" s="9"/>
      <c r="J183" s="8"/>
      <c r="K183" s="159"/>
      <c r="L183" s="18"/>
      <c r="M183" s="18"/>
      <c r="N183" s="18"/>
      <c r="O183" s="18"/>
      <c r="P183" s="17"/>
      <c r="Q183" s="17"/>
      <c r="R183" s="17"/>
      <c r="S183" s="11"/>
      <c r="T183" s="11"/>
      <c r="U183" s="11"/>
      <c r="V183" s="16"/>
      <c r="W183" s="16"/>
      <c r="X183" s="16"/>
      <c r="Y183" s="14"/>
      <c r="Z183" s="11"/>
    </row>
    <row r="184" spans="1:26" ht="16">
      <c r="A184" s="20"/>
      <c r="B184" s="19"/>
      <c r="C184" s="8"/>
      <c r="D184" s="8"/>
      <c r="E184" s="10"/>
      <c r="F184" s="8"/>
      <c r="G184" s="8"/>
      <c r="H184" s="8"/>
      <c r="I184" s="9"/>
      <c r="J184" s="8"/>
      <c r="K184" s="159"/>
      <c r="L184" s="18"/>
      <c r="M184" s="18"/>
      <c r="N184" s="18"/>
      <c r="O184" s="18"/>
      <c r="P184" s="17"/>
      <c r="Q184" s="17"/>
      <c r="R184" s="17"/>
      <c r="S184" s="11"/>
      <c r="T184" s="11"/>
      <c r="U184" s="11"/>
      <c r="V184" s="16"/>
      <c r="W184" s="16"/>
      <c r="X184" s="16"/>
      <c r="Y184" s="14"/>
      <c r="Z184" s="11"/>
    </row>
    <row r="185" spans="1:26" ht="16">
      <c r="A185" s="20"/>
      <c r="B185" s="19"/>
      <c r="C185" s="8"/>
      <c r="D185" s="8"/>
      <c r="E185" s="10"/>
      <c r="F185" s="8"/>
      <c r="G185" s="8"/>
      <c r="H185" s="8"/>
      <c r="I185" s="9"/>
      <c r="J185" s="8"/>
      <c r="K185" s="159"/>
      <c r="L185" s="18"/>
      <c r="M185" s="18"/>
      <c r="N185" s="18"/>
      <c r="O185" s="18"/>
      <c r="P185" s="17"/>
      <c r="Q185" s="17"/>
      <c r="R185" s="17"/>
      <c r="S185" s="11"/>
      <c r="T185" s="11"/>
      <c r="U185" s="11"/>
      <c r="V185" s="16"/>
      <c r="W185" s="16"/>
      <c r="X185" s="16"/>
      <c r="Y185" s="14"/>
      <c r="Z185" s="11"/>
    </row>
    <row r="186" spans="1:26" ht="16">
      <c r="A186" s="20"/>
      <c r="B186" s="19"/>
      <c r="C186" s="8"/>
      <c r="D186" s="8"/>
      <c r="E186" s="10"/>
      <c r="F186" s="8"/>
      <c r="G186" s="8"/>
      <c r="H186" s="8"/>
      <c r="I186" s="9"/>
      <c r="J186" s="8"/>
      <c r="K186" s="159"/>
      <c r="L186" s="18"/>
      <c r="M186" s="18"/>
      <c r="N186" s="18"/>
      <c r="O186" s="18"/>
      <c r="P186" s="17"/>
      <c r="Q186" s="17"/>
      <c r="R186" s="17"/>
      <c r="S186" s="11"/>
      <c r="T186" s="11"/>
      <c r="U186" s="11"/>
      <c r="V186" s="16"/>
      <c r="W186" s="16"/>
      <c r="X186" s="16"/>
      <c r="Y186" s="14"/>
      <c r="Z186" s="11"/>
    </row>
    <row r="187" spans="1:26" ht="16">
      <c r="A187" s="20"/>
      <c r="B187" s="19"/>
      <c r="C187" s="8"/>
      <c r="D187" s="8"/>
      <c r="E187" s="10"/>
      <c r="F187" s="8"/>
      <c r="G187" s="8"/>
      <c r="H187" s="8"/>
      <c r="I187" s="9"/>
      <c r="J187" s="8"/>
      <c r="K187" s="159"/>
      <c r="L187" s="18"/>
      <c r="M187" s="18"/>
      <c r="N187" s="18"/>
      <c r="O187" s="18"/>
      <c r="P187" s="17"/>
      <c r="Q187" s="17"/>
      <c r="R187" s="17"/>
      <c r="S187" s="11"/>
      <c r="T187" s="11"/>
      <c r="U187" s="11"/>
      <c r="V187" s="16"/>
      <c r="W187" s="16"/>
      <c r="X187" s="16"/>
      <c r="Y187" s="14"/>
      <c r="Z187" s="11"/>
    </row>
    <row r="188" spans="1:26" ht="16">
      <c r="A188" s="20"/>
      <c r="B188" s="19"/>
      <c r="C188" s="8"/>
      <c r="D188" s="8"/>
      <c r="E188" s="10"/>
      <c r="F188" s="8"/>
      <c r="G188" s="8"/>
      <c r="H188" s="8"/>
      <c r="I188" s="9"/>
      <c r="J188" s="8"/>
      <c r="K188" s="159"/>
      <c r="L188" s="18"/>
      <c r="M188" s="18"/>
      <c r="N188" s="18"/>
      <c r="O188" s="18"/>
      <c r="P188" s="17"/>
      <c r="Q188" s="17"/>
      <c r="R188" s="17"/>
      <c r="S188" s="11"/>
      <c r="T188" s="11"/>
      <c r="U188" s="11"/>
      <c r="V188" s="16"/>
      <c r="W188" s="16"/>
      <c r="X188" s="16"/>
      <c r="Y188" s="14"/>
      <c r="Z188" s="11"/>
    </row>
    <row r="189" spans="1:26" ht="16">
      <c r="A189" s="20"/>
      <c r="B189" s="19"/>
      <c r="C189" s="8"/>
      <c r="D189" s="8"/>
      <c r="E189" s="10"/>
      <c r="F189" s="8"/>
      <c r="G189" s="8"/>
      <c r="H189" s="8"/>
      <c r="I189" s="9"/>
      <c r="J189" s="8"/>
      <c r="K189" s="159"/>
      <c r="L189" s="18"/>
      <c r="M189" s="18"/>
      <c r="N189" s="18"/>
      <c r="O189" s="18"/>
      <c r="P189" s="17"/>
      <c r="Q189" s="17"/>
      <c r="R189" s="17"/>
      <c r="S189" s="11"/>
      <c r="T189" s="11"/>
      <c r="U189" s="11"/>
      <c r="V189" s="16"/>
      <c r="W189" s="16"/>
      <c r="X189" s="16"/>
      <c r="Y189" s="14"/>
      <c r="Z189" s="11"/>
    </row>
    <row r="190" spans="1:26" ht="16">
      <c r="A190" s="20"/>
      <c r="B190" s="19"/>
      <c r="C190" s="8"/>
      <c r="D190" s="8"/>
      <c r="E190" s="10"/>
      <c r="F190" s="8"/>
      <c r="G190" s="8"/>
      <c r="H190" s="8"/>
      <c r="I190" s="9"/>
      <c r="J190" s="8"/>
      <c r="K190" s="159"/>
      <c r="L190" s="18"/>
      <c r="M190" s="18"/>
      <c r="N190" s="18"/>
      <c r="O190" s="18"/>
      <c r="P190" s="17"/>
      <c r="Q190" s="17"/>
      <c r="R190" s="17"/>
      <c r="S190" s="11"/>
      <c r="T190" s="11"/>
      <c r="U190" s="11"/>
      <c r="V190" s="16"/>
      <c r="W190" s="16"/>
      <c r="X190" s="16"/>
      <c r="Y190" s="14"/>
      <c r="Z190" s="11"/>
    </row>
    <row r="191" spans="1:26" ht="16">
      <c r="A191" s="20"/>
      <c r="B191" s="19"/>
      <c r="C191" s="8"/>
      <c r="D191" s="8"/>
      <c r="E191" s="10"/>
      <c r="F191" s="8"/>
      <c r="G191" s="8"/>
      <c r="H191" s="8"/>
      <c r="I191" s="9"/>
      <c r="J191" s="8"/>
      <c r="K191" s="159"/>
      <c r="L191" s="18"/>
      <c r="M191" s="18"/>
      <c r="N191" s="18"/>
      <c r="O191" s="18"/>
      <c r="P191" s="17"/>
      <c r="Q191" s="17"/>
      <c r="R191" s="17"/>
      <c r="S191" s="11"/>
      <c r="T191" s="11"/>
      <c r="U191" s="11"/>
      <c r="V191" s="16"/>
      <c r="W191" s="16"/>
      <c r="X191" s="16"/>
      <c r="Y191" s="14"/>
      <c r="Z191" s="11"/>
    </row>
    <row r="192" spans="1:26" ht="16">
      <c r="A192" s="20"/>
      <c r="B192" s="19"/>
      <c r="C192" s="8"/>
      <c r="D192" s="8"/>
      <c r="E192" s="10"/>
      <c r="F192" s="8"/>
      <c r="G192" s="8"/>
      <c r="H192" s="8"/>
      <c r="I192" s="9"/>
      <c r="J192" s="8"/>
      <c r="K192" s="159"/>
      <c r="L192" s="18"/>
      <c r="M192" s="18"/>
      <c r="N192" s="18"/>
      <c r="O192" s="18"/>
      <c r="P192" s="17"/>
      <c r="Q192" s="17"/>
      <c r="R192" s="17"/>
      <c r="S192" s="11"/>
      <c r="T192" s="11"/>
      <c r="U192" s="11"/>
      <c r="V192" s="16"/>
      <c r="W192" s="16"/>
      <c r="X192" s="16"/>
      <c r="Y192" s="14"/>
      <c r="Z192" s="11"/>
    </row>
    <row r="193" spans="1:26" ht="16">
      <c r="A193" s="20"/>
      <c r="B193" s="19"/>
      <c r="C193" s="8"/>
      <c r="D193" s="8"/>
      <c r="E193" s="10"/>
      <c r="F193" s="8"/>
      <c r="G193" s="8"/>
      <c r="H193" s="8"/>
      <c r="I193" s="9"/>
      <c r="J193" s="8"/>
      <c r="K193" s="159"/>
      <c r="L193" s="18"/>
      <c r="M193" s="18"/>
      <c r="N193" s="18"/>
      <c r="O193" s="18"/>
      <c r="P193" s="17"/>
      <c r="Q193" s="17"/>
      <c r="R193" s="17"/>
      <c r="S193" s="11"/>
      <c r="T193" s="11"/>
      <c r="U193" s="11"/>
      <c r="V193" s="16"/>
      <c r="W193" s="16"/>
      <c r="X193" s="16"/>
      <c r="Y193" s="14"/>
      <c r="Z193" s="11"/>
    </row>
    <row r="194" spans="1:26" ht="16">
      <c r="A194" s="20"/>
      <c r="B194" s="19"/>
      <c r="C194" s="8"/>
      <c r="D194" s="8"/>
      <c r="E194" s="10"/>
      <c r="F194" s="8"/>
      <c r="G194" s="8"/>
      <c r="H194" s="8"/>
      <c r="I194" s="9"/>
      <c r="J194" s="8"/>
      <c r="K194" s="159"/>
      <c r="L194" s="18"/>
      <c r="M194" s="18"/>
      <c r="N194" s="18"/>
      <c r="O194" s="18"/>
      <c r="P194" s="17"/>
      <c r="Q194" s="17"/>
      <c r="R194" s="17"/>
      <c r="S194" s="11"/>
      <c r="T194" s="11"/>
      <c r="U194" s="11"/>
      <c r="V194" s="16"/>
      <c r="W194" s="16"/>
      <c r="X194" s="16"/>
      <c r="Y194" s="14"/>
      <c r="Z194" s="11"/>
    </row>
    <row r="195" spans="1:26" ht="16">
      <c r="A195" s="20"/>
      <c r="B195" s="19"/>
      <c r="C195" s="8"/>
      <c r="D195" s="8"/>
      <c r="E195" s="10"/>
      <c r="F195" s="8"/>
      <c r="G195" s="8"/>
      <c r="H195" s="8"/>
      <c r="I195" s="9"/>
      <c r="J195" s="8"/>
      <c r="K195" s="159"/>
      <c r="L195" s="18"/>
      <c r="M195" s="18"/>
      <c r="N195" s="18"/>
      <c r="O195" s="18"/>
      <c r="P195" s="17"/>
      <c r="Q195" s="17"/>
      <c r="R195" s="17"/>
      <c r="S195" s="11"/>
      <c r="T195" s="11"/>
      <c r="U195" s="11"/>
      <c r="V195" s="16"/>
      <c r="W195" s="16"/>
      <c r="X195" s="16"/>
      <c r="Y195" s="14"/>
      <c r="Z195" s="11"/>
    </row>
    <row r="196" spans="1:26" ht="16">
      <c r="A196" s="20"/>
      <c r="B196" s="19"/>
      <c r="C196" s="8"/>
      <c r="D196" s="8"/>
      <c r="E196" s="10"/>
      <c r="F196" s="8"/>
      <c r="G196" s="8"/>
      <c r="H196" s="8"/>
      <c r="I196" s="9"/>
      <c r="J196" s="8"/>
      <c r="K196" s="159"/>
      <c r="L196" s="18"/>
      <c r="M196" s="18"/>
      <c r="N196" s="18"/>
      <c r="O196" s="18"/>
      <c r="P196" s="17"/>
      <c r="Q196" s="17"/>
      <c r="R196" s="17"/>
      <c r="S196" s="11"/>
      <c r="T196" s="11"/>
      <c r="U196" s="11"/>
      <c r="V196" s="16"/>
      <c r="W196" s="16"/>
      <c r="X196" s="16"/>
      <c r="Y196" s="14"/>
      <c r="Z196" s="11"/>
    </row>
    <row r="197" spans="1:26" ht="16">
      <c r="A197" s="20"/>
      <c r="B197" s="19"/>
      <c r="C197" s="8"/>
      <c r="D197" s="8"/>
      <c r="E197" s="10"/>
      <c r="F197" s="8"/>
      <c r="G197" s="8"/>
      <c r="H197" s="8"/>
      <c r="I197" s="9"/>
      <c r="J197" s="8"/>
      <c r="K197" s="159"/>
      <c r="L197" s="18"/>
      <c r="M197" s="18"/>
      <c r="N197" s="18"/>
      <c r="O197" s="18"/>
      <c r="P197" s="17"/>
      <c r="Q197" s="17"/>
      <c r="R197" s="17"/>
      <c r="S197" s="11"/>
      <c r="T197" s="11"/>
      <c r="U197" s="11"/>
      <c r="V197" s="16"/>
      <c r="W197" s="16"/>
      <c r="X197" s="16"/>
      <c r="Y197" s="14"/>
      <c r="Z197" s="11"/>
    </row>
    <row r="198" spans="1:26" ht="16">
      <c r="A198" s="20"/>
      <c r="B198" s="19"/>
      <c r="C198" s="8"/>
      <c r="D198" s="8"/>
      <c r="E198" s="10"/>
      <c r="F198" s="8"/>
      <c r="G198" s="8"/>
      <c r="H198" s="8"/>
      <c r="I198" s="9"/>
      <c r="J198" s="8"/>
      <c r="K198" s="159"/>
      <c r="L198" s="18"/>
      <c r="M198" s="18"/>
      <c r="N198" s="18"/>
      <c r="O198" s="18"/>
      <c r="P198" s="17"/>
      <c r="Q198" s="17"/>
      <c r="R198" s="17"/>
      <c r="S198" s="11"/>
      <c r="T198" s="11"/>
      <c r="U198" s="11"/>
      <c r="V198" s="16"/>
      <c r="W198" s="16"/>
      <c r="X198" s="16"/>
      <c r="Y198" s="14"/>
      <c r="Z198" s="11"/>
    </row>
    <row r="199" spans="1:26" ht="16">
      <c r="A199" s="20"/>
      <c r="B199" s="19"/>
      <c r="C199" s="8"/>
      <c r="D199" s="8"/>
      <c r="E199" s="10"/>
      <c r="F199" s="8"/>
      <c r="G199" s="8"/>
      <c r="H199" s="8"/>
      <c r="I199" s="9"/>
      <c r="J199" s="8"/>
      <c r="K199" s="159"/>
      <c r="L199" s="18"/>
      <c r="M199" s="18"/>
      <c r="N199" s="18"/>
      <c r="O199" s="18"/>
      <c r="P199" s="17"/>
      <c r="Q199" s="17"/>
      <c r="R199" s="17"/>
      <c r="S199" s="11"/>
      <c r="T199" s="11"/>
      <c r="U199" s="11"/>
      <c r="V199" s="16"/>
      <c r="W199" s="16"/>
      <c r="X199" s="16"/>
      <c r="Y199" s="14"/>
      <c r="Z199" s="11"/>
    </row>
    <row r="200" spans="1:26" ht="16">
      <c r="A200" s="20"/>
      <c r="B200" s="19"/>
      <c r="C200" s="8"/>
      <c r="D200" s="8"/>
      <c r="E200" s="10"/>
      <c r="F200" s="8"/>
      <c r="G200" s="8"/>
      <c r="H200" s="8"/>
      <c r="I200" s="9"/>
      <c r="J200" s="8"/>
      <c r="K200" s="159"/>
      <c r="L200" s="18"/>
      <c r="M200" s="18"/>
      <c r="N200" s="18"/>
      <c r="O200" s="18"/>
      <c r="P200" s="17"/>
      <c r="Q200" s="17"/>
      <c r="R200" s="17"/>
      <c r="S200" s="11"/>
      <c r="T200" s="11"/>
      <c r="U200" s="11"/>
      <c r="V200" s="16"/>
      <c r="W200" s="16"/>
      <c r="X200" s="16"/>
      <c r="Y200" s="14"/>
      <c r="Z200" s="11"/>
    </row>
    <row r="201" spans="1:26" ht="16">
      <c r="A201" s="20"/>
      <c r="B201" s="19"/>
      <c r="C201" s="8"/>
      <c r="D201" s="8"/>
      <c r="E201" s="10"/>
      <c r="F201" s="8"/>
      <c r="G201" s="8"/>
      <c r="H201" s="8"/>
      <c r="I201" s="9"/>
      <c r="J201" s="8"/>
      <c r="K201" s="159"/>
      <c r="L201" s="18"/>
      <c r="M201" s="18"/>
      <c r="N201" s="18"/>
      <c r="O201" s="18"/>
      <c r="P201" s="17"/>
      <c r="Q201" s="17"/>
      <c r="R201" s="17"/>
      <c r="S201" s="11"/>
      <c r="T201" s="11"/>
      <c r="U201" s="11"/>
      <c r="V201" s="16"/>
      <c r="W201" s="16"/>
      <c r="X201" s="16"/>
      <c r="Y201" s="14"/>
      <c r="Z201" s="11"/>
    </row>
    <row r="202" spans="1:26" ht="16">
      <c r="A202" s="20"/>
      <c r="B202" s="19"/>
      <c r="C202" s="8"/>
      <c r="D202" s="8"/>
      <c r="E202" s="10"/>
      <c r="F202" s="8"/>
      <c r="G202" s="8"/>
      <c r="H202" s="8"/>
      <c r="I202" s="9"/>
      <c r="J202" s="8"/>
      <c r="K202" s="159"/>
      <c r="L202" s="18"/>
      <c r="M202" s="18"/>
      <c r="N202" s="18"/>
      <c r="O202" s="18"/>
      <c r="P202" s="17"/>
      <c r="Q202" s="17"/>
      <c r="R202" s="17"/>
      <c r="S202" s="11"/>
      <c r="T202" s="11"/>
      <c r="U202" s="11"/>
      <c r="V202" s="16"/>
      <c r="W202" s="16"/>
      <c r="X202" s="16"/>
      <c r="Y202" s="14"/>
      <c r="Z202" s="11"/>
    </row>
    <row r="203" spans="1:26" ht="16">
      <c r="A203" s="20"/>
      <c r="B203" s="19"/>
      <c r="C203" s="8"/>
      <c r="D203" s="8"/>
      <c r="E203" s="10"/>
      <c r="F203" s="8"/>
      <c r="G203" s="8"/>
      <c r="H203" s="8"/>
      <c r="I203" s="9"/>
      <c r="J203" s="8"/>
      <c r="K203" s="159"/>
      <c r="L203" s="18"/>
      <c r="M203" s="18"/>
      <c r="N203" s="18"/>
      <c r="O203" s="18"/>
      <c r="P203" s="17"/>
      <c r="Q203" s="17"/>
      <c r="R203" s="17"/>
      <c r="S203" s="11"/>
      <c r="T203" s="11"/>
      <c r="U203" s="11"/>
      <c r="V203" s="16"/>
      <c r="W203" s="16"/>
      <c r="X203" s="16"/>
      <c r="Y203" s="14"/>
      <c r="Z203" s="11"/>
    </row>
    <row r="204" spans="1:26" ht="16">
      <c r="A204" s="20"/>
      <c r="B204" s="19"/>
      <c r="C204" s="8"/>
      <c r="D204" s="8"/>
      <c r="E204" s="10"/>
      <c r="F204" s="8"/>
      <c r="G204" s="8"/>
      <c r="H204" s="8"/>
      <c r="I204" s="9"/>
      <c r="J204" s="8"/>
      <c r="K204" s="159"/>
      <c r="L204" s="18"/>
      <c r="M204" s="18"/>
      <c r="N204" s="18"/>
      <c r="O204" s="18"/>
      <c r="P204" s="17"/>
      <c r="Q204" s="17"/>
      <c r="R204" s="17"/>
      <c r="S204" s="11"/>
      <c r="T204" s="11"/>
      <c r="U204" s="11"/>
      <c r="V204" s="16"/>
      <c r="W204" s="16"/>
      <c r="X204" s="16"/>
      <c r="Y204" s="14"/>
      <c r="Z204" s="11"/>
    </row>
    <row r="205" spans="1:26" ht="16">
      <c r="A205" s="20"/>
      <c r="B205" s="19"/>
      <c r="C205" s="8"/>
      <c r="D205" s="8"/>
      <c r="E205" s="10"/>
      <c r="F205" s="8"/>
      <c r="G205" s="8"/>
      <c r="H205" s="8"/>
      <c r="I205" s="9"/>
      <c r="J205" s="8"/>
      <c r="K205" s="159"/>
      <c r="L205" s="18"/>
      <c r="M205" s="18"/>
      <c r="N205" s="18"/>
      <c r="O205" s="18"/>
      <c r="P205" s="17"/>
      <c r="Q205" s="17"/>
      <c r="R205" s="17"/>
      <c r="S205" s="11"/>
      <c r="T205" s="11"/>
      <c r="U205" s="11"/>
      <c r="V205" s="16"/>
      <c r="W205" s="16"/>
      <c r="X205" s="16"/>
      <c r="Y205" s="14"/>
      <c r="Z205" s="11"/>
    </row>
    <row r="206" spans="1:26" ht="16">
      <c r="A206" s="20"/>
      <c r="B206" s="19"/>
      <c r="C206" s="8"/>
      <c r="D206" s="8"/>
      <c r="E206" s="10"/>
      <c r="F206" s="8"/>
      <c r="G206" s="8"/>
      <c r="H206" s="8"/>
      <c r="I206" s="9"/>
      <c r="J206" s="8"/>
      <c r="K206" s="159"/>
      <c r="L206" s="18"/>
      <c r="M206" s="18"/>
      <c r="N206" s="18"/>
      <c r="O206" s="18"/>
      <c r="P206" s="17"/>
      <c r="Q206" s="17"/>
      <c r="R206" s="17"/>
      <c r="S206" s="11"/>
      <c r="T206" s="11"/>
      <c r="U206" s="11"/>
      <c r="V206" s="16"/>
      <c r="W206" s="16"/>
      <c r="X206" s="16"/>
      <c r="Y206" s="14"/>
      <c r="Z206" s="11"/>
    </row>
    <row r="207" spans="1:26" ht="16">
      <c r="A207" s="20"/>
      <c r="B207" s="19"/>
      <c r="C207" s="8"/>
      <c r="D207" s="8"/>
      <c r="E207" s="10"/>
      <c r="F207" s="8"/>
      <c r="G207" s="8"/>
      <c r="H207" s="8"/>
      <c r="I207" s="9"/>
      <c r="J207" s="8"/>
      <c r="K207" s="159"/>
      <c r="L207" s="18"/>
      <c r="M207" s="18"/>
      <c r="N207" s="18"/>
      <c r="O207" s="18"/>
      <c r="P207" s="17"/>
      <c r="Q207" s="17"/>
      <c r="R207" s="17"/>
      <c r="S207" s="11"/>
      <c r="T207" s="11"/>
      <c r="U207" s="11"/>
      <c r="V207" s="16"/>
      <c r="W207" s="16"/>
      <c r="X207" s="16"/>
      <c r="Y207" s="14"/>
      <c r="Z207" s="11"/>
    </row>
    <row r="208" spans="1:26" ht="16">
      <c r="A208" s="20"/>
      <c r="B208" s="19"/>
      <c r="C208" s="8"/>
      <c r="D208" s="8"/>
      <c r="E208" s="10"/>
      <c r="F208" s="8"/>
      <c r="G208" s="8"/>
      <c r="H208" s="8"/>
      <c r="I208" s="9"/>
      <c r="J208" s="8"/>
      <c r="K208" s="159"/>
      <c r="L208" s="18"/>
      <c r="M208" s="18"/>
      <c r="N208" s="18"/>
      <c r="O208" s="18"/>
      <c r="P208" s="17"/>
      <c r="Q208" s="17"/>
      <c r="R208" s="17"/>
      <c r="S208" s="11"/>
      <c r="T208" s="11"/>
      <c r="U208" s="11"/>
      <c r="V208" s="16"/>
      <c r="W208" s="16"/>
      <c r="X208" s="16"/>
      <c r="Y208" s="14"/>
      <c r="Z208" s="11"/>
    </row>
    <row r="209" spans="1:26" ht="16">
      <c r="A209" s="20"/>
      <c r="B209" s="19"/>
      <c r="C209" s="8"/>
      <c r="D209" s="8"/>
      <c r="E209" s="10"/>
      <c r="F209" s="8"/>
      <c r="G209" s="8"/>
      <c r="H209" s="8"/>
      <c r="I209" s="9"/>
      <c r="J209" s="8"/>
      <c r="K209" s="159"/>
      <c r="L209" s="18"/>
      <c r="M209" s="18"/>
      <c r="N209" s="18"/>
      <c r="O209" s="18"/>
      <c r="P209" s="17"/>
      <c r="Q209" s="17"/>
      <c r="R209" s="17"/>
      <c r="S209" s="11"/>
      <c r="T209" s="11"/>
      <c r="U209" s="11"/>
      <c r="V209" s="16"/>
      <c r="W209" s="16"/>
      <c r="X209" s="16"/>
      <c r="Y209" s="14"/>
      <c r="Z209" s="11"/>
    </row>
    <row r="210" spans="1:26" ht="16">
      <c r="A210" s="20"/>
      <c r="B210" s="19"/>
      <c r="C210" s="8"/>
      <c r="D210" s="8"/>
      <c r="E210" s="10"/>
      <c r="F210" s="8"/>
      <c r="G210" s="8"/>
      <c r="H210" s="8"/>
      <c r="I210" s="9"/>
      <c r="J210" s="8"/>
      <c r="K210" s="159"/>
      <c r="L210" s="18"/>
      <c r="M210" s="18"/>
      <c r="N210" s="18"/>
      <c r="O210" s="18"/>
      <c r="P210" s="17"/>
      <c r="Q210" s="17"/>
      <c r="R210" s="17"/>
      <c r="S210" s="11"/>
      <c r="T210" s="11"/>
      <c r="U210" s="11"/>
      <c r="V210" s="16"/>
      <c r="W210" s="16"/>
      <c r="X210" s="16"/>
      <c r="Y210" s="14"/>
      <c r="Z210" s="11"/>
    </row>
    <row r="211" spans="1:26" ht="16">
      <c r="A211" s="20"/>
      <c r="B211" s="19"/>
      <c r="C211" s="8"/>
      <c r="D211" s="8"/>
      <c r="E211" s="10"/>
      <c r="F211" s="8"/>
      <c r="G211" s="8"/>
      <c r="H211" s="8"/>
      <c r="I211" s="9"/>
      <c r="J211" s="8"/>
      <c r="K211" s="159"/>
      <c r="L211" s="18"/>
      <c r="M211" s="18"/>
      <c r="N211" s="18"/>
      <c r="O211" s="18"/>
      <c r="P211" s="17"/>
      <c r="Q211" s="17"/>
      <c r="R211" s="17"/>
      <c r="S211" s="11"/>
      <c r="T211" s="11"/>
      <c r="U211" s="11"/>
      <c r="V211" s="16"/>
      <c r="W211" s="16"/>
      <c r="X211" s="16"/>
      <c r="Y211" s="14"/>
      <c r="Z211" s="11"/>
    </row>
    <row r="212" spans="1:26" ht="16">
      <c r="A212" s="20"/>
      <c r="B212" s="19"/>
      <c r="C212" s="8"/>
      <c r="D212" s="8"/>
      <c r="E212" s="10"/>
      <c r="F212" s="8"/>
      <c r="G212" s="8"/>
      <c r="H212" s="8"/>
      <c r="I212" s="9"/>
      <c r="J212" s="8"/>
      <c r="K212" s="159"/>
      <c r="L212" s="18"/>
      <c r="M212" s="18"/>
      <c r="N212" s="18"/>
      <c r="O212" s="18"/>
      <c r="P212" s="17"/>
      <c r="Q212" s="17"/>
      <c r="R212" s="17"/>
      <c r="S212" s="11"/>
      <c r="T212" s="11"/>
      <c r="U212" s="11"/>
      <c r="V212" s="16"/>
      <c r="W212" s="16"/>
      <c r="X212" s="16"/>
      <c r="Y212" s="14"/>
      <c r="Z212" s="11"/>
    </row>
    <row r="213" spans="1:26" ht="16">
      <c r="A213" s="20"/>
      <c r="B213" s="19"/>
      <c r="C213" s="8"/>
      <c r="D213" s="8"/>
      <c r="E213" s="10"/>
      <c r="F213" s="8"/>
      <c r="G213" s="8"/>
      <c r="H213" s="8"/>
      <c r="I213" s="9"/>
      <c r="J213" s="8"/>
      <c r="K213" s="159"/>
      <c r="L213" s="18"/>
      <c r="M213" s="18"/>
      <c r="N213" s="18"/>
      <c r="O213" s="18"/>
      <c r="P213" s="17"/>
      <c r="Q213" s="17"/>
      <c r="R213" s="17"/>
      <c r="S213" s="11"/>
      <c r="T213" s="11"/>
      <c r="U213" s="11"/>
      <c r="V213" s="16"/>
      <c r="W213" s="16"/>
      <c r="X213" s="16"/>
      <c r="Y213" s="14"/>
      <c r="Z213" s="11"/>
    </row>
    <row r="214" spans="1:26" ht="16">
      <c r="A214" s="20"/>
      <c r="B214" s="19"/>
      <c r="C214" s="8"/>
      <c r="D214" s="8"/>
      <c r="E214" s="10"/>
      <c r="F214" s="8"/>
      <c r="G214" s="8"/>
      <c r="H214" s="8"/>
      <c r="I214" s="9"/>
      <c r="J214" s="8"/>
      <c r="K214" s="159"/>
      <c r="L214" s="18"/>
      <c r="M214" s="18"/>
      <c r="N214" s="18"/>
      <c r="O214" s="18"/>
      <c r="P214" s="17"/>
      <c r="Q214" s="17"/>
      <c r="R214" s="17"/>
      <c r="S214" s="11"/>
      <c r="T214" s="11"/>
      <c r="U214" s="11"/>
      <c r="V214" s="16"/>
      <c r="W214" s="16"/>
      <c r="X214" s="16"/>
      <c r="Y214" s="14"/>
      <c r="Z214" s="11"/>
    </row>
    <row r="215" spans="1:26" ht="16">
      <c r="A215" s="20"/>
      <c r="B215" s="19"/>
      <c r="C215" s="8"/>
      <c r="D215" s="8"/>
      <c r="E215" s="10"/>
      <c r="F215" s="8"/>
      <c r="G215" s="8"/>
      <c r="H215" s="8"/>
      <c r="I215" s="9"/>
      <c r="J215" s="8"/>
      <c r="K215" s="159"/>
      <c r="L215" s="18"/>
      <c r="M215" s="18"/>
      <c r="N215" s="18"/>
      <c r="O215" s="18"/>
      <c r="P215" s="17"/>
      <c r="Q215" s="17"/>
      <c r="R215" s="17"/>
      <c r="S215" s="11"/>
      <c r="T215" s="11"/>
      <c r="U215" s="11"/>
      <c r="V215" s="16"/>
      <c r="W215" s="16"/>
      <c r="X215" s="16"/>
      <c r="Y215" s="14"/>
      <c r="Z215" s="11"/>
    </row>
    <row r="216" spans="1:26" ht="16">
      <c r="A216" s="20"/>
      <c r="B216" s="19"/>
      <c r="C216" s="8"/>
      <c r="D216" s="8"/>
      <c r="E216" s="10"/>
      <c r="F216" s="8"/>
      <c r="G216" s="8"/>
      <c r="H216" s="8"/>
      <c r="I216" s="9"/>
      <c r="J216" s="8"/>
      <c r="K216" s="159"/>
      <c r="L216" s="18"/>
      <c r="M216" s="18"/>
      <c r="N216" s="18"/>
      <c r="O216" s="18"/>
      <c r="P216" s="17"/>
      <c r="Q216" s="17"/>
      <c r="R216" s="17"/>
      <c r="S216" s="11"/>
      <c r="T216" s="11"/>
      <c r="U216" s="11"/>
      <c r="V216" s="16"/>
      <c r="W216" s="16"/>
      <c r="X216" s="16"/>
      <c r="Y216" s="14"/>
      <c r="Z216" s="11"/>
    </row>
    <row r="217" spans="1:26" ht="16">
      <c r="A217" s="20"/>
      <c r="B217" s="19"/>
      <c r="C217" s="8"/>
      <c r="D217" s="8"/>
      <c r="E217" s="10"/>
      <c r="F217" s="8"/>
      <c r="G217" s="8"/>
      <c r="H217" s="8"/>
      <c r="I217" s="9"/>
      <c r="J217" s="8"/>
      <c r="K217" s="159"/>
      <c r="L217" s="18"/>
      <c r="M217" s="18"/>
      <c r="N217" s="18"/>
      <c r="O217" s="18"/>
      <c r="P217" s="17"/>
      <c r="Q217" s="17"/>
      <c r="R217" s="17"/>
      <c r="S217" s="11"/>
      <c r="T217" s="11"/>
      <c r="U217" s="11"/>
      <c r="V217" s="16"/>
      <c r="W217" s="16"/>
      <c r="X217" s="16"/>
      <c r="Y217" s="14"/>
      <c r="Z217" s="11"/>
    </row>
    <row r="218" spans="1:26" ht="16">
      <c r="A218" s="20"/>
      <c r="B218" s="19"/>
      <c r="C218" s="8"/>
      <c r="D218" s="8"/>
      <c r="E218" s="10"/>
      <c r="F218" s="8"/>
      <c r="G218" s="8"/>
      <c r="H218" s="8"/>
      <c r="I218" s="9"/>
      <c r="J218" s="8"/>
      <c r="K218" s="159"/>
      <c r="L218" s="18"/>
      <c r="M218" s="18"/>
      <c r="N218" s="18"/>
      <c r="O218" s="18"/>
      <c r="P218" s="17"/>
      <c r="Q218" s="17"/>
      <c r="R218" s="17"/>
      <c r="S218" s="11"/>
      <c r="T218" s="11"/>
      <c r="U218" s="11"/>
      <c r="V218" s="16"/>
      <c r="W218" s="16"/>
      <c r="X218" s="16"/>
      <c r="Y218" s="14"/>
      <c r="Z218" s="11"/>
    </row>
    <row r="219" spans="1:26" ht="16">
      <c r="A219" s="20"/>
      <c r="B219" s="19"/>
      <c r="C219" s="8"/>
      <c r="D219" s="8"/>
      <c r="E219" s="10"/>
      <c r="F219" s="8"/>
      <c r="G219" s="8"/>
      <c r="H219" s="8"/>
      <c r="I219" s="9"/>
      <c r="J219" s="8"/>
      <c r="K219" s="159"/>
      <c r="L219" s="18"/>
      <c r="M219" s="18"/>
      <c r="N219" s="18"/>
      <c r="O219" s="18"/>
      <c r="P219" s="17"/>
      <c r="Q219" s="17"/>
      <c r="R219" s="17"/>
      <c r="S219" s="11"/>
      <c r="T219" s="11"/>
      <c r="U219" s="11"/>
      <c r="V219" s="16"/>
      <c r="W219" s="16"/>
      <c r="X219" s="16"/>
      <c r="Y219" s="14"/>
      <c r="Z219" s="11"/>
    </row>
    <row r="220" spans="1:26" ht="16">
      <c r="A220" s="20"/>
      <c r="B220" s="19"/>
      <c r="C220" s="8"/>
      <c r="D220" s="8"/>
      <c r="E220" s="10"/>
      <c r="F220" s="8"/>
      <c r="G220" s="8"/>
      <c r="H220" s="8"/>
      <c r="I220" s="9"/>
      <c r="J220" s="8"/>
      <c r="K220" s="159"/>
      <c r="L220" s="18"/>
      <c r="M220" s="18"/>
      <c r="N220" s="18"/>
      <c r="O220" s="18"/>
      <c r="P220" s="17"/>
      <c r="Q220" s="17"/>
      <c r="R220" s="17"/>
      <c r="S220" s="11"/>
      <c r="T220" s="11"/>
      <c r="U220" s="11"/>
      <c r="V220" s="16"/>
      <c r="W220" s="16"/>
      <c r="X220" s="16"/>
      <c r="Y220" s="14"/>
      <c r="Z220" s="11"/>
    </row>
    <row r="221" spans="1:26" ht="16">
      <c r="A221" s="20"/>
      <c r="B221" s="19"/>
      <c r="C221" s="8"/>
      <c r="D221" s="8"/>
      <c r="E221" s="10"/>
      <c r="F221" s="8"/>
      <c r="G221" s="8"/>
      <c r="H221" s="8"/>
      <c r="I221" s="9"/>
      <c r="J221" s="8"/>
      <c r="K221" s="159"/>
      <c r="L221" s="18"/>
      <c r="M221" s="18"/>
      <c r="N221" s="18"/>
      <c r="O221" s="18"/>
      <c r="P221" s="17"/>
      <c r="Q221" s="17"/>
      <c r="R221" s="17"/>
      <c r="S221" s="11"/>
      <c r="T221" s="11"/>
      <c r="U221" s="11"/>
      <c r="V221" s="16"/>
      <c r="W221" s="16"/>
      <c r="X221" s="16"/>
      <c r="Y221" s="14"/>
      <c r="Z221" s="11"/>
    </row>
    <row r="222" spans="1:26" ht="16">
      <c r="A222" s="20"/>
      <c r="B222" s="19"/>
      <c r="C222" s="8"/>
      <c r="D222" s="8"/>
      <c r="E222" s="10"/>
      <c r="F222" s="8"/>
      <c r="G222" s="8"/>
      <c r="H222" s="8"/>
      <c r="I222" s="9"/>
      <c r="J222" s="8"/>
      <c r="K222" s="159"/>
      <c r="L222" s="18"/>
      <c r="M222" s="18"/>
      <c r="N222" s="18"/>
      <c r="O222" s="18"/>
      <c r="P222" s="17"/>
      <c r="Q222" s="17"/>
      <c r="R222" s="17"/>
      <c r="S222" s="11"/>
      <c r="T222" s="11"/>
      <c r="U222" s="11"/>
      <c r="V222" s="16"/>
      <c r="W222" s="16"/>
      <c r="X222" s="16"/>
      <c r="Y222" s="14"/>
      <c r="Z222" s="11"/>
    </row>
    <row r="223" spans="1:26" ht="16">
      <c r="A223" s="20"/>
      <c r="B223" s="19"/>
      <c r="C223" s="8"/>
      <c r="D223" s="8"/>
      <c r="E223" s="10"/>
      <c r="F223" s="8"/>
      <c r="G223" s="8"/>
      <c r="H223" s="8"/>
      <c r="I223" s="9"/>
      <c r="J223" s="8"/>
      <c r="K223" s="159"/>
      <c r="L223" s="18"/>
      <c r="M223" s="18"/>
      <c r="N223" s="18"/>
      <c r="O223" s="18"/>
      <c r="P223" s="17"/>
      <c r="Q223" s="17"/>
      <c r="R223" s="17"/>
      <c r="S223" s="11"/>
      <c r="T223" s="11"/>
      <c r="U223" s="11"/>
      <c r="V223" s="16"/>
      <c r="W223" s="16"/>
      <c r="X223" s="16"/>
      <c r="Y223" s="14"/>
      <c r="Z223" s="11"/>
    </row>
    <row r="224" spans="1:26" ht="16">
      <c r="A224" s="20"/>
      <c r="B224" s="19"/>
      <c r="C224" s="8"/>
      <c r="D224" s="8"/>
      <c r="E224" s="10"/>
      <c r="F224" s="8"/>
      <c r="G224" s="8"/>
      <c r="H224" s="8"/>
      <c r="I224" s="9"/>
      <c r="J224" s="8"/>
      <c r="K224" s="159"/>
      <c r="L224" s="18"/>
      <c r="M224" s="18"/>
      <c r="N224" s="18"/>
      <c r="O224" s="18"/>
      <c r="P224" s="17"/>
      <c r="Q224" s="17"/>
      <c r="R224" s="17"/>
      <c r="S224" s="11"/>
      <c r="T224" s="11"/>
      <c r="U224" s="11"/>
      <c r="V224" s="16"/>
      <c r="W224" s="16"/>
      <c r="X224" s="16"/>
      <c r="Y224" s="14"/>
      <c r="Z224" s="11"/>
    </row>
    <row r="225" spans="1:26" ht="16">
      <c r="A225" s="20"/>
      <c r="B225" s="19"/>
      <c r="C225" s="8"/>
      <c r="D225" s="8"/>
      <c r="E225" s="10"/>
      <c r="F225" s="8"/>
      <c r="G225" s="8"/>
      <c r="H225" s="8"/>
      <c r="I225" s="9"/>
      <c r="J225" s="8"/>
      <c r="K225" s="159"/>
      <c r="L225" s="18"/>
      <c r="M225" s="18"/>
      <c r="N225" s="18"/>
      <c r="O225" s="18"/>
      <c r="P225" s="17"/>
      <c r="Q225" s="17"/>
      <c r="R225" s="17"/>
      <c r="S225" s="11"/>
      <c r="T225" s="11"/>
      <c r="U225" s="11"/>
      <c r="V225" s="16"/>
      <c r="W225" s="16"/>
      <c r="X225" s="16"/>
      <c r="Y225" s="14"/>
      <c r="Z225" s="11"/>
    </row>
    <row r="226" spans="1:26" ht="16">
      <c r="A226" s="20"/>
      <c r="B226" s="19"/>
      <c r="C226" s="8"/>
      <c r="D226" s="8"/>
      <c r="E226" s="10"/>
      <c r="F226" s="8"/>
      <c r="G226" s="8"/>
      <c r="H226" s="8"/>
      <c r="I226" s="9"/>
      <c r="J226" s="8"/>
      <c r="K226" s="159"/>
      <c r="L226" s="18"/>
      <c r="M226" s="18"/>
      <c r="N226" s="18"/>
      <c r="O226" s="18"/>
      <c r="P226" s="17"/>
      <c r="Q226" s="17"/>
      <c r="R226" s="17"/>
      <c r="S226" s="11"/>
      <c r="T226" s="11"/>
      <c r="U226" s="11"/>
      <c r="V226" s="16"/>
      <c r="W226" s="16"/>
      <c r="X226" s="16"/>
      <c r="Y226" s="14"/>
      <c r="Z226" s="11"/>
    </row>
    <row r="227" spans="1:26" ht="16">
      <c r="A227" s="20"/>
      <c r="B227" s="19"/>
      <c r="C227" s="8"/>
      <c r="D227" s="8"/>
      <c r="E227" s="10"/>
      <c r="F227" s="8"/>
      <c r="G227" s="8"/>
      <c r="H227" s="8"/>
      <c r="I227" s="9"/>
      <c r="J227" s="8"/>
      <c r="K227" s="159"/>
      <c r="L227" s="18"/>
      <c r="M227" s="18"/>
      <c r="N227" s="18"/>
      <c r="O227" s="18"/>
      <c r="P227" s="17"/>
      <c r="Q227" s="17"/>
      <c r="R227" s="17"/>
      <c r="S227" s="11"/>
      <c r="T227" s="11"/>
      <c r="U227" s="11"/>
      <c r="V227" s="16"/>
      <c r="W227" s="16"/>
      <c r="X227" s="16"/>
      <c r="Y227" s="14"/>
      <c r="Z227" s="11"/>
    </row>
    <row r="228" spans="1:26" ht="16">
      <c r="A228" s="20"/>
      <c r="B228" s="19"/>
      <c r="C228" s="8"/>
      <c r="D228" s="8"/>
      <c r="E228" s="10"/>
      <c r="F228" s="8"/>
      <c r="G228" s="8"/>
      <c r="H228" s="8"/>
      <c r="I228" s="9"/>
      <c r="J228" s="8"/>
      <c r="K228" s="159"/>
      <c r="L228" s="18"/>
      <c r="M228" s="18"/>
      <c r="N228" s="18"/>
      <c r="O228" s="18"/>
      <c r="P228" s="17"/>
      <c r="Q228" s="17"/>
      <c r="R228" s="17"/>
      <c r="S228" s="11"/>
      <c r="T228" s="11"/>
      <c r="U228" s="11"/>
      <c r="V228" s="16"/>
      <c r="W228" s="16"/>
      <c r="X228" s="16"/>
      <c r="Y228" s="14"/>
      <c r="Z228" s="11"/>
    </row>
    <row r="229" spans="1:26" ht="16">
      <c r="A229" s="20"/>
      <c r="B229" s="19"/>
      <c r="C229" s="8"/>
      <c r="D229" s="8"/>
      <c r="E229" s="10"/>
      <c r="F229" s="8"/>
      <c r="G229" s="8"/>
      <c r="H229" s="8"/>
      <c r="I229" s="9"/>
      <c r="J229" s="8"/>
      <c r="K229" s="159"/>
      <c r="L229" s="18"/>
      <c r="M229" s="18"/>
      <c r="N229" s="18"/>
      <c r="O229" s="18"/>
      <c r="P229" s="17"/>
      <c r="Q229" s="17"/>
      <c r="R229" s="17"/>
      <c r="S229" s="11"/>
      <c r="T229" s="11"/>
      <c r="U229" s="11"/>
      <c r="V229" s="16"/>
      <c r="W229" s="16"/>
      <c r="X229" s="16"/>
      <c r="Y229" s="14"/>
      <c r="Z229" s="11"/>
    </row>
    <row r="230" spans="1:26" ht="16">
      <c r="A230" s="20"/>
      <c r="B230" s="19"/>
      <c r="C230" s="8"/>
      <c r="D230" s="8"/>
      <c r="E230" s="10"/>
      <c r="F230" s="8"/>
      <c r="G230" s="8"/>
      <c r="H230" s="8"/>
      <c r="I230" s="9"/>
      <c r="J230" s="8"/>
      <c r="K230" s="159"/>
      <c r="L230" s="18"/>
      <c r="M230" s="18"/>
      <c r="N230" s="18"/>
      <c r="O230" s="18"/>
      <c r="P230" s="17"/>
      <c r="Q230" s="17"/>
      <c r="R230" s="17"/>
      <c r="S230" s="11"/>
      <c r="T230" s="11"/>
      <c r="U230" s="11"/>
      <c r="V230" s="16"/>
      <c r="W230" s="16"/>
      <c r="X230" s="16"/>
      <c r="Y230" s="14"/>
      <c r="Z230" s="11"/>
    </row>
    <row r="231" spans="1:26" ht="16">
      <c r="A231" s="20"/>
      <c r="B231" s="19"/>
      <c r="C231" s="8"/>
      <c r="D231" s="8"/>
      <c r="E231" s="10"/>
      <c r="F231" s="8"/>
      <c r="G231" s="8"/>
      <c r="H231" s="8"/>
      <c r="I231" s="9"/>
      <c r="J231" s="8"/>
      <c r="K231" s="159"/>
      <c r="L231" s="18"/>
      <c r="M231" s="18"/>
      <c r="N231" s="18"/>
      <c r="O231" s="18"/>
      <c r="P231" s="17"/>
      <c r="Q231" s="17"/>
      <c r="R231" s="17"/>
      <c r="S231" s="11"/>
      <c r="T231" s="11"/>
      <c r="U231" s="11"/>
      <c r="V231" s="16"/>
      <c r="W231" s="16"/>
      <c r="X231" s="16"/>
      <c r="Y231" s="14"/>
      <c r="Z231" s="11"/>
    </row>
    <row r="232" spans="1:26" ht="16">
      <c r="A232" s="20"/>
      <c r="B232" s="19"/>
      <c r="C232" s="8"/>
      <c r="D232" s="8"/>
      <c r="E232" s="10"/>
      <c r="F232" s="8"/>
      <c r="G232" s="8"/>
      <c r="H232" s="8"/>
      <c r="I232" s="9"/>
      <c r="J232" s="8"/>
      <c r="K232" s="159"/>
      <c r="L232" s="18"/>
      <c r="M232" s="18"/>
      <c r="N232" s="18"/>
      <c r="O232" s="18"/>
      <c r="P232" s="17"/>
      <c r="Q232" s="17"/>
      <c r="R232" s="17"/>
      <c r="S232" s="11"/>
      <c r="T232" s="11"/>
      <c r="U232" s="11"/>
      <c r="V232" s="16"/>
      <c r="W232" s="16"/>
      <c r="X232" s="16"/>
      <c r="Y232" s="14"/>
      <c r="Z232" s="11"/>
    </row>
    <row r="233" spans="1:26" ht="16">
      <c r="A233" s="20"/>
      <c r="B233" s="19"/>
      <c r="C233" s="8"/>
      <c r="D233" s="8"/>
      <c r="E233" s="10"/>
      <c r="F233" s="8"/>
      <c r="G233" s="8"/>
      <c r="H233" s="8"/>
      <c r="I233" s="9"/>
      <c r="J233" s="8"/>
      <c r="K233" s="159"/>
      <c r="L233" s="18"/>
      <c r="M233" s="18"/>
      <c r="N233" s="18"/>
      <c r="O233" s="18"/>
      <c r="P233" s="17"/>
      <c r="Q233" s="17"/>
      <c r="R233" s="17"/>
      <c r="S233" s="11"/>
      <c r="T233" s="11"/>
      <c r="U233" s="11"/>
      <c r="V233" s="16"/>
      <c r="W233" s="16"/>
      <c r="X233" s="16"/>
      <c r="Y233" s="14"/>
      <c r="Z233" s="11"/>
    </row>
    <row r="234" spans="1:26" ht="16">
      <c r="A234" s="20"/>
      <c r="B234" s="19"/>
      <c r="C234" s="8"/>
      <c r="D234" s="8"/>
      <c r="E234" s="10"/>
      <c r="F234" s="8"/>
      <c r="G234" s="8"/>
      <c r="H234" s="8"/>
      <c r="I234" s="9"/>
      <c r="J234" s="8"/>
      <c r="K234" s="159"/>
      <c r="L234" s="18"/>
      <c r="M234" s="18"/>
      <c r="N234" s="18"/>
      <c r="O234" s="18"/>
      <c r="P234" s="17"/>
      <c r="Q234" s="17"/>
      <c r="R234" s="17"/>
      <c r="S234" s="11"/>
      <c r="T234" s="11"/>
      <c r="U234" s="11"/>
      <c r="V234" s="16"/>
      <c r="W234" s="16"/>
      <c r="X234" s="16"/>
      <c r="Y234" s="14"/>
      <c r="Z234" s="11"/>
    </row>
    <row r="235" spans="1:26" ht="16">
      <c r="A235" s="20"/>
      <c r="B235" s="19"/>
      <c r="C235" s="8"/>
      <c r="D235" s="8"/>
      <c r="E235" s="10"/>
      <c r="F235" s="8"/>
      <c r="G235" s="8"/>
      <c r="H235" s="8"/>
      <c r="I235" s="9"/>
      <c r="J235" s="8"/>
      <c r="K235" s="159"/>
      <c r="L235" s="18"/>
      <c r="M235" s="18"/>
      <c r="N235" s="18"/>
      <c r="O235" s="18"/>
      <c r="P235" s="17"/>
      <c r="Q235" s="17"/>
      <c r="R235" s="17"/>
      <c r="S235" s="11"/>
      <c r="T235" s="11"/>
      <c r="U235" s="11"/>
      <c r="V235" s="16"/>
      <c r="W235" s="16"/>
      <c r="X235" s="16"/>
      <c r="Y235" s="14"/>
      <c r="Z235" s="11"/>
    </row>
    <row r="236" spans="1:26" ht="16">
      <c r="A236" s="20"/>
      <c r="B236" s="19"/>
      <c r="C236" s="8"/>
      <c r="D236" s="8"/>
      <c r="E236" s="10"/>
      <c r="F236" s="8"/>
      <c r="G236" s="8"/>
      <c r="H236" s="8"/>
      <c r="I236" s="9"/>
      <c r="J236" s="8"/>
      <c r="K236" s="159"/>
      <c r="L236" s="18"/>
      <c r="M236" s="18"/>
      <c r="N236" s="18"/>
      <c r="O236" s="18"/>
      <c r="P236" s="17"/>
      <c r="Q236" s="17"/>
      <c r="R236" s="17"/>
      <c r="S236" s="11"/>
      <c r="T236" s="11"/>
      <c r="U236" s="11"/>
      <c r="V236" s="16"/>
      <c r="W236" s="16"/>
      <c r="X236" s="16"/>
      <c r="Y236" s="14"/>
      <c r="Z236" s="11"/>
    </row>
    <row r="237" spans="1:26" ht="16">
      <c r="A237" s="20"/>
      <c r="B237" s="19"/>
      <c r="C237" s="8"/>
      <c r="D237" s="8"/>
      <c r="E237" s="10"/>
      <c r="F237" s="8"/>
      <c r="G237" s="8"/>
      <c r="H237" s="8"/>
      <c r="I237" s="9"/>
      <c r="J237" s="8"/>
      <c r="K237" s="159"/>
      <c r="L237" s="18"/>
      <c r="M237" s="18"/>
      <c r="N237" s="18"/>
      <c r="O237" s="18"/>
      <c r="P237" s="17"/>
      <c r="Q237" s="17"/>
      <c r="R237" s="17"/>
      <c r="S237" s="11"/>
      <c r="T237" s="11"/>
      <c r="U237" s="11"/>
      <c r="V237" s="16"/>
      <c r="W237" s="16"/>
      <c r="X237" s="16"/>
      <c r="Y237" s="14"/>
      <c r="Z237" s="11"/>
    </row>
    <row r="238" spans="1:26" ht="16">
      <c r="A238" s="20"/>
      <c r="B238" s="19"/>
      <c r="C238" s="8"/>
      <c r="D238" s="8"/>
      <c r="E238" s="10"/>
      <c r="F238" s="8"/>
      <c r="G238" s="8"/>
      <c r="H238" s="8"/>
      <c r="I238" s="9"/>
      <c r="J238" s="8"/>
      <c r="K238" s="159"/>
      <c r="L238" s="18"/>
      <c r="M238" s="18"/>
      <c r="N238" s="18"/>
      <c r="O238" s="18"/>
      <c r="P238" s="17"/>
      <c r="Q238" s="17"/>
      <c r="R238" s="17"/>
      <c r="S238" s="11"/>
      <c r="T238" s="11"/>
      <c r="U238" s="11"/>
      <c r="V238" s="16"/>
      <c r="W238" s="16"/>
      <c r="X238" s="16"/>
      <c r="Y238" s="14"/>
      <c r="Z238" s="11"/>
    </row>
    <row r="239" spans="1:26" ht="16">
      <c r="A239" s="20"/>
      <c r="B239" s="19"/>
      <c r="C239" s="8"/>
      <c r="D239" s="8"/>
      <c r="E239" s="10"/>
      <c r="F239" s="8"/>
      <c r="G239" s="8"/>
      <c r="H239" s="8"/>
      <c r="I239" s="9"/>
      <c r="J239" s="8"/>
      <c r="K239" s="159"/>
      <c r="L239" s="18"/>
      <c r="M239" s="18"/>
      <c r="N239" s="18"/>
      <c r="O239" s="18"/>
      <c r="P239" s="17"/>
      <c r="Q239" s="17"/>
      <c r="R239" s="17"/>
      <c r="S239" s="11"/>
      <c r="T239" s="11"/>
      <c r="U239" s="11"/>
      <c r="V239" s="16"/>
      <c r="W239" s="16"/>
      <c r="X239" s="16"/>
      <c r="Y239" s="14"/>
      <c r="Z239" s="11"/>
    </row>
    <row r="240" spans="1:26" ht="16">
      <c r="A240" s="20"/>
      <c r="B240" s="19"/>
      <c r="C240" s="8"/>
      <c r="D240" s="8"/>
      <c r="E240" s="10"/>
      <c r="F240" s="8"/>
      <c r="G240" s="8"/>
      <c r="H240" s="8"/>
      <c r="I240" s="9"/>
      <c r="J240" s="8"/>
      <c r="K240" s="159"/>
      <c r="L240" s="18"/>
      <c r="M240" s="18"/>
      <c r="N240" s="18"/>
      <c r="O240" s="18"/>
      <c r="P240" s="17"/>
      <c r="Q240" s="17"/>
      <c r="R240" s="17"/>
      <c r="S240" s="11"/>
      <c r="T240" s="11"/>
      <c r="U240" s="11"/>
      <c r="V240" s="16"/>
      <c r="W240" s="16"/>
      <c r="X240" s="16"/>
      <c r="Y240" s="14"/>
      <c r="Z240" s="11"/>
    </row>
    <row r="241" spans="1:26" ht="16">
      <c r="A241" s="20"/>
      <c r="B241" s="19"/>
      <c r="C241" s="8"/>
      <c r="D241" s="8"/>
      <c r="E241" s="10"/>
      <c r="F241" s="8"/>
      <c r="G241" s="8"/>
      <c r="H241" s="8"/>
      <c r="I241" s="9"/>
      <c r="J241" s="8"/>
      <c r="K241" s="159"/>
      <c r="L241" s="18"/>
      <c r="M241" s="18"/>
      <c r="N241" s="18"/>
      <c r="O241" s="18"/>
      <c r="P241" s="17"/>
      <c r="Q241" s="17"/>
      <c r="R241" s="17"/>
      <c r="S241" s="11"/>
      <c r="T241" s="11"/>
      <c r="U241" s="11"/>
      <c r="V241" s="16"/>
      <c r="W241" s="16"/>
      <c r="X241" s="16"/>
      <c r="Y241" s="14"/>
      <c r="Z241" s="11"/>
    </row>
    <row r="242" spans="1:26" ht="16">
      <c r="A242" s="20"/>
      <c r="B242" s="19"/>
      <c r="C242" s="8"/>
      <c r="D242" s="8"/>
      <c r="E242" s="10"/>
      <c r="F242" s="8"/>
      <c r="G242" s="8"/>
      <c r="H242" s="8"/>
      <c r="I242" s="9"/>
      <c r="J242" s="8"/>
      <c r="K242" s="159"/>
      <c r="L242" s="18"/>
      <c r="M242" s="18"/>
      <c r="N242" s="18"/>
      <c r="O242" s="18"/>
      <c r="P242" s="17"/>
      <c r="Q242" s="17"/>
      <c r="R242" s="17"/>
      <c r="S242" s="11"/>
      <c r="T242" s="11"/>
      <c r="U242" s="11"/>
      <c r="V242" s="16"/>
      <c r="W242" s="16"/>
      <c r="X242" s="16"/>
      <c r="Y242" s="14"/>
      <c r="Z242" s="11"/>
    </row>
    <row r="243" spans="1:26" ht="16">
      <c r="A243" s="20"/>
      <c r="B243" s="19"/>
      <c r="C243" s="8"/>
      <c r="D243" s="8"/>
      <c r="E243" s="10"/>
      <c r="F243" s="8"/>
      <c r="G243" s="8"/>
      <c r="H243" s="8"/>
      <c r="I243" s="9"/>
      <c r="J243" s="8"/>
      <c r="K243" s="159"/>
      <c r="L243" s="18"/>
      <c r="M243" s="18"/>
      <c r="N243" s="18"/>
      <c r="O243" s="18"/>
      <c r="P243" s="17"/>
      <c r="Q243" s="17"/>
      <c r="R243" s="17"/>
      <c r="S243" s="11"/>
      <c r="T243" s="11"/>
      <c r="U243" s="11"/>
      <c r="V243" s="16"/>
      <c r="W243" s="16"/>
      <c r="X243" s="16"/>
      <c r="Y243" s="14"/>
      <c r="Z243" s="11"/>
    </row>
    <row r="244" spans="1:26" ht="16">
      <c r="A244" s="20"/>
      <c r="B244" s="19"/>
      <c r="C244" s="8"/>
      <c r="D244" s="8"/>
      <c r="E244" s="10"/>
      <c r="F244" s="8"/>
      <c r="G244" s="8"/>
      <c r="H244" s="8"/>
      <c r="I244" s="9"/>
      <c r="J244" s="8"/>
      <c r="K244" s="159"/>
      <c r="L244" s="18"/>
      <c r="M244" s="18"/>
      <c r="N244" s="18"/>
      <c r="O244" s="18"/>
      <c r="P244" s="17"/>
      <c r="Q244" s="17"/>
      <c r="R244" s="17"/>
      <c r="S244" s="11"/>
      <c r="T244" s="11"/>
      <c r="U244" s="11"/>
      <c r="V244" s="16"/>
      <c r="W244" s="16"/>
      <c r="X244" s="16"/>
      <c r="Y244" s="14"/>
      <c r="Z244" s="11"/>
    </row>
    <row r="245" spans="1:26" ht="16">
      <c r="A245" s="20"/>
      <c r="B245" s="19"/>
      <c r="C245" s="8"/>
      <c r="D245" s="8"/>
      <c r="E245" s="10"/>
      <c r="F245" s="8"/>
      <c r="G245" s="8"/>
      <c r="H245" s="8"/>
      <c r="I245" s="9"/>
      <c r="J245" s="8"/>
      <c r="K245" s="159"/>
      <c r="L245" s="18"/>
      <c r="M245" s="18"/>
      <c r="N245" s="18"/>
      <c r="O245" s="18"/>
      <c r="P245" s="17"/>
      <c r="Q245" s="17"/>
      <c r="R245" s="17"/>
      <c r="S245" s="11"/>
      <c r="T245" s="11"/>
      <c r="U245" s="11"/>
      <c r="V245" s="16"/>
      <c r="W245" s="16"/>
      <c r="X245" s="16"/>
      <c r="Y245" s="14"/>
      <c r="Z245" s="11"/>
    </row>
    <row r="246" spans="1:26" ht="16">
      <c r="A246" s="20"/>
      <c r="B246" s="19"/>
      <c r="C246" s="8"/>
      <c r="D246" s="8"/>
      <c r="E246" s="10"/>
      <c r="F246" s="8"/>
      <c r="G246" s="8"/>
      <c r="H246" s="8"/>
      <c r="I246" s="9"/>
      <c r="J246" s="8"/>
      <c r="K246" s="159"/>
      <c r="L246" s="18"/>
      <c r="M246" s="18"/>
      <c r="N246" s="18"/>
      <c r="O246" s="18"/>
      <c r="P246" s="17"/>
      <c r="Q246" s="17"/>
      <c r="R246" s="17"/>
      <c r="S246" s="11"/>
      <c r="T246" s="11"/>
      <c r="U246" s="11"/>
      <c r="V246" s="16"/>
      <c r="W246" s="16"/>
      <c r="X246" s="16"/>
      <c r="Y246" s="14"/>
      <c r="Z246" s="11"/>
    </row>
    <row r="247" spans="1:26" ht="16">
      <c r="A247" s="20"/>
      <c r="B247" s="19"/>
      <c r="C247" s="8"/>
      <c r="D247" s="8"/>
      <c r="E247" s="10"/>
      <c r="F247" s="8"/>
      <c r="G247" s="8"/>
      <c r="H247" s="8"/>
      <c r="I247" s="9"/>
      <c r="J247" s="8"/>
      <c r="K247" s="159"/>
      <c r="L247" s="18"/>
      <c r="M247" s="18"/>
      <c r="N247" s="18"/>
      <c r="O247" s="18"/>
      <c r="P247" s="17"/>
      <c r="Q247" s="17"/>
      <c r="R247" s="17"/>
      <c r="S247" s="11"/>
      <c r="T247" s="11"/>
      <c r="U247" s="11"/>
      <c r="V247" s="16"/>
      <c r="W247" s="16"/>
      <c r="X247" s="16"/>
      <c r="Y247" s="14"/>
      <c r="Z247" s="11"/>
    </row>
    <row r="248" spans="1:26" ht="16">
      <c r="A248" s="20"/>
      <c r="B248" s="19"/>
      <c r="C248" s="8"/>
      <c r="D248" s="8"/>
      <c r="E248" s="10"/>
      <c r="F248" s="8"/>
      <c r="G248" s="8"/>
      <c r="H248" s="8"/>
      <c r="I248" s="9"/>
      <c r="J248" s="8"/>
      <c r="K248" s="159"/>
      <c r="L248" s="18"/>
      <c r="M248" s="18"/>
      <c r="N248" s="18"/>
      <c r="O248" s="18"/>
      <c r="P248" s="17"/>
      <c r="Q248" s="17"/>
      <c r="R248" s="17"/>
      <c r="S248" s="11"/>
      <c r="T248" s="11"/>
      <c r="U248" s="11"/>
      <c r="V248" s="16"/>
      <c r="W248" s="16"/>
      <c r="X248" s="16"/>
      <c r="Y248" s="14"/>
      <c r="Z248" s="11"/>
    </row>
    <row r="249" spans="1:26" ht="16">
      <c r="A249" s="20"/>
      <c r="B249" s="19"/>
      <c r="C249" s="8"/>
      <c r="D249" s="8"/>
      <c r="E249" s="10"/>
      <c r="F249" s="8"/>
      <c r="G249" s="8"/>
      <c r="H249" s="8"/>
      <c r="I249" s="9"/>
      <c r="J249" s="8"/>
      <c r="K249" s="159"/>
      <c r="L249" s="18"/>
      <c r="M249" s="18"/>
      <c r="N249" s="18"/>
      <c r="O249" s="18"/>
      <c r="P249" s="17"/>
      <c r="Q249" s="17"/>
      <c r="R249" s="17"/>
      <c r="S249" s="11"/>
      <c r="T249" s="11"/>
      <c r="U249" s="11"/>
      <c r="V249" s="16"/>
      <c r="W249" s="16"/>
      <c r="X249" s="16"/>
      <c r="Y249" s="14"/>
      <c r="Z249" s="11"/>
    </row>
    <row r="250" spans="1:26" ht="16">
      <c r="A250" s="20"/>
      <c r="B250" s="19"/>
      <c r="C250" s="8"/>
      <c r="D250" s="8"/>
      <c r="E250" s="10"/>
      <c r="F250" s="8"/>
      <c r="G250" s="8"/>
      <c r="H250" s="8"/>
      <c r="I250" s="9"/>
      <c r="J250" s="8"/>
      <c r="K250" s="159"/>
      <c r="L250" s="18"/>
      <c r="M250" s="18"/>
      <c r="N250" s="18"/>
      <c r="O250" s="18"/>
      <c r="P250" s="17"/>
      <c r="Q250" s="17"/>
      <c r="R250" s="17"/>
      <c r="S250" s="11"/>
      <c r="T250" s="11"/>
      <c r="U250" s="11"/>
      <c r="V250" s="16"/>
      <c r="W250" s="16"/>
      <c r="X250" s="16"/>
      <c r="Y250" s="14"/>
      <c r="Z250" s="11"/>
    </row>
    <row r="251" spans="1:26" ht="16">
      <c r="A251" s="20"/>
      <c r="B251" s="19"/>
      <c r="C251" s="8"/>
      <c r="D251" s="8"/>
      <c r="E251" s="10"/>
      <c r="F251" s="8"/>
      <c r="G251" s="8"/>
      <c r="H251" s="8"/>
      <c r="I251" s="9"/>
      <c r="J251" s="8"/>
      <c r="K251" s="159"/>
      <c r="L251" s="18"/>
      <c r="M251" s="18"/>
      <c r="N251" s="18"/>
      <c r="O251" s="18"/>
      <c r="P251" s="17"/>
      <c r="Q251" s="17"/>
      <c r="R251" s="17"/>
      <c r="S251" s="11"/>
      <c r="T251" s="11"/>
      <c r="U251" s="11"/>
      <c r="V251" s="16"/>
      <c r="W251" s="16"/>
      <c r="X251" s="16"/>
      <c r="Y251" s="14"/>
      <c r="Z251" s="11"/>
    </row>
    <row r="252" spans="1:26" ht="16">
      <c r="A252" s="20"/>
      <c r="B252" s="19"/>
      <c r="C252" s="8"/>
      <c r="D252" s="8"/>
      <c r="E252" s="10"/>
      <c r="F252" s="8"/>
      <c r="G252" s="8"/>
      <c r="H252" s="8"/>
      <c r="I252" s="9"/>
      <c r="J252" s="8"/>
      <c r="K252" s="159"/>
      <c r="L252" s="18"/>
      <c r="M252" s="18"/>
      <c r="N252" s="18"/>
      <c r="O252" s="18"/>
      <c r="P252" s="17"/>
      <c r="Q252" s="17"/>
      <c r="R252" s="17"/>
      <c r="S252" s="11"/>
      <c r="T252" s="11"/>
      <c r="U252" s="11"/>
      <c r="V252" s="16"/>
      <c r="W252" s="16"/>
      <c r="X252" s="16"/>
      <c r="Y252" s="14"/>
      <c r="Z252" s="11"/>
    </row>
    <row r="253" spans="1:26" ht="16">
      <c r="A253" s="20"/>
      <c r="B253" s="19"/>
      <c r="C253" s="8"/>
      <c r="D253" s="8"/>
      <c r="E253" s="10"/>
      <c r="F253" s="8"/>
      <c r="G253" s="8"/>
      <c r="H253" s="8"/>
      <c r="I253" s="9"/>
      <c r="J253" s="8"/>
      <c r="K253" s="159"/>
      <c r="L253" s="18"/>
      <c r="M253" s="18"/>
      <c r="N253" s="18"/>
      <c r="O253" s="18"/>
      <c r="P253" s="17"/>
      <c r="Q253" s="17"/>
      <c r="R253" s="17"/>
      <c r="S253" s="11"/>
      <c r="T253" s="11"/>
      <c r="U253" s="11"/>
      <c r="V253" s="16"/>
      <c r="W253" s="16"/>
      <c r="X253" s="16"/>
      <c r="Y253" s="14"/>
      <c r="Z253" s="11"/>
    </row>
    <row r="254" spans="1:26" ht="16">
      <c r="A254" s="20"/>
      <c r="B254" s="19"/>
      <c r="C254" s="8"/>
      <c r="D254" s="8"/>
      <c r="E254" s="10"/>
      <c r="F254" s="8"/>
      <c r="G254" s="8"/>
      <c r="H254" s="8"/>
      <c r="I254" s="9"/>
      <c r="J254" s="8"/>
      <c r="K254" s="159"/>
      <c r="L254" s="18"/>
      <c r="M254" s="18"/>
      <c r="N254" s="18"/>
      <c r="O254" s="18"/>
      <c r="P254" s="17"/>
      <c r="Q254" s="17"/>
      <c r="R254" s="17"/>
      <c r="S254" s="11"/>
      <c r="T254" s="11"/>
      <c r="U254" s="11"/>
      <c r="V254" s="16"/>
      <c r="W254" s="16"/>
      <c r="X254" s="16"/>
      <c r="Y254" s="14"/>
      <c r="Z254" s="11"/>
    </row>
    <row r="255" spans="1:26" ht="16">
      <c r="A255" s="20"/>
      <c r="B255" s="19"/>
      <c r="C255" s="8"/>
      <c r="D255" s="8"/>
      <c r="E255" s="10"/>
      <c r="F255" s="8"/>
      <c r="G255" s="8"/>
      <c r="H255" s="8"/>
      <c r="I255" s="9"/>
      <c r="J255" s="8"/>
      <c r="K255" s="159"/>
      <c r="L255" s="18"/>
      <c r="M255" s="18"/>
      <c r="N255" s="18"/>
      <c r="O255" s="18"/>
      <c r="P255" s="17"/>
      <c r="Q255" s="17"/>
      <c r="R255" s="17"/>
      <c r="S255" s="11"/>
      <c r="T255" s="11"/>
      <c r="U255" s="11"/>
      <c r="V255" s="16"/>
      <c r="W255" s="16"/>
      <c r="X255" s="16"/>
      <c r="Y255" s="14"/>
      <c r="Z255" s="11"/>
    </row>
    <row r="256" spans="1:26" ht="16">
      <c r="A256" s="20"/>
      <c r="B256" s="19"/>
      <c r="C256" s="8"/>
      <c r="D256" s="8"/>
      <c r="E256" s="10"/>
      <c r="F256" s="8"/>
      <c r="G256" s="8"/>
      <c r="H256" s="8"/>
      <c r="I256" s="9"/>
      <c r="J256" s="8"/>
      <c r="K256" s="159"/>
      <c r="L256" s="18"/>
      <c r="M256" s="18"/>
      <c r="N256" s="18"/>
      <c r="O256" s="18"/>
      <c r="P256" s="17"/>
      <c r="Q256" s="17"/>
      <c r="R256" s="17"/>
      <c r="S256" s="11"/>
      <c r="T256" s="11"/>
      <c r="U256" s="11"/>
      <c r="V256" s="16"/>
      <c r="W256" s="16"/>
      <c r="X256" s="16"/>
      <c r="Y256" s="14"/>
      <c r="Z256" s="11"/>
    </row>
    <row r="257" spans="1:26" ht="16">
      <c r="A257" s="20"/>
      <c r="B257" s="19"/>
      <c r="C257" s="8"/>
      <c r="D257" s="8"/>
      <c r="E257" s="10"/>
      <c r="F257" s="8"/>
      <c r="G257" s="8"/>
      <c r="H257" s="8"/>
      <c r="I257" s="9"/>
      <c r="J257" s="8"/>
      <c r="K257" s="159"/>
      <c r="L257" s="18"/>
      <c r="M257" s="18"/>
      <c r="N257" s="18"/>
      <c r="O257" s="18"/>
      <c r="P257" s="17"/>
      <c r="Q257" s="17"/>
      <c r="R257" s="17"/>
      <c r="S257" s="11"/>
      <c r="T257" s="11"/>
      <c r="U257" s="11"/>
      <c r="V257" s="16"/>
      <c r="W257" s="16"/>
      <c r="X257" s="16"/>
      <c r="Y257" s="14"/>
      <c r="Z257" s="11"/>
    </row>
    <row r="258" spans="1:26" ht="16">
      <c r="A258" s="20"/>
      <c r="B258" s="19"/>
      <c r="C258" s="8"/>
      <c r="D258" s="8"/>
      <c r="E258" s="10"/>
      <c r="F258" s="8"/>
      <c r="G258" s="8"/>
      <c r="H258" s="8"/>
      <c r="I258" s="9"/>
      <c r="J258" s="8"/>
      <c r="K258" s="159"/>
      <c r="L258" s="18"/>
      <c r="M258" s="18"/>
      <c r="N258" s="18"/>
      <c r="O258" s="18"/>
      <c r="P258" s="17"/>
      <c r="Q258" s="17"/>
      <c r="R258" s="17"/>
      <c r="S258" s="11"/>
      <c r="T258" s="11"/>
      <c r="U258" s="11"/>
      <c r="V258" s="16"/>
      <c r="W258" s="16"/>
      <c r="X258" s="16"/>
      <c r="Y258" s="14"/>
      <c r="Z258" s="11"/>
    </row>
    <row r="259" spans="1:26" ht="16">
      <c r="A259" s="20"/>
      <c r="B259" s="19"/>
      <c r="C259" s="8"/>
      <c r="D259" s="8"/>
      <c r="E259" s="10"/>
      <c r="F259" s="8"/>
      <c r="G259" s="8"/>
      <c r="H259" s="8"/>
      <c r="I259" s="9"/>
      <c r="J259" s="8"/>
      <c r="K259" s="159"/>
      <c r="L259" s="18"/>
      <c r="M259" s="18"/>
      <c r="N259" s="18"/>
      <c r="O259" s="18"/>
      <c r="P259" s="17"/>
      <c r="Q259" s="17"/>
      <c r="R259" s="17"/>
      <c r="S259" s="11"/>
      <c r="T259" s="11"/>
      <c r="U259" s="11"/>
      <c r="V259" s="16"/>
      <c r="W259" s="16"/>
      <c r="X259" s="16"/>
      <c r="Y259" s="14"/>
      <c r="Z259" s="11"/>
    </row>
    <row r="260" spans="1:26" ht="16">
      <c r="A260" s="20"/>
      <c r="B260" s="19"/>
      <c r="C260" s="8"/>
      <c r="D260" s="8"/>
      <c r="E260" s="10"/>
      <c r="F260" s="8"/>
      <c r="G260" s="8"/>
      <c r="H260" s="8"/>
      <c r="I260" s="9"/>
      <c r="J260" s="8"/>
      <c r="K260" s="159"/>
      <c r="L260" s="18"/>
      <c r="M260" s="18"/>
      <c r="N260" s="18"/>
      <c r="O260" s="18"/>
      <c r="P260" s="17"/>
      <c r="Q260" s="17"/>
      <c r="R260" s="17"/>
      <c r="S260" s="11"/>
      <c r="T260" s="11"/>
      <c r="U260" s="11"/>
      <c r="V260" s="16"/>
      <c r="W260" s="16"/>
      <c r="X260" s="16"/>
      <c r="Y260" s="14"/>
      <c r="Z260" s="11"/>
    </row>
    <row r="261" spans="1:26" ht="16">
      <c r="A261" s="20"/>
      <c r="B261" s="19"/>
      <c r="C261" s="8"/>
      <c r="D261" s="8"/>
      <c r="E261" s="10"/>
      <c r="F261" s="8"/>
      <c r="G261" s="8"/>
      <c r="H261" s="8"/>
      <c r="I261" s="9"/>
      <c r="J261" s="8"/>
      <c r="K261" s="159"/>
      <c r="L261" s="18"/>
      <c r="M261" s="18"/>
      <c r="N261" s="18"/>
      <c r="O261" s="18"/>
      <c r="P261" s="17"/>
      <c r="Q261" s="17"/>
      <c r="R261" s="17"/>
      <c r="S261" s="11"/>
      <c r="T261" s="11"/>
      <c r="U261" s="11"/>
      <c r="V261" s="16"/>
      <c r="W261" s="16"/>
      <c r="X261" s="16"/>
      <c r="Y261" s="14"/>
      <c r="Z261" s="11"/>
    </row>
    <row r="262" spans="1:26" ht="16">
      <c r="A262" s="20"/>
      <c r="B262" s="19"/>
      <c r="C262" s="8"/>
      <c r="D262" s="8"/>
      <c r="E262" s="10"/>
      <c r="F262" s="8"/>
      <c r="G262" s="8"/>
      <c r="H262" s="8"/>
      <c r="I262" s="9"/>
      <c r="J262" s="8"/>
      <c r="K262" s="159"/>
      <c r="L262" s="18"/>
      <c r="M262" s="18"/>
      <c r="N262" s="18"/>
      <c r="O262" s="18"/>
      <c r="P262" s="17"/>
      <c r="Q262" s="17"/>
      <c r="R262" s="17"/>
      <c r="S262" s="11"/>
      <c r="T262" s="11"/>
      <c r="U262" s="11"/>
      <c r="V262" s="16"/>
      <c r="W262" s="16"/>
      <c r="X262" s="16"/>
      <c r="Y262" s="14"/>
      <c r="Z262" s="11"/>
    </row>
    <row r="263" spans="1:26" ht="16">
      <c r="A263" s="20"/>
      <c r="B263" s="19"/>
      <c r="C263" s="8"/>
      <c r="D263" s="8"/>
      <c r="E263" s="10"/>
      <c r="F263" s="8"/>
      <c r="G263" s="8"/>
      <c r="H263" s="8"/>
      <c r="I263" s="9"/>
      <c r="J263" s="8"/>
      <c r="K263" s="159"/>
      <c r="L263" s="18"/>
      <c r="M263" s="18"/>
      <c r="N263" s="18"/>
      <c r="O263" s="18"/>
      <c r="P263" s="17"/>
      <c r="Q263" s="17"/>
      <c r="R263" s="17"/>
      <c r="S263" s="11"/>
      <c r="T263" s="11"/>
      <c r="U263" s="11"/>
      <c r="V263" s="16"/>
      <c r="W263" s="16"/>
      <c r="X263" s="16"/>
      <c r="Y263" s="14"/>
      <c r="Z263" s="11"/>
    </row>
    <row r="264" spans="1:26" ht="16">
      <c r="A264" s="20"/>
      <c r="B264" s="19"/>
      <c r="C264" s="8"/>
      <c r="D264" s="8"/>
      <c r="E264" s="10"/>
      <c r="F264" s="8"/>
      <c r="G264" s="8"/>
      <c r="H264" s="8"/>
      <c r="I264" s="9"/>
      <c r="J264" s="8"/>
      <c r="K264" s="159"/>
      <c r="L264" s="18"/>
      <c r="M264" s="18"/>
      <c r="N264" s="18"/>
      <c r="O264" s="18"/>
      <c r="P264" s="17"/>
      <c r="Q264" s="17"/>
      <c r="R264" s="17"/>
      <c r="S264" s="11"/>
      <c r="T264" s="11"/>
      <c r="U264" s="11"/>
      <c r="V264" s="16"/>
      <c r="W264" s="16"/>
      <c r="X264" s="16"/>
      <c r="Y264" s="14"/>
      <c r="Z264" s="11"/>
    </row>
    <row r="265" spans="1:26" ht="16">
      <c r="A265" s="20"/>
      <c r="B265" s="19"/>
      <c r="C265" s="8"/>
      <c r="D265" s="8"/>
      <c r="E265" s="10"/>
      <c r="F265" s="8"/>
      <c r="G265" s="8"/>
      <c r="H265" s="8"/>
      <c r="I265" s="9"/>
      <c r="J265" s="8"/>
      <c r="K265" s="159"/>
      <c r="L265" s="18"/>
      <c r="M265" s="18"/>
      <c r="N265" s="18"/>
      <c r="O265" s="18"/>
      <c r="P265" s="17"/>
      <c r="Q265" s="17"/>
      <c r="R265" s="17"/>
      <c r="S265" s="11"/>
      <c r="T265" s="11"/>
      <c r="U265" s="11"/>
      <c r="V265" s="16"/>
      <c r="W265" s="16"/>
      <c r="X265" s="16"/>
      <c r="Y265" s="14"/>
      <c r="Z265" s="11"/>
    </row>
    <row r="266" spans="1:26" ht="16">
      <c r="A266" s="20"/>
      <c r="B266" s="19"/>
      <c r="C266" s="8"/>
      <c r="D266" s="8"/>
      <c r="E266" s="10"/>
      <c r="F266" s="8"/>
      <c r="G266" s="8"/>
      <c r="H266" s="8"/>
      <c r="I266" s="9"/>
      <c r="J266" s="8"/>
      <c r="K266" s="159"/>
      <c r="L266" s="18"/>
      <c r="M266" s="18"/>
      <c r="N266" s="18"/>
      <c r="O266" s="18"/>
      <c r="P266" s="17"/>
      <c r="Q266" s="17"/>
      <c r="R266" s="17"/>
      <c r="S266" s="11"/>
      <c r="T266" s="11"/>
      <c r="U266" s="11"/>
      <c r="V266" s="16"/>
      <c r="W266" s="16"/>
      <c r="X266" s="16"/>
      <c r="Y266" s="14"/>
      <c r="Z266" s="11"/>
    </row>
    <row r="267" spans="1:26" ht="16">
      <c r="A267" s="20"/>
      <c r="B267" s="19"/>
      <c r="C267" s="8"/>
      <c r="D267" s="8"/>
      <c r="E267" s="10"/>
      <c r="F267" s="8"/>
      <c r="G267" s="8"/>
      <c r="H267" s="8"/>
      <c r="I267" s="9"/>
      <c r="J267" s="8"/>
      <c r="K267" s="159"/>
      <c r="L267" s="18"/>
      <c r="M267" s="18"/>
      <c r="N267" s="18"/>
      <c r="O267" s="18"/>
      <c r="P267" s="17"/>
      <c r="Q267" s="17"/>
      <c r="R267" s="17"/>
      <c r="S267" s="11"/>
      <c r="T267" s="11"/>
      <c r="U267" s="11"/>
      <c r="V267" s="16"/>
      <c r="W267" s="16"/>
      <c r="X267" s="16"/>
      <c r="Y267" s="14"/>
      <c r="Z267" s="11"/>
    </row>
    <row r="268" spans="1:26" ht="16">
      <c r="A268" s="20"/>
      <c r="B268" s="19"/>
      <c r="C268" s="8"/>
      <c r="D268" s="8"/>
      <c r="E268" s="10"/>
      <c r="F268" s="8"/>
      <c r="G268" s="8"/>
      <c r="H268" s="8"/>
      <c r="I268" s="9"/>
      <c r="J268" s="8"/>
      <c r="K268" s="159"/>
      <c r="L268" s="18"/>
      <c r="M268" s="18"/>
      <c r="N268" s="18"/>
      <c r="O268" s="18"/>
      <c r="P268" s="17"/>
      <c r="Q268" s="17"/>
      <c r="R268" s="17"/>
      <c r="S268" s="11"/>
      <c r="T268" s="11"/>
      <c r="U268" s="11"/>
      <c r="V268" s="16"/>
      <c r="W268" s="16"/>
      <c r="X268" s="16"/>
      <c r="Y268" s="14"/>
      <c r="Z268" s="11"/>
    </row>
    <row r="269" spans="1:26" ht="16">
      <c r="A269" s="20"/>
      <c r="B269" s="19"/>
      <c r="C269" s="8"/>
      <c r="D269" s="8"/>
      <c r="E269" s="10"/>
      <c r="F269" s="8"/>
      <c r="G269" s="8"/>
      <c r="H269" s="8"/>
      <c r="I269" s="9"/>
      <c r="J269" s="8"/>
      <c r="K269" s="159"/>
      <c r="L269" s="18"/>
      <c r="M269" s="18"/>
      <c r="N269" s="18"/>
      <c r="O269" s="18"/>
      <c r="P269" s="17"/>
      <c r="Q269" s="17"/>
      <c r="R269" s="17"/>
      <c r="S269" s="11"/>
      <c r="T269" s="11"/>
      <c r="U269" s="11"/>
      <c r="V269" s="16"/>
      <c r="W269" s="16"/>
      <c r="X269" s="16"/>
      <c r="Y269" s="14"/>
      <c r="Z269" s="11"/>
    </row>
    <row r="270" spans="1:26" ht="16">
      <c r="A270" s="20"/>
      <c r="B270" s="19"/>
      <c r="C270" s="8"/>
      <c r="D270" s="8"/>
      <c r="E270" s="10"/>
      <c r="F270" s="8"/>
      <c r="G270" s="8"/>
      <c r="H270" s="8"/>
      <c r="I270" s="9"/>
      <c r="J270" s="8"/>
      <c r="K270" s="159"/>
      <c r="L270" s="18"/>
      <c r="M270" s="18"/>
      <c r="N270" s="18"/>
      <c r="O270" s="18"/>
      <c r="P270" s="17"/>
      <c r="Q270" s="17"/>
      <c r="R270" s="17"/>
      <c r="S270" s="11"/>
      <c r="T270" s="11"/>
      <c r="U270" s="11"/>
      <c r="V270" s="16"/>
      <c r="W270" s="16"/>
      <c r="X270" s="16"/>
      <c r="Y270" s="14"/>
      <c r="Z270" s="11"/>
    </row>
    <row r="271" spans="1:26" ht="16">
      <c r="A271" s="20"/>
      <c r="B271" s="19"/>
      <c r="C271" s="8"/>
      <c r="D271" s="8"/>
      <c r="E271" s="10"/>
      <c r="F271" s="8"/>
      <c r="G271" s="8"/>
      <c r="H271" s="8"/>
      <c r="I271" s="9"/>
      <c r="J271" s="8"/>
      <c r="K271" s="159"/>
      <c r="L271" s="18"/>
      <c r="M271" s="18"/>
      <c r="N271" s="18"/>
      <c r="O271" s="18"/>
      <c r="P271" s="17"/>
      <c r="Q271" s="17"/>
      <c r="R271" s="17"/>
      <c r="S271" s="11"/>
      <c r="T271" s="11"/>
      <c r="U271" s="11"/>
      <c r="V271" s="16"/>
      <c r="W271" s="16"/>
      <c r="X271" s="16"/>
      <c r="Y271" s="14"/>
      <c r="Z271" s="11"/>
    </row>
    <row r="272" spans="1:26" ht="16">
      <c r="A272" s="20"/>
      <c r="B272" s="19"/>
      <c r="C272" s="8"/>
      <c r="D272" s="8"/>
      <c r="E272" s="10"/>
      <c r="F272" s="8"/>
      <c r="G272" s="8"/>
      <c r="H272" s="8"/>
      <c r="I272" s="9"/>
      <c r="J272" s="8"/>
      <c r="K272" s="159"/>
      <c r="L272" s="18"/>
      <c r="M272" s="18"/>
      <c r="N272" s="18"/>
      <c r="O272" s="18"/>
      <c r="P272" s="17"/>
      <c r="Q272" s="17"/>
      <c r="R272" s="17"/>
      <c r="S272" s="11"/>
      <c r="T272" s="11"/>
      <c r="U272" s="11"/>
      <c r="V272" s="16"/>
      <c r="W272" s="16"/>
      <c r="X272" s="16"/>
      <c r="Y272" s="14"/>
      <c r="Z272" s="11"/>
    </row>
    <row r="273" spans="1:26" ht="16">
      <c r="A273" s="20"/>
      <c r="B273" s="19"/>
      <c r="C273" s="8"/>
      <c r="D273" s="8"/>
      <c r="E273" s="10"/>
      <c r="F273" s="8"/>
      <c r="G273" s="8"/>
      <c r="H273" s="8"/>
      <c r="I273" s="9"/>
      <c r="J273" s="8"/>
      <c r="K273" s="159"/>
      <c r="L273" s="18"/>
      <c r="M273" s="18"/>
      <c r="N273" s="18"/>
      <c r="O273" s="18"/>
      <c r="P273" s="17"/>
      <c r="Q273" s="17"/>
      <c r="R273" s="17"/>
      <c r="S273" s="11"/>
      <c r="T273" s="11"/>
      <c r="U273" s="11"/>
      <c r="V273" s="16"/>
      <c r="W273" s="16"/>
      <c r="X273" s="16"/>
      <c r="Y273" s="14"/>
      <c r="Z273" s="11"/>
    </row>
    <row r="274" spans="1:26" ht="16">
      <c r="A274" s="20"/>
      <c r="B274" s="19"/>
      <c r="C274" s="8"/>
      <c r="D274" s="8"/>
      <c r="E274" s="10"/>
      <c r="F274" s="8"/>
      <c r="G274" s="8"/>
      <c r="H274" s="8"/>
      <c r="I274" s="9"/>
      <c r="J274" s="8"/>
      <c r="K274" s="159"/>
      <c r="L274" s="18"/>
      <c r="M274" s="18"/>
      <c r="N274" s="18"/>
      <c r="O274" s="18"/>
      <c r="P274" s="17"/>
      <c r="Q274" s="17"/>
      <c r="R274" s="17"/>
      <c r="S274" s="11"/>
      <c r="T274" s="11"/>
      <c r="U274" s="11"/>
      <c r="V274" s="16"/>
      <c r="W274" s="16"/>
      <c r="X274" s="16"/>
      <c r="Y274" s="14"/>
      <c r="Z274" s="11"/>
    </row>
    <row r="275" spans="1:26" ht="16">
      <c r="A275" s="20"/>
      <c r="B275" s="19"/>
      <c r="C275" s="8"/>
      <c r="D275" s="8"/>
      <c r="E275" s="10"/>
      <c r="F275" s="8"/>
      <c r="G275" s="8"/>
      <c r="H275" s="8"/>
      <c r="I275" s="9"/>
      <c r="J275" s="8"/>
      <c r="K275" s="159"/>
      <c r="L275" s="18"/>
      <c r="M275" s="18"/>
      <c r="N275" s="18"/>
      <c r="O275" s="18"/>
      <c r="P275" s="17"/>
      <c r="Q275" s="17"/>
      <c r="R275" s="17"/>
      <c r="S275" s="11"/>
      <c r="T275" s="11"/>
      <c r="U275" s="11"/>
      <c r="V275" s="16"/>
      <c r="W275" s="16"/>
      <c r="X275" s="16"/>
      <c r="Y275" s="14"/>
      <c r="Z275" s="11"/>
    </row>
    <row r="276" spans="1:26" ht="16">
      <c r="A276" s="20"/>
      <c r="B276" s="19"/>
      <c r="C276" s="8"/>
      <c r="D276" s="8"/>
      <c r="E276" s="10"/>
      <c r="F276" s="8"/>
      <c r="G276" s="8"/>
      <c r="H276" s="8"/>
      <c r="I276" s="9"/>
      <c r="J276" s="8"/>
      <c r="K276" s="159"/>
      <c r="L276" s="18"/>
      <c r="M276" s="18"/>
      <c r="N276" s="18"/>
      <c r="O276" s="18"/>
      <c r="P276" s="17"/>
      <c r="Q276" s="17"/>
      <c r="R276" s="17"/>
      <c r="S276" s="11"/>
      <c r="T276" s="11"/>
      <c r="U276" s="11"/>
      <c r="V276" s="16"/>
      <c r="W276" s="16"/>
      <c r="X276" s="16"/>
      <c r="Y276" s="14"/>
      <c r="Z276" s="11"/>
    </row>
    <row r="277" spans="1:26" ht="16">
      <c r="A277" s="20"/>
      <c r="B277" s="19"/>
      <c r="C277" s="8"/>
      <c r="D277" s="8"/>
      <c r="E277" s="10"/>
      <c r="F277" s="8"/>
      <c r="G277" s="8"/>
      <c r="H277" s="8"/>
      <c r="I277" s="9"/>
      <c r="J277" s="8"/>
      <c r="K277" s="159"/>
      <c r="L277" s="18"/>
      <c r="M277" s="18"/>
      <c r="N277" s="18"/>
      <c r="O277" s="18"/>
      <c r="P277" s="17"/>
      <c r="Q277" s="17"/>
      <c r="R277" s="17"/>
      <c r="S277" s="11"/>
      <c r="T277" s="11"/>
      <c r="U277" s="11"/>
      <c r="V277" s="16"/>
      <c r="W277" s="16"/>
      <c r="X277" s="16"/>
      <c r="Y277" s="14"/>
      <c r="Z277" s="11"/>
    </row>
    <row r="278" spans="1:26" ht="16">
      <c r="A278" s="20"/>
      <c r="B278" s="19"/>
      <c r="C278" s="8"/>
      <c r="D278" s="8"/>
      <c r="E278" s="10"/>
      <c r="F278" s="8"/>
      <c r="G278" s="8"/>
      <c r="H278" s="8"/>
      <c r="I278" s="9"/>
      <c r="J278" s="8"/>
      <c r="K278" s="159"/>
      <c r="L278" s="18"/>
      <c r="M278" s="18"/>
      <c r="N278" s="18"/>
      <c r="O278" s="18"/>
      <c r="P278" s="17"/>
      <c r="Q278" s="17"/>
      <c r="R278" s="17"/>
      <c r="S278" s="11"/>
      <c r="T278" s="11"/>
      <c r="U278" s="11"/>
      <c r="V278" s="16"/>
      <c r="W278" s="16"/>
      <c r="X278" s="16"/>
      <c r="Y278" s="14"/>
      <c r="Z278" s="11"/>
    </row>
    <row r="279" spans="1:26" ht="16">
      <c r="A279" s="20"/>
      <c r="B279" s="19"/>
      <c r="C279" s="8"/>
      <c r="D279" s="8"/>
      <c r="E279" s="10"/>
      <c r="F279" s="8"/>
      <c r="G279" s="8"/>
      <c r="H279" s="8"/>
      <c r="I279" s="9"/>
      <c r="J279" s="8"/>
      <c r="K279" s="159"/>
      <c r="L279" s="18"/>
      <c r="M279" s="18"/>
      <c r="N279" s="18"/>
      <c r="O279" s="18"/>
      <c r="P279" s="17"/>
      <c r="Q279" s="17"/>
      <c r="R279" s="17"/>
      <c r="S279" s="11"/>
      <c r="T279" s="11"/>
      <c r="U279" s="11"/>
      <c r="V279" s="16"/>
      <c r="W279" s="16"/>
      <c r="X279" s="16"/>
      <c r="Y279" s="14"/>
      <c r="Z279" s="11"/>
    </row>
    <row r="280" spans="1:26" ht="16">
      <c r="A280" s="20"/>
      <c r="B280" s="19"/>
      <c r="C280" s="8"/>
      <c r="D280" s="8"/>
      <c r="E280" s="10"/>
      <c r="F280" s="8"/>
      <c r="G280" s="8"/>
      <c r="H280" s="8"/>
      <c r="I280" s="9"/>
      <c r="J280" s="8"/>
      <c r="K280" s="159"/>
      <c r="L280" s="18"/>
      <c r="M280" s="18"/>
      <c r="N280" s="18"/>
      <c r="O280" s="18"/>
      <c r="P280" s="17"/>
      <c r="Q280" s="17"/>
      <c r="R280" s="17"/>
      <c r="S280" s="11"/>
      <c r="T280" s="11"/>
      <c r="U280" s="11"/>
      <c r="V280" s="16"/>
      <c r="W280" s="16"/>
      <c r="X280" s="16"/>
      <c r="Y280" s="14"/>
      <c r="Z280" s="11"/>
    </row>
    <row r="281" spans="1:26" ht="16">
      <c r="A281" s="20"/>
      <c r="B281" s="19"/>
      <c r="C281" s="8"/>
      <c r="D281" s="8"/>
      <c r="E281" s="10"/>
      <c r="F281" s="8"/>
      <c r="G281" s="8"/>
      <c r="H281" s="8"/>
      <c r="I281" s="9"/>
      <c r="J281" s="8"/>
      <c r="K281" s="159"/>
      <c r="L281" s="18"/>
      <c r="M281" s="18"/>
      <c r="N281" s="18"/>
      <c r="O281" s="18"/>
      <c r="P281" s="17"/>
      <c r="Q281" s="17"/>
      <c r="R281" s="17"/>
      <c r="S281" s="11"/>
      <c r="T281" s="11"/>
      <c r="U281" s="11"/>
      <c r="V281" s="16"/>
      <c r="W281" s="16"/>
      <c r="X281" s="16"/>
      <c r="Y281" s="14"/>
      <c r="Z281" s="11"/>
    </row>
    <row r="282" spans="1:26" ht="16">
      <c r="A282" s="20"/>
      <c r="B282" s="19"/>
      <c r="C282" s="8"/>
      <c r="D282" s="8"/>
      <c r="E282" s="10"/>
      <c r="F282" s="8"/>
      <c r="G282" s="8"/>
      <c r="H282" s="8"/>
      <c r="I282" s="9"/>
      <c r="J282" s="8"/>
      <c r="K282" s="159"/>
      <c r="L282" s="18"/>
      <c r="M282" s="18"/>
      <c r="N282" s="18"/>
      <c r="O282" s="18"/>
      <c r="P282" s="17"/>
      <c r="Q282" s="17"/>
      <c r="R282" s="17"/>
      <c r="S282" s="11"/>
      <c r="T282" s="11"/>
      <c r="U282" s="11"/>
      <c r="V282" s="16"/>
      <c r="W282" s="16"/>
      <c r="X282" s="16"/>
      <c r="Y282" s="14"/>
      <c r="Z282" s="11"/>
    </row>
    <row r="283" spans="1:26" ht="16">
      <c r="A283" s="20"/>
      <c r="B283" s="19"/>
      <c r="C283" s="8"/>
      <c r="D283" s="8"/>
      <c r="E283" s="10"/>
      <c r="F283" s="8"/>
      <c r="G283" s="8"/>
      <c r="H283" s="8"/>
      <c r="I283" s="9"/>
      <c r="J283" s="8"/>
      <c r="K283" s="159"/>
      <c r="L283" s="18"/>
      <c r="M283" s="18"/>
      <c r="N283" s="18"/>
      <c r="O283" s="18"/>
      <c r="P283" s="17"/>
      <c r="Q283" s="17"/>
      <c r="R283" s="17"/>
      <c r="S283" s="11"/>
      <c r="T283" s="11"/>
      <c r="U283" s="11"/>
      <c r="V283" s="16"/>
      <c r="W283" s="16"/>
      <c r="X283" s="16"/>
      <c r="Y283" s="14"/>
      <c r="Z283" s="11"/>
    </row>
    <row r="284" spans="1:26" ht="16">
      <c r="A284" s="20"/>
      <c r="B284" s="19"/>
      <c r="C284" s="8"/>
      <c r="D284" s="8"/>
      <c r="E284" s="10"/>
      <c r="F284" s="8"/>
      <c r="G284" s="8"/>
      <c r="H284" s="8"/>
      <c r="I284" s="9"/>
      <c r="J284" s="8"/>
      <c r="K284" s="159"/>
      <c r="L284" s="18"/>
      <c r="M284" s="18"/>
      <c r="N284" s="18"/>
      <c r="O284" s="18"/>
      <c r="P284" s="17"/>
      <c r="Q284" s="17"/>
      <c r="R284" s="17"/>
      <c r="S284" s="11"/>
      <c r="T284" s="11"/>
      <c r="U284" s="11"/>
      <c r="V284" s="16"/>
      <c r="W284" s="16"/>
      <c r="X284" s="16"/>
      <c r="Y284" s="14"/>
      <c r="Z284" s="11"/>
    </row>
    <row r="285" spans="1:26" ht="16">
      <c r="A285" s="20"/>
      <c r="B285" s="19"/>
      <c r="C285" s="8"/>
      <c r="D285" s="8"/>
      <c r="E285" s="10"/>
      <c r="F285" s="8"/>
      <c r="G285" s="8"/>
      <c r="H285" s="8"/>
      <c r="I285" s="9"/>
      <c r="J285" s="8"/>
      <c r="K285" s="159"/>
      <c r="L285" s="18"/>
      <c r="M285" s="18"/>
      <c r="N285" s="18"/>
      <c r="O285" s="18"/>
      <c r="P285" s="17"/>
      <c r="Q285" s="17"/>
      <c r="R285" s="17"/>
      <c r="S285" s="11"/>
      <c r="T285" s="11"/>
      <c r="U285" s="11"/>
      <c r="V285" s="16"/>
      <c r="W285" s="16"/>
      <c r="X285" s="16"/>
      <c r="Y285" s="14"/>
      <c r="Z285" s="11"/>
    </row>
    <row r="286" spans="1:26" ht="16">
      <c r="A286" s="20"/>
      <c r="B286" s="19"/>
      <c r="C286" s="8"/>
      <c r="D286" s="8"/>
      <c r="E286" s="10"/>
      <c r="F286" s="8"/>
      <c r="G286" s="8"/>
      <c r="H286" s="8"/>
      <c r="I286" s="9"/>
      <c r="J286" s="8"/>
      <c r="K286" s="159"/>
      <c r="L286" s="18"/>
      <c r="M286" s="18"/>
      <c r="N286" s="18"/>
      <c r="O286" s="18"/>
      <c r="P286" s="17"/>
      <c r="Q286" s="17"/>
      <c r="R286" s="17"/>
      <c r="S286" s="11"/>
      <c r="T286" s="11"/>
      <c r="U286" s="11"/>
      <c r="V286" s="16"/>
      <c r="W286" s="16"/>
      <c r="X286" s="16"/>
      <c r="Y286" s="14"/>
      <c r="Z286" s="11"/>
    </row>
    <row r="287" spans="1:26" ht="16">
      <c r="A287" s="20"/>
      <c r="B287" s="19"/>
      <c r="C287" s="8"/>
      <c r="D287" s="8"/>
      <c r="E287" s="10"/>
      <c r="F287" s="8"/>
      <c r="G287" s="8"/>
      <c r="H287" s="8"/>
      <c r="I287" s="9"/>
      <c r="J287" s="8"/>
      <c r="K287" s="159"/>
      <c r="L287" s="18"/>
      <c r="M287" s="18"/>
      <c r="N287" s="18"/>
      <c r="O287" s="18"/>
      <c r="P287" s="17"/>
      <c r="Q287" s="17"/>
      <c r="R287" s="17"/>
      <c r="S287" s="11"/>
      <c r="T287" s="11"/>
      <c r="U287" s="11"/>
      <c r="V287" s="16"/>
      <c r="W287" s="16"/>
      <c r="X287" s="16"/>
      <c r="Y287" s="14"/>
      <c r="Z287" s="11"/>
    </row>
    <row r="288" spans="1:26" ht="16">
      <c r="A288" s="20"/>
      <c r="B288" s="19"/>
      <c r="C288" s="8"/>
      <c r="D288" s="8"/>
      <c r="E288" s="10"/>
      <c r="F288" s="8"/>
      <c r="G288" s="8"/>
      <c r="H288" s="8"/>
      <c r="I288" s="9"/>
      <c r="J288" s="8"/>
      <c r="K288" s="159"/>
      <c r="L288" s="18"/>
      <c r="M288" s="18"/>
      <c r="N288" s="18"/>
      <c r="O288" s="18"/>
      <c r="P288" s="17"/>
      <c r="Q288" s="17"/>
      <c r="R288" s="17"/>
      <c r="S288" s="11"/>
      <c r="T288" s="11"/>
      <c r="U288" s="11"/>
      <c r="V288" s="16"/>
      <c r="W288" s="16"/>
      <c r="X288" s="16"/>
      <c r="Y288" s="14"/>
      <c r="Z288" s="11"/>
    </row>
    <row r="289" spans="1:26" ht="16">
      <c r="A289" s="20"/>
      <c r="B289" s="19"/>
      <c r="C289" s="8"/>
      <c r="D289" s="8"/>
      <c r="E289" s="10"/>
      <c r="F289" s="8"/>
      <c r="G289" s="8"/>
      <c r="H289" s="8"/>
      <c r="I289" s="9"/>
      <c r="J289" s="8"/>
      <c r="K289" s="159"/>
      <c r="L289" s="18"/>
      <c r="M289" s="18"/>
      <c r="N289" s="18"/>
      <c r="O289" s="18"/>
      <c r="P289" s="17"/>
      <c r="Q289" s="17"/>
      <c r="R289" s="17"/>
      <c r="S289" s="11"/>
      <c r="T289" s="11"/>
      <c r="U289" s="11"/>
      <c r="V289" s="16"/>
      <c r="W289" s="16"/>
      <c r="X289" s="16"/>
      <c r="Y289" s="14"/>
      <c r="Z289" s="11"/>
    </row>
    <row r="290" spans="1:26" ht="16">
      <c r="A290" s="20"/>
      <c r="B290" s="19"/>
      <c r="C290" s="8"/>
      <c r="D290" s="8"/>
      <c r="E290" s="10"/>
      <c r="F290" s="8"/>
      <c r="G290" s="8"/>
      <c r="H290" s="8"/>
      <c r="I290" s="9"/>
      <c r="J290" s="8"/>
      <c r="K290" s="159"/>
      <c r="L290" s="18"/>
      <c r="M290" s="18"/>
      <c r="N290" s="18"/>
      <c r="O290" s="18"/>
      <c r="P290" s="17"/>
      <c r="Q290" s="17"/>
      <c r="R290" s="17"/>
      <c r="S290" s="11"/>
      <c r="T290" s="11"/>
      <c r="U290" s="11"/>
      <c r="V290" s="16"/>
      <c r="W290" s="16"/>
      <c r="X290" s="16"/>
      <c r="Y290" s="14"/>
      <c r="Z290" s="11"/>
    </row>
    <row r="291" spans="1:26" ht="16">
      <c r="A291" s="20"/>
      <c r="B291" s="19"/>
      <c r="C291" s="8"/>
      <c r="D291" s="8"/>
      <c r="E291" s="10"/>
      <c r="F291" s="8"/>
      <c r="G291" s="8"/>
      <c r="H291" s="8"/>
      <c r="I291" s="9"/>
      <c r="J291" s="8"/>
      <c r="K291" s="159"/>
      <c r="L291" s="18"/>
      <c r="M291" s="18"/>
      <c r="N291" s="18"/>
      <c r="O291" s="18"/>
      <c r="P291" s="17"/>
      <c r="Q291" s="17"/>
      <c r="R291" s="17"/>
      <c r="S291" s="11"/>
      <c r="T291" s="11"/>
      <c r="U291" s="11"/>
      <c r="V291" s="16"/>
      <c r="W291" s="16"/>
      <c r="X291" s="16"/>
      <c r="Y291" s="14"/>
      <c r="Z291" s="11"/>
    </row>
    <row r="292" spans="1:26" ht="16">
      <c r="A292" s="20"/>
      <c r="B292" s="19"/>
      <c r="C292" s="8"/>
      <c r="D292" s="8"/>
      <c r="E292" s="10"/>
      <c r="F292" s="8"/>
      <c r="G292" s="8"/>
      <c r="H292" s="8"/>
      <c r="I292" s="9"/>
      <c r="J292" s="8"/>
      <c r="K292" s="159"/>
      <c r="L292" s="18"/>
      <c r="M292" s="18"/>
      <c r="N292" s="18"/>
      <c r="O292" s="18"/>
      <c r="P292" s="17"/>
      <c r="Q292" s="17"/>
      <c r="R292" s="17"/>
      <c r="S292" s="11"/>
      <c r="T292" s="11"/>
      <c r="U292" s="11"/>
      <c r="V292" s="16"/>
      <c r="W292" s="16"/>
      <c r="X292" s="16"/>
      <c r="Y292" s="14"/>
      <c r="Z292" s="11"/>
    </row>
    <row r="293" spans="1:26" ht="16">
      <c r="A293" s="20"/>
      <c r="B293" s="19"/>
      <c r="C293" s="8"/>
      <c r="D293" s="8"/>
      <c r="E293" s="10"/>
      <c r="F293" s="8"/>
      <c r="G293" s="8"/>
      <c r="H293" s="8"/>
      <c r="I293" s="9"/>
      <c r="J293" s="8"/>
      <c r="K293" s="159"/>
      <c r="L293" s="18"/>
      <c r="M293" s="18"/>
      <c r="N293" s="18"/>
      <c r="O293" s="18"/>
      <c r="P293" s="17"/>
      <c r="Q293" s="17"/>
      <c r="R293" s="17"/>
      <c r="S293" s="11"/>
      <c r="T293" s="11"/>
      <c r="U293" s="11"/>
      <c r="V293" s="16"/>
      <c r="W293" s="16"/>
      <c r="X293" s="16"/>
      <c r="Y293" s="14"/>
      <c r="Z293" s="11"/>
    </row>
    <row r="294" spans="1:26" ht="16">
      <c r="A294" s="20"/>
      <c r="B294" s="19"/>
      <c r="C294" s="8"/>
      <c r="D294" s="8"/>
      <c r="E294" s="10"/>
      <c r="F294" s="8"/>
      <c r="G294" s="8"/>
      <c r="H294" s="8"/>
      <c r="I294" s="9"/>
      <c r="J294" s="8"/>
      <c r="K294" s="159"/>
      <c r="L294" s="18"/>
      <c r="M294" s="18"/>
      <c r="N294" s="18"/>
      <c r="O294" s="18"/>
      <c r="P294" s="17"/>
      <c r="Q294" s="17"/>
      <c r="R294" s="17"/>
      <c r="S294" s="11"/>
      <c r="T294" s="11"/>
      <c r="U294" s="11"/>
      <c r="V294" s="16"/>
      <c r="W294" s="16"/>
      <c r="X294" s="16"/>
      <c r="Y294" s="14"/>
      <c r="Z294" s="11"/>
    </row>
    <row r="295" spans="1:26" ht="16">
      <c r="A295" s="20"/>
      <c r="B295" s="19"/>
      <c r="C295" s="8"/>
      <c r="D295" s="8"/>
      <c r="E295" s="10"/>
      <c r="F295" s="8"/>
      <c r="G295" s="8"/>
      <c r="H295" s="8"/>
      <c r="I295" s="9"/>
      <c r="J295" s="8"/>
      <c r="K295" s="159"/>
      <c r="L295" s="18"/>
      <c r="M295" s="18"/>
      <c r="N295" s="18"/>
      <c r="O295" s="18"/>
      <c r="P295" s="17"/>
      <c r="Q295" s="17"/>
      <c r="R295" s="17"/>
      <c r="S295" s="11"/>
      <c r="T295" s="11"/>
      <c r="U295" s="11"/>
      <c r="V295" s="16"/>
      <c r="W295" s="16"/>
      <c r="X295" s="16"/>
      <c r="Y295" s="14"/>
      <c r="Z295" s="11"/>
    </row>
    <row r="296" spans="1:26" ht="16">
      <c r="A296" s="20"/>
      <c r="B296" s="19"/>
      <c r="C296" s="8"/>
      <c r="D296" s="8"/>
      <c r="E296" s="10"/>
      <c r="F296" s="8"/>
      <c r="G296" s="8"/>
      <c r="H296" s="8"/>
      <c r="I296" s="9"/>
      <c r="J296" s="8"/>
      <c r="K296" s="159"/>
      <c r="L296" s="18"/>
      <c r="M296" s="18"/>
      <c r="N296" s="18"/>
      <c r="O296" s="18"/>
      <c r="P296" s="17"/>
      <c r="Q296" s="17"/>
      <c r="R296" s="17"/>
      <c r="S296" s="11"/>
      <c r="T296" s="11"/>
      <c r="U296" s="11"/>
      <c r="V296" s="16"/>
      <c r="W296" s="16"/>
      <c r="X296" s="16"/>
      <c r="Y296" s="14"/>
      <c r="Z296" s="11"/>
    </row>
    <row r="297" spans="1:26" ht="16">
      <c r="A297" s="20"/>
      <c r="B297" s="19"/>
      <c r="C297" s="8"/>
      <c r="D297" s="8"/>
      <c r="E297" s="10"/>
      <c r="F297" s="8"/>
      <c r="G297" s="8"/>
      <c r="H297" s="8"/>
      <c r="I297" s="9"/>
      <c r="J297" s="8"/>
      <c r="K297" s="159"/>
      <c r="L297" s="18"/>
      <c r="M297" s="18"/>
      <c r="N297" s="18"/>
      <c r="O297" s="18"/>
      <c r="P297" s="17"/>
      <c r="Q297" s="17"/>
      <c r="R297" s="17"/>
      <c r="S297" s="11"/>
      <c r="T297" s="11"/>
      <c r="U297" s="11"/>
      <c r="V297" s="16"/>
      <c r="W297" s="16"/>
      <c r="X297" s="16"/>
      <c r="Y297" s="14"/>
      <c r="Z297" s="11"/>
    </row>
    <row r="298" spans="1:26" ht="16">
      <c r="A298" s="20"/>
      <c r="B298" s="19"/>
      <c r="C298" s="8"/>
      <c r="D298" s="8"/>
      <c r="E298" s="10"/>
      <c r="F298" s="8"/>
      <c r="G298" s="8"/>
      <c r="H298" s="8"/>
      <c r="I298" s="9"/>
      <c r="J298" s="8"/>
      <c r="K298" s="159"/>
      <c r="L298" s="18"/>
      <c r="M298" s="18"/>
      <c r="N298" s="18"/>
      <c r="O298" s="18"/>
      <c r="P298" s="17"/>
      <c r="Q298" s="17"/>
      <c r="R298" s="17"/>
      <c r="S298" s="11"/>
      <c r="T298" s="11"/>
      <c r="U298" s="11"/>
      <c r="V298" s="16"/>
      <c r="W298" s="16"/>
      <c r="X298" s="16"/>
      <c r="Y298" s="14"/>
      <c r="Z298" s="11"/>
    </row>
    <row r="299" spans="1:26" ht="16">
      <c r="A299" s="20"/>
      <c r="B299" s="19"/>
      <c r="C299" s="8"/>
      <c r="D299" s="8"/>
      <c r="E299" s="10"/>
      <c r="F299" s="8"/>
      <c r="G299" s="8"/>
      <c r="H299" s="8"/>
      <c r="I299" s="9"/>
      <c r="J299" s="8"/>
      <c r="K299" s="159"/>
      <c r="L299" s="18"/>
      <c r="M299" s="18"/>
      <c r="N299" s="18"/>
      <c r="O299" s="18"/>
      <c r="P299" s="17"/>
      <c r="Q299" s="17"/>
      <c r="R299" s="17"/>
      <c r="S299" s="11"/>
      <c r="T299" s="11"/>
      <c r="U299" s="11"/>
      <c r="V299" s="16"/>
      <c r="W299" s="16"/>
      <c r="X299" s="16"/>
      <c r="Y299" s="14"/>
      <c r="Z299" s="11"/>
    </row>
    <row r="300" spans="1:26" ht="16">
      <c r="A300" s="20"/>
      <c r="B300" s="19"/>
      <c r="C300" s="8"/>
      <c r="D300" s="8"/>
      <c r="E300" s="10"/>
      <c r="F300" s="8"/>
      <c r="G300" s="8"/>
      <c r="H300" s="8"/>
      <c r="I300" s="9"/>
      <c r="J300" s="8"/>
      <c r="K300" s="159"/>
      <c r="L300" s="18"/>
      <c r="M300" s="18"/>
      <c r="N300" s="18"/>
      <c r="O300" s="18"/>
      <c r="P300" s="17"/>
      <c r="Q300" s="17"/>
      <c r="R300" s="17"/>
      <c r="S300" s="11"/>
      <c r="T300" s="11"/>
      <c r="U300" s="11"/>
      <c r="V300" s="16"/>
      <c r="W300" s="16"/>
      <c r="X300" s="16"/>
      <c r="Y300" s="14"/>
      <c r="Z300" s="11"/>
    </row>
    <row r="301" spans="1:26" ht="16">
      <c r="A301" s="20"/>
      <c r="B301" s="19"/>
      <c r="C301" s="8"/>
      <c r="D301" s="8"/>
      <c r="E301" s="10"/>
      <c r="F301" s="8"/>
      <c r="G301" s="8"/>
      <c r="H301" s="8"/>
      <c r="I301" s="9"/>
      <c r="J301" s="8"/>
      <c r="K301" s="159"/>
      <c r="L301" s="18"/>
      <c r="M301" s="18"/>
      <c r="N301" s="18"/>
      <c r="O301" s="18"/>
      <c r="P301" s="17"/>
      <c r="Q301" s="17"/>
      <c r="R301" s="17"/>
      <c r="S301" s="11"/>
      <c r="T301" s="11"/>
      <c r="U301" s="11"/>
      <c r="V301" s="16"/>
      <c r="W301" s="16"/>
      <c r="X301" s="16"/>
      <c r="Y301" s="14"/>
      <c r="Z301" s="11"/>
    </row>
    <row r="302" spans="1:26" ht="16">
      <c r="A302" s="20"/>
      <c r="B302" s="19"/>
      <c r="C302" s="8"/>
      <c r="D302" s="8"/>
      <c r="E302" s="10"/>
      <c r="F302" s="8"/>
      <c r="G302" s="8"/>
      <c r="H302" s="8"/>
      <c r="I302" s="9"/>
      <c r="J302" s="8"/>
      <c r="K302" s="159"/>
      <c r="L302" s="18"/>
      <c r="M302" s="18"/>
      <c r="N302" s="18"/>
      <c r="O302" s="18"/>
      <c r="P302" s="17"/>
      <c r="Q302" s="17"/>
      <c r="R302" s="17"/>
      <c r="S302" s="11"/>
      <c r="T302" s="11"/>
      <c r="U302" s="11"/>
      <c r="V302" s="16"/>
      <c r="W302" s="16"/>
      <c r="X302" s="16"/>
      <c r="Y302" s="14"/>
      <c r="Z302" s="11"/>
    </row>
    <row r="303" spans="1:26" ht="16">
      <c r="A303" s="20"/>
      <c r="B303" s="19"/>
      <c r="C303" s="8"/>
      <c r="D303" s="8"/>
      <c r="E303" s="10"/>
      <c r="F303" s="8"/>
      <c r="G303" s="8"/>
      <c r="H303" s="8"/>
      <c r="I303" s="9"/>
      <c r="J303" s="8"/>
      <c r="K303" s="159"/>
      <c r="L303" s="18"/>
      <c r="M303" s="18"/>
      <c r="N303" s="18"/>
      <c r="O303" s="18"/>
      <c r="P303" s="17"/>
      <c r="Q303" s="17"/>
      <c r="R303" s="17"/>
      <c r="S303" s="11"/>
      <c r="T303" s="11"/>
      <c r="U303" s="11"/>
      <c r="V303" s="16"/>
      <c r="W303" s="16"/>
      <c r="X303" s="16"/>
      <c r="Y303" s="14"/>
      <c r="Z303" s="11"/>
    </row>
    <row r="304" spans="1:26" ht="16">
      <c r="A304" s="20"/>
      <c r="B304" s="19"/>
      <c r="C304" s="8"/>
      <c r="D304" s="8"/>
      <c r="E304" s="10"/>
      <c r="F304" s="8"/>
      <c r="G304" s="8"/>
      <c r="H304" s="8"/>
      <c r="I304" s="9"/>
      <c r="J304" s="8"/>
      <c r="K304" s="159"/>
      <c r="L304" s="18"/>
      <c r="M304" s="18"/>
      <c r="N304" s="18"/>
      <c r="O304" s="18"/>
      <c r="P304" s="17"/>
      <c r="Q304" s="17"/>
      <c r="R304" s="17"/>
      <c r="S304" s="11"/>
      <c r="T304" s="11"/>
      <c r="U304" s="11"/>
      <c r="V304" s="16"/>
      <c r="W304" s="16"/>
      <c r="X304" s="16"/>
      <c r="Y304" s="14"/>
      <c r="Z304" s="11"/>
    </row>
    <row r="305" spans="1:26" ht="16">
      <c r="A305" s="20"/>
      <c r="B305" s="19"/>
      <c r="C305" s="8"/>
      <c r="D305" s="8"/>
      <c r="E305" s="10"/>
      <c r="F305" s="8"/>
      <c r="G305" s="8"/>
      <c r="H305" s="8"/>
      <c r="I305" s="9"/>
      <c r="J305" s="8"/>
      <c r="K305" s="159"/>
      <c r="L305" s="18"/>
      <c r="M305" s="18"/>
      <c r="N305" s="18"/>
      <c r="O305" s="18"/>
      <c r="P305" s="17"/>
      <c r="Q305" s="17"/>
      <c r="R305" s="17"/>
      <c r="S305" s="11"/>
      <c r="T305" s="11"/>
      <c r="U305" s="11"/>
      <c r="V305" s="16"/>
      <c r="W305" s="16"/>
      <c r="X305" s="16"/>
      <c r="Y305" s="14"/>
      <c r="Z305" s="11"/>
    </row>
    <row r="306" spans="1:26" ht="16">
      <c r="A306" s="20"/>
      <c r="B306" s="19"/>
      <c r="C306" s="8"/>
      <c r="D306" s="8"/>
      <c r="E306" s="10"/>
      <c r="F306" s="8"/>
      <c r="G306" s="8"/>
      <c r="H306" s="8"/>
      <c r="I306" s="9"/>
      <c r="J306" s="8"/>
      <c r="K306" s="159"/>
      <c r="L306" s="18"/>
      <c r="M306" s="18"/>
      <c r="N306" s="18"/>
      <c r="O306" s="18"/>
      <c r="P306" s="17"/>
      <c r="Q306" s="17"/>
      <c r="R306" s="17"/>
      <c r="S306" s="11"/>
      <c r="T306" s="11"/>
      <c r="U306" s="11"/>
      <c r="V306" s="16"/>
      <c r="W306" s="16"/>
      <c r="X306" s="16"/>
      <c r="Y306" s="14"/>
      <c r="Z306" s="11"/>
    </row>
    <row r="307" spans="1:26" ht="16">
      <c r="A307" s="20"/>
      <c r="B307" s="19"/>
      <c r="C307" s="8"/>
      <c r="D307" s="8"/>
      <c r="E307" s="10"/>
      <c r="F307" s="8"/>
      <c r="G307" s="8"/>
      <c r="H307" s="8"/>
      <c r="I307" s="9"/>
      <c r="J307" s="8"/>
      <c r="K307" s="159"/>
      <c r="L307" s="18"/>
      <c r="M307" s="18"/>
      <c r="N307" s="18"/>
      <c r="O307" s="18"/>
      <c r="P307" s="17"/>
      <c r="Q307" s="17"/>
      <c r="R307" s="17"/>
      <c r="S307" s="11"/>
      <c r="T307" s="11"/>
      <c r="U307" s="11"/>
      <c r="V307" s="16"/>
      <c r="W307" s="16"/>
      <c r="X307" s="16"/>
      <c r="Y307" s="14"/>
      <c r="Z307" s="11"/>
    </row>
    <row r="308" spans="1:26" ht="16">
      <c r="A308" s="20"/>
      <c r="B308" s="19"/>
      <c r="C308" s="8"/>
      <c r="D308" s="8"/>
      <c r="E308" s="10"/>
      <c r="F308" s="8"/>
      <c r="G308" s="8"/>
      <c r="H308" s="8"/>
      <c r="I308" s="9"/>
      <c r="J308" s="8"/>
      <c r="K308" s="159"/>
      <c r="L308" s="18"/>
      <c r="M308" s="18"/>
      <c r="N308" s="18"/>
      <c r="O308" s="18"/>
      <c r="P308" s="17"/>
      <c r="Q308" s="17"/>
      <c r="R308" s="17"/>
      <c r="S308" s="11"/>
      <c r="T308" s="11"/>
      <c r="U308" s="11"/>
      <c r="V308" s="16"/>
      <c r="W308" s="16"/>
      <c r="X308" s="16"/>
      <c r="Y308" s="14"/>
      <c r="Z308" s="11"/>
    </row>
    <row r="309" spans="1:26" ht="16">
      <c r="A309" s="20"/>
      <c r="B309" s="19"/>
      <c r="C309" s="8"/>
      <c r="D309" s="8"/>
      <c r="E309" s="10"/>
      <c r="F309" s="8"/>
      <c r="G309" s="8"/>
      <c r="H309" s="8"/>
      <c r="I309" s="9"/>
      <c r="J309" s="8"/>
      <c r="K309" s="159"/>
      <c r="L309" s="18"/>
      <c r="M309" s="18"/>
      <c r="N309" s="18"/>
      <c r="O309" s="18"/>
      <c r="P309" s="17"/>
      <c r="Q309" s="17"/>
      <c r="R309" s="17"/>
      <c r="S309" s="11"/>
      <c r="T309" s="11"/>
      <c r="U309" s="11"/>
      <c r="V309" s="16"/>
      <c r="W309" s="16"/>
      <c r="X309" s="16"/>
      <c r="Y309" s="14"/>
      <c r="Z309" s="11"/>
    </row>
    <row r="310" spans="1:26" ht="16">
      <c r="A310" s="20"/>
      <c r="B310" s="19"/>
      <c r="C310" s="8"/>
      <c r="D310" s="8"/>
      <c r="E310" s="10"/>
      <c r="F310" s="8"/>
      <c r="G310" s="8"/>
      <c r="H310" s="8"/>
      <c r="I310" s="9"/>
      <c r="J310" s="8"/>
      <c r="K310" s="159"/>
      <c r="L310" s="18"/>
      <c r="M310" s="18"/>
      <c r="N310" s="18"/>
      <c r="O310" s="18"/>
      <c r="P310" s="17"/>
      <c r="Q310" s="17"/>
      <c r="R310" s="17"/>
      <c r="S310" s="11"/>
      <c r="T310" s="11"/>
      <c r="U310" s="11"/>
      <c r="V310" s="16"/>
      <c r="W310" s="16"/>
      <c r="X310" s="16"/>
      <c r="Y310" s="14"/>
      <c r="Z310" s="11"/>
    </row>
    <row r="311" spans="1:26" ht="16">
      <c r="A311" s="20"/>
      <c r="B311" s="19"/>
      <c r="C311" s="8"/>
      <c r="D311" s="8"/>
      <c r="E311" s="10"/>
      <c r="F311" s="8"/>
      <c r="G311" s="8"/>
      <c r="H311" s="8"/>
      <c r="I311" s="9"/>
      <c r="J311" s="8"/>
      <c r="K311" s="159"/>
      <c r="L311" s="18"/>
      <c r="M311" s="18"/>
      <c r="N311" s="18"/>
      <c r="O311" s="18"/>
      <c r="P311" s="17"/>
      <c r="Q311" s="17"/>
      <c r="R311" s="17"/>
      <c r="S311" s="11"/>
      <c r="T311" s="11"/>
      <c r="U311" s="11"/>
      <c r="V311" s="16"/>
      <c r="W311" s="16"/>
      <c r="X311" s="16"/>
      <c r="Y311" s="14"/>
      <c r="Z311" s="11"/>
    </row>
    <row r="312" spans="1:26" ht="16">
      <c r="A312" s="20"/>
      <c r="B312" s="19"/>
      <c r="C312" s="8"/>
      <c r="D312" s="8"/>
      <c r="E312" s="10"/>
      <c r="F312" s="8"/>
      <c r="G312" s="8"/>
      <c r="H312" s="8"/>
      <c r="I312" s="9"/>
      <c r="J312" s="8"/>
      <c r="K312" s="159"/>
      <c r="L312" s="18"/>
      <c r="M312" s="18"/>
      <c r="N312" s="18"/>
      <c r="O312" s="18"/>
      <c r="P312" s="17"/>
      <c r="Q312" s="17"/>
      <c r="R312" s="17"/>
      <c r="S312" s="11"/>
      <c r="T312" s="11"/>
      <c r="U312" s="11"/>
      <c r="V312" s="16"/>
      <c r="W312" s="16"/>
      <c r="X312" s="16"/>
      <c r="Y312" s="14"/>
      <c r="Z312" s="11"/>
    </row>
    <row r="313" spans="1:26" ht="16">
      <c r="A313" s="20"/>
      <c r="B313" s="19"/>
      <c r="C313" s="8"/>
      <c r="D313" s="8"/>
      <c r="E313" s="10"/>
      <c r="F313" s="8"/>
      <c r="G313" s="8"/>
      <c r="H313" s="8"/>
      <c r="I313" s="9"/>
      <c r="J313" s="8"/>
      <c r="K313" s="159"/>
      <c r="L313" s="18"/>
      <c r="M313" s="18"/>
      <c r="N313" s="18"/>
      <c r="O313" s="18"/>
      <c r="P313" s="17"/>
      <c r="Q313" s="17"/>
      <c r="R313" s="17"/>
      <c r="S313" s="11"/>
      <c r="T313" s="11"/>
      <c r="U313" s="11"/>
      <c r="V313" s="16"/>
      <c r="W313" s="16"/>
      <c r="X313" s="16"/>
      <c r="Y313" s="14"/>
      <c r="Z313" s="11"/>
    </row>
    <row r="314" spans="1:26" ht="16">
      <c r="A314" s="20"/>
      <c r="B314" s="19"/>
      <c r="C314" s="8"/>
      <c r="D314" s="8"/>
      <c r="E314" s="10"/>
      <c r="F314" s="8"/>
      <c r="G314" s="8"/>
      <c r="H314" s="8"/>
      <c r="I314" s="9"/>
      <c r="J314" s="8"/>
      <c r="K314" s="159"/>
      <c r="L314" s="18"/>
      <c r="M314" s="18"/>
      <c r="N314" s="18"/>
      <c r="O314" s="18"/>
      <c r="P314" s="17"/>
      <c r="Q314" s="17"/>
      <c r="R314" s="17"/>
      <c r="S314" s="11"/>
      <c r="T314" s="11"/>
      <c r="U314" s="11"/>
      <c r="V314" s="16"/>
      <c r="W314" s="16"/>
      <c r="X314" s="16"/>
      <c r="Y314" s="14"/>
      <c r="Z314" s="11"/>
    </row>
    <row r="315" spans="1:26" ht="16">
      <c r="A315" s="20"/>
      <c r="B315" s="19"/>
      <c r="C315" s="8"/>
      <c r="D315" s="8"/>
      <c r="E315" s="10"/>
      <c r="F315" s="8"/>
      <c r="G315" s="8"/>
      <c r="H315" s="8"/>
      <c r="I315" s="9"/>
      <c r="J315" s="8"/>
      <c r="K315" s="159"/>
      <c r="L315" s="18"/>
      <c r="M315" s="18"/>
      <c r="N315" s="18"/>
      <c r="O315" s="18"/>
      <c r="P315" s="17"/>
      <c r="Q315" s="17"/>
      <c r="R315" s="17"/>
      <c r="S315" s="11"/>
      <c r="T315" s="11"/>
      <c r="U315" s="11"/>
      <c r="V315" s="16"/>
      <c r="W315" s="16"/>
      <c r="X315" s="16"/>
      <c r="Y315" s="14"/>
      <c r="Z315" s="11"/>
    </row>
    <row r="316" spans="1:26" ht="16">
      <c r="A316" s="20"/>
      <c r="B316" s="19"/>
      <c r="C316" s="8"/>
      <c r="D316" s="8"/>
      <c r="E316" s="10"/>
      <c r="F316" s="8"/>
      <c r="G316" s="8"/>
      <c r="H316" s="8"/>
      <c r="I316" s="9"/>
      <c r="J316" s="8"/>
      <c r="K316" s="159"/>
      <c r="L316" s="18"/>
      <c r="M316" s="18"/>
      <c r="N316" s="18"/>
      <c r="O316" s="18"/>
      <c r="P316" s="17"/>
      <c r="Q316" s="17"/>
      <c r="R316" s="17"/>
      <c r="S316" s="11"/>
      <c r="T316" s="11"/>
      <c r="U316" s="11"/>
      <c r="V316" s="16"/>
      <c r="W316" s="16"/>
      <c r="X316" s="16"/>
      <c r="Y316" s="14"/>
      <c r="Z316" s="11"/>
    </row>
    <row r="317" spans="1:26" ht="16">
      <c r="A317" s="20"/>
      <c r="B317" s="19"/>
      <c r="C317" s="8"/>
      <c r="D317" s="8"/>
      <c r="E317" s="10"/>
      <c r="F317" s="8"/>
      <c r="G317" s="8"/>
      <c r="H317" s="8"/>
      <c r="I317" s="9"/>
      <c r="J317" s="8"/>
      <c r="K317" s="159"/>
      <c r="L317" s="18"/>
      <c r="M317" s="18"/>
      <c r="N317" s="18"/>
      <c r="O317" s="18"/>
      <c r="P317" s="17"/>
      <c r="Q317" s="17"/>
      <c r="R317" s="17"/>
      <c r="S317" s="11"/>
      <c r="T317" s="11"/>
      <c r="U317" s="11"/>
      <c r="V317" s="16"/>
      <c r="W317" s="16"/>
      <c r="X317" s="16"/>
      <c r="Y317" s="14"/>
      <c r="Z317" s="11"/>
    </row>
    <row r="318" spans="1:26" ht="16">
      <c r="A318" s="20"/>
      <c r="B318" s="19"/>
      <c r="C318" s="8"/>
      <c r="D318" s="8"/>
      <c r="E318" s="10"/>
      <c r="F318" s="8"/>
      <c r="G318" s="8"/>
      <c r="H318" s="8"/>
      <c r="I318" s="9"/>
      <c r="J318" s="8"/>
      <c r="K318" s="159"/>
      <c r="L318" s="18"/>
      <c r="M318" s="18"/>
      <c r="N318" s="18"/>
      <c r="O318" s="18"/>
      <c r="P318" s="17"/>
      <c r="Q318" s="17"/>
      <c r="R318" s="17"/>
      <c r="S318" s="11"/>
      <c r="T318" s="11"/>
      <c r="U318" s="11"/>
      <c r="V318" s="16"/>
      <c r="W318" s="16"/>
      <c r="X318" s="16"/>
      <c r="Y318" s="14"/>
      <c r="Z318" s="11"/>
    </row>
    <row r="319" spans="1:26" ht="16">
      <c r="A319" s="20"/>
      <c r="B319" s="19"/>
      <c r="C319" s="8"/>
      <c r="D319" s="8"/>
      <c r="E319" s="10"/>
      <c r="F319" s="8"/>
      <c r="G319" s="8"/>
      <c r="H319" s="8"/>
      <c r="I319" s="9"/>
      <c r="J319" s="8"/>
      <c r="K319" s="159"/>
      <c r="L319" s="18"/>
      <c r="M319" s="18"/>
      <c r="N319" s="18"/>
      <c r="O319" s="18"/>
      <c r="P319" s="17"/>
      <c r="Q319" s="17"/>
      <c r="R319" s="17"/>
      <c r="S319" s="11"/>
      <c r="T319" s="11"/>
      <c r="U319" s="11"/>
      <c r="V319" s="16"/>
      <c r="W319" s="16"/>
      <c r="X319" s="16"/>
      <c r="Y319" s="14"/>
      <c r="Z319" s="11"/>
    </row>
    <row r="320" spans="1:26" ht="16">
      <c r="A320" s="20"/>
      <c r="B320" s="19"/>
      <c r="C320" s="8"/>
      <c r="D320" s="8"/>
      <c r="E320" s="10"/>
      <c r="F320" s="8"/>
      <c r="G320" s="8"/>
      <c r="H320" s="8"/>
      <c r="I320" s="9"/>
      <c r="J320" s="8"/>
      <c r="K320" s="159"/>
      <c r="L320" s="18"/>
      <c r="M320" s="18"/>
      <c r="N320" s="18"/>
      <c r="O320" s="18"/>
      <c r="P320" s="17"/>
      <c r="Q320" s="17"/>
      <c r="R320" s="17"/>
      <c r="S320" s="11"/>
      <c r="T320" s="11"/>
      <c r="U320" s="11"/>
      <c r="V320" s="16"/>
      <c r="W320" s="16"/>
      <c r="X320" s="16"/>
      <c r="Y320" s="14"/>
      <c r="Z320" s="11"/>
    </row>
    <row r="321" spans="1:26" ht="16">
      <c r="A321" s="20"/>
      <c r="B321" s="19"/>
      <c r="C321" s="8"/>
      <c r="D321" s="8"/>
      <c r="E321" s="10"/>
      <c r="F321" s="8"/>
      <c r="G321" s="8"/>
      <c r="H321" s="8"/>
      <c r="I321" s="9"/>
      <c r="J321" s="8"/>
      <c r="K321" s="159"/>
      <c r="L321" s="18"/>
      <c r="M321" s="18"/>
      <c r="N321" s="18"/>
      <c r="O321" s="18"/>
      <c r="P321" s="17"/>
      <c r="Q321" s="17"/>
      <c r="R321" s="17"/>
      <c r="S321" s="11"/>
      <c r="T321" s="11"/>
      <c r="U321" s="11"/>
      <c r="V321" s="16"/>
      <c r="W321" s="16"/>
      <c r="X321" s="16"/>
      <c r="Y321" s="14"/>
      <c r="Z321" s="11"/>
    </row>
    <row r="322" spans="1:26" ht="16">
      <c r="A322" s="20"/>
      <c r="B322" s="19"/>
      <c r="C322" s="8"/>
      <c r="D322" s="8"/>
      <c r="E322" s="10"/>
      <c r="F322" s="8"/>
      <c r="G322" s="8"/>
      <c r="H322" s="8"/>
      <c r="I322" s="9"/>
      <c r="J322" s="8"/>
      <c r="K322" s="159"/>
      <c r="L322" s="18"/>
      <c r="M322" s="18"/>
      <c r="N322" s="18"/>
      <c r="O322" s="18"/>
      <c r="P322" s="17"/>
      <c r="Q322" s="17"/>
      <c r="R322" s="17"/>
      <c r="S322" s="11"/>
      <c r="T322" s="11"/>
      <c r="U322" s="11"/>
      <c r="V322" s="16"/>
      <c r="W322" s="16"/>
      <c r="X322" s="16"/>
      <c r="Y322" s="14"/>
      <c r="Z322" s="11"/>
    </row>
    <row r="323" spans="1:26" ht="16">
      <c r="A323" s="20"/>
      <c r="B323" s="19"/>
      <c r="C323" s="8"/>
      <c r="D323" s="8"/>
      <c r="E323" s="10"/>
      <c r="F323" s="8"/>
      <c r="G323" s="8"/>
      <c r="H323" s="8"/>
      <c r="I323" s="9"/>
      <c r="J323" s="8"/>
      <c r="K323" s="159"/>
      <c r="L323" s="18"/>
      <c r="M323" s="18"/>
      <c r="N323" s="18"/>
      <c r="O323" s="18"/>
      <c r="P323" s="17"/>
      <c r="Q323" s="17"/>
      <c r="R323" s="17"/>
      <c r="S323" s="11"/>
      <c r="T323" s="11"/>
      <c r="U323" s="11"/>
      <c r="V323" s="16"/>
      <c r="W323" s="16"/>
      <c r="X323" s="16"/>
      <c r="Y323" s="14"/>
      <c r="Z323" s="11"/>
    </row>
    <row r="324" spans="1:26" ht="16">
      <c r="A324" s="20"/>
      <c r="B324" s="19"/>
      <c r="C324" s="8"/>
      <c r="D324" s="8"/>
      <c r="E324" s="10"/>
      <c r="F324" s="8"/>
      <c r="G324" s="8"/>
      <c r="H324" s="8"/>
      <c r="I324" s="9"/>
      <c r="J324" s="8"/>
      <c r="K324" s="159"/>
      <c r="L324" s="18"/>
      <c r="M324" s="18"/>
      <c r="N324" s="18"/>
      <c r="O324" s="18"/>
      <c r="P324" s="17"/>
      <c r="Q324" s="17"/>
      <c r="R324" s="17"/>
      <c r="S324" s="11"/>
      <c r="T324" s="11"/>
      <c r="U324" s="11"/>
      <c r="V324" s="16"/>
      <c r="W324" s="16"/>
      <c r="X324" s="16"/>
      <c r="Y324" s="14"/>
      <c r="Z324" s="11"/>
    </row>
    <row r="325" spans="1:26" ht="16">
      <c r="A325" s="20"/>
      <c r="B325" s="19"/>
      <c r="C325" s="8"/>
      <c r="D325" s="8"/>
      <c r="E325" s="10"/>
      <c r="F325" s="8"/>
      <c r="G325" s="8"/>
      <c r="H325" s="8"/>
      <c r="I325" s="9"/>
      <c r="J325" s="8"/>
      <c r="K325" s="159"/>
      <c r="L325" s="18"/>
      <c r="M325" s="18"/>
      <c r="N325" s="18"/>
      <c r="O325" s="18"/>
      <c r="P325" s="17"/>
      <c r="Q325" s="17"/>
      <c r="R325" s="17"/>
      <c r="S325" s="11"/>
      <c r="T325" s="11"/>
      <c r="U325" s="11"/>
      <c r="V325" s="16"/>
      <c r="W325" s="16"/>
      <c r="X325" s="16"/>
      <c r="Y325" s="14"/>
      <c r="Z325" s="11"/>
    </row>
    <row r="326" spans="1:26" ht="16">
      <c r="A326" s="20"/>
      <c r="B326" s="19"/>
      <c r="C326" s="8"/>
      <c r="D326" s="8"/>
      <c r="E326" s="10"/>
      <c r="F326" s="8"/>
      <c r="G326" s="8"/>
      <c r="H326" s="8"/>
      <c r="I326" s="9"/>
      <c r="J326" s="8"/>
      <c r="K326" s="159"/>
      <c r="L326" s="18"/>
      <c r="M326" s="18"/>
      <c r="N326" s="18"/>
      <c r="O326" s="18"/>
      <c r="P326" s="17"/>
      <c r="Q326" s="17"/>
      <c r="R326" s="17"/>
      <c r="S326" s="11"/>
      <c r="T326" s="11"/>
      <c r="U326" s="11"/>
      <c r="V326" s="16"/>
      <c r="W326" s="16"/>
      <c r="X326" s="16"/>
      <c r="Y326" s="14"/>
      <c r="Z326" s="11"/>
    </row>
    <row r="327" spans="1:26" ht="16">
      <c r="A327" s="20"/>
      <c r="B327" s="19"/>
      <c r="C327" s="8"/>
      <c r="D327" s="8"/>
      <c r="E327" s="10"/>
      <c r="F327" s="8"/>
      <c r="G327" s="8"/>
      <c r="H327" s="8"/>
      <c r="I327" s="9"/>
      <c r="J327" s="8"/>
      <c r="K327" s="159"/>
      <c r="L327" s="18"/>
      <c r="M327" s="18"/>
      <c r="N327" s="18"/>
      <c r="O327" s="18"/>
      <c r="P327" s="17"/>
      <c r="Q327" s="17"/>
      <c r="R327" s="17"/>
      <c r="S327" s="11"/>
      <c r="T327" s="11"/>
      <c r="U327" s="11"/>
      <c r="V327" s="16"/>
      <c r="W327" s="16"/>
      <c r="X327" s="16"/>
      <c r="Y327" s="14"/>
      <c r="Z327" s="11"/>
    </row>
    <row r="328" spans="1:26" ht="16">
      <c r="A328" s="20"/>
      <c r="B328" s="19"/>
      <c r="C328" s="8"/>
      <c r="D328" s="8"/>
      <c r="E328" s="10"/>
      <c r="F328" s="8"/>
      <c r="G328" s="8"/>
      <c r="H328" s="8"/>
      <c r="I328" s="9"/>
      <c r="J328" s="8"/>
      <c r="K328" s="159"/>
      <c r="L328" s="18"/>
      <c r="M328" s="18"/>
      <c r="N328" s="18"/>
      <c r="O328" s="18"/>
      <c r="P328" s="17"/>
      <c r="Q328" s="17"/>
      <c r="R328" s="17"/>
      <c r="S328" s="11"/>
      <c r="T328" s="11"/>
      <c r="U328" s="11"/>
      <c r="V328" s="16"/>
      <c r="W328" s="16"/>
      <c r="X328" s="16"/>
      <c r="Y328" s="14"/>
      <c r="Z328" s="11"/>
    </row>
    <row r="329" spans="1:26" ht="16">
      <c r="A329" s="20"/>
      <c r="B329" s="19"/>
      <c r="C329" s="8"/>
      <c r="D329" s="8"/>
      <c r="E329" s="10"/>
      <c r="F329" s="8"/>
      <c r="G329" s="8"/>
      <c r="H329" s="8"/>
      <c r="I329" s="9"/>
      <c r="J329" s="8"/>
      <c r="K329" s="159"/>
      <c r="L329" s="18"/>
      <c r="M329" s="18"/>
      <c r="N329" s="18"/>
      <c r="O329" s="18"/>
      <c r="P329" s="17"/>
      <c r="Q329" s="17"/>
      <c r="R329" s="17"/>
      <c r="S329" s="11"/>
      <c r="T329" s="11"/>
      <c r="U329" s="11"/>
      <c r="V329" s="16"/>
      <c r="W329" s="16"/>
      <c r="X329" s="16"/>
      <c r="Y329" s="14"/>
      <c r="Z329" s="11"/>
    </row>
    <row r="330" spans="1:26" ht="16">
      <c r="A330" s="20"/>
      <c r="B330" s="19"/>
      <c r="C330" s="8"/>
      <c r="D330" s="8"/>
      <c r="E330" s="10"/>
      <c r="F330" s="8"/>
      <c r="G330" s="8"/>
      <c r="H330" s="8"/>
      <c r="I330" s="9"/>
      <c r="J330" s="8"/>
      <c r="K330" s="159"/>
      <c r="L330" s="18"/>
      <c r="M330" s="18"/>
      <c r="N330" s="18"/>
      <c r="O330" s="18"/>
      <c r="P330" s="17"/>
      <c r="Q330" s="17"/>
      <c r="R330" s="17"/>
      <c r="S330" s="11"/>
      <c r="T330" s="11"/>
      <c r="U330" s="11"/>
      <c r="V330" s="16"/>
      <c r="W330" s="16"/>
      <c r="X330" s="16"/>
      <c r="Y330" s="14"/>
      <c r="Z330" s="11"/>
    </row>
    <row r="331" spans="1:26" ht="16">
      <c r="A331" s="20"/>
      <c r="B331" s="19"/>
      <c r="C331" s="8"/>
      <c r="D331" s="8"/>
      <c r="E331" s="10"/>
      <c r="F331" s="8"/>
      <c r="G331" s="8"/>
      <c r="H331" s="8"/>
      <c r="I331" s="9"/>
      <c r="J331" s="8"/>
      <c r="K331" s="159"/>
      <c r="L331" s="18"/>
      <c r="M331" s="18"/>
      <c r="N331" s="18"/>
      <c r="O331" s="18"/>
      <c r="P331" s="17"/>
      <c r="Q331" s="17"/>
      <c r="R331" s="17"/>
      <c r="S331" s="11"/>
      <c r="T331" s="11"/>
      <c r="U331" s="11"/>
      <c r="V331" s="16"/>
      <c r="W331" s="16"/>
      <c r="X331" s="16"/>
      <c r="Y331" s="14"/>
      <c r="Z331" s="11"/>
    </row>
    <row r="332" spans="1:26" ht="16">
      <c r="A332" s="20"/>
      <c r="B332" s="19"/>
      <c r="C332" s="8"/>
      <c r="D332" s="8"/>
      <c r="E332" s="10"/>
      <c r="F332" s="8"/>
      <c r="G332" s="8"/>
      <c r="H332" s="8"/>
      <c r="I332" s="9"/>
      <c r="J332" s="8"/>
      <c r="K332" s="159"/>
      <c r="L332" s="18"/>
      <c r="M332" s="18"/>
      <c r="N332" s="18"/>
      <c r="O332" s="18"/>
      <c r="P332" s="17"/>
      <c r="Q332" s="17"/>
      <c r="R332" s="17"/>
      <c r="S332" s="11"/>
      <c r="T332" s="11"/>
      <c r="U332" s="11"/>
      <c r="V332" s="16"/>
      <c r="W332" s="16"/>
      <c r="X332" s="16"/>
      <c r="Y332" s="14"/>
      <c r="Z332" s="11"/>
    </row>
    <row r="333" spans="1:26" ht="16">
      <c r="A333" s="20"/>
      <c r="B333" s="19"/>
      <c r="C333" s="8"/>
      <c r="D333" s="8"/>
      <c r="E333" s="10"/>
      <c r="F333" s="8"/>
      <c r="G333" s="8"/>
      <c r="H333" s="8"/>
      <c r="I333" s="9"/>
      <c r="J333" s="8"/>
      <c r="K333" s="159"/>
      <c r="L333" s="18"/>
      <c r="M333" s="18"/>
      <c r="N333" s="18"/>
      <c r="O333" s="18"/>
      <c r="P333" s="17"/>
      <c r="Q333" s="17"/>
      <c r="R333" s="17"/>
      <c r="S333" s="11"/>
      <c r="T333" s="11"/>
      <c r="U333" s="11"/>
      <c r="V333" s="16"/>
      <c r="W333" s="16"/>
      <c r="X333" s="16"/>
      <c r="Y333" s="14"/>
      <c r="Z333" s="11"/>
    </row>
    <row r="334" spans="1:26" ht="16">
      <c r="A334" s="20"/>
      <c r="B334" s="19"/>
      <c r="C334" s="8"/>
      <c r="D334" s="8"/>
      <c r="E334" s="10"/>
      <c r="F334" s="8"/>
      <c r="G334" s="8"/>
      <c r="H334" s="8"/>
      <c r="I334" s="9"/>
      <c r="J334" s="8"/>
      <c r="K334" s="159"/>
      <c r="L334" s="18"/>
      <c r="M334" s="18"/>
      <c r="N334" s="18"/>
      <c r="O334" s="18"/>
      <c r="P334" s="17"/>
      <c r="Q334" s="17"/>
      <c r="R334" s="17"/>
      <c r="S334" s="11"/>
      <c r="T334" s="11"/>
      <c r="U334" s="11"/>
      <c r="V334" s="16"/>
      <c r="W334" s="16"/>
      <c r="X334" s="16"/>
      <c r="Y334" s="14"/>
      <c r="Z334" s="11"/>
    </row>
    <row r="335" spans="1:26" ht="16">
      <c r="A335" s="20"/>
      <c r="B335" s="19"/>
      <c r="C335" s="8"/>
      <c r="D335" s="8"/>
      <c r="E335" s="10"/>
      <c r="F335" s="8"/>
      <c r="G335" s="8"/>
      <c r="H335" s="8"/>
      <c r="I335" s="9"/>
      <c r="J335" s="8"/>
      <c r="K335" s="159"/>
      <c r="L335" s="18"/>
      <c r="M335" s="18"/>
      <c r="N335" s="18"/>
      <c r="O335" s="18"/>
      <c r="P335" s="17"/>
      <c r="Q335" s="17"/>
      <c r="R335" s="17"/>
      <c r="S335" s="11"/>
      <c r="T335" s="11"/>
      <c r="U335" s="11"/>
      <c r="V335" s="16"/>
      <c r="W335" s="16"/>
      <c r="X335" s="16"/>
      <c r="Y335" s="14"/>
      <c r="Z335" s="11"/>
    </row>
    <row r="336" spans="1:26" ht="16">
      <c r="A336" s="20"/>
      <c r="B336" s="19"/>
      <c r="C336" s="8"/>
      <c r="D336" s="8"/>
      <c r="E336" s="10"/>
      <c r="F336" s="8"/>
      <c r="G336" s="8"/>
      <c r="H336" s="8"/>
      <c r="I336" s="9"/>
      <c r="J336" s="8"/>
      <c r="K336" s="159"/>
      <c r="L336" s="18"/>
      <c r="M336" s="18"/>
      <c r="N336" s="18"/>
      <c r="O336" s="18"/>
      <c r="P336" s="17"/>
      <c r="Q336" s="17"/>
      <c r="R336" s="17"/>
      <c r="S336" s="11"/>
      <c r="T336" s="11"/>
      <c r="U336" s="11"/>
      <c r="V336" s="16"/>
      <c r="W336" s="16"/>
      <c r="X336" s="16"/>
      <c r="Y336" s="14"/>
      <c r="Z336" s="11"/>
    </row>
    <row r="337" spans="1:26" ht="16">
      <c r="A337" s="20"/>
      <c r="B337" s="19"/>
      <c r="C337" s="8"/>
      <c r="D337" s="8"/>
      <c r="E337" s="10"/>
      <c r="F337" s="8"/>
      <c r="G337" s="8"/>
      <c r="H337" s="8"/>
      <c r="I337" s="9"/>
      <c r="J337" s="8"/>
      <c r="K337" s="159"/>
      <c r="L337" s="18"/>
      <c r="M337" s="18"/>
      <c r="N337" s="18"/>
      <c r="O337" s="18"/>
      <c r="P337" s="17"/>
      <c r="Q337" s="17"/>
      <c r="R337" s="17"/>
      <c r="S337" s="11"/>
      <c r="T337" s="11"/>
      <c r="U337" s="11"/>
      <c r="V337" s="16"/>
      <c r="W337" s="16"/>
      <c r="X337" s="16"/>
      <c r="Y337" s="14"/>
      <c r="Z337" s="11"/>
    </row>
    <row r="338" spans="1:26" ht="16">
      <c r="E338" s="10"/>
      <c r="F338" s="8"/>
      <c r="G338" s="8"/>
      <c r="H338" s="7"/>
      <c r="I338" s="9"/>
      <c r="J338" s="8"/>
      <c r="K338" s="160"/>
    </row>
    <row r="339" spans="1:26" ht="16">
      <c r="E339" s="10"/>
      <c r="F339" s="8"/>
      <c r="G339" s="8"/>
      <c r="H339" s="7"/>
      <c r="I339" s="9"/>
      <c r="J339" s="8"/>
      <c r="K339" s="160"/>
    </row>
    <row r="340" spans="1:26" ht="16">
      <c r="E340" s="10"/>
      <c r="F340" s="8"/>
      <c r="G340" s="8"/>
      <c r="H340" s="7"/>
      <c r="I340" s="9"/>
      <c r="J340" s="8"/>
      <c r="K340" s="160"/>
    </row>
    <row r="341" spans="1:26" ht="16">
      <c r="E341" s="10"/>
      <c r="F341" s="8"/>
      <c r="G341" s="8"/>
      <c r="H341" s="7"/>
      <c r="I341" s="9"/>
      <c r="J341" s="8"/>
      <c r="K341" s="160"/>
    </row>
    <row r="342" spans="1:26" ht="16">
      <c r="E342" s="10"/>
      <c r="F342" s="8"/>
      <c r="G342" s="8"/>
      <c r="H342" s="7"/>
      <c r="I342" s="9"/>
      <c r="J342" s="8"/>
      <c r="K342" s="160"/>
    </row>
    <row r="343" spans="1:26" ht="16">
      <c r="E343" s="10"/>
      <c r="F343" s="8"/>
      <c r="G343" s="8"/>
      <c r="H343" s="7"/>
      <c r="I343" s="9"/>
      <c r="J343" s="8"/>
      <c r="K343" s="160"/>
    </row>
    <row r="344" spans="1:26" ht="16">
      <c r="E344" s="10"/>
      <c r="F344" s="8"/>
      <c r="G344" s="8"/>
      <c r="H344" s="7"/>
      <c r="I344" s="9"/>
      <c r="J344" s="8"/>
      <c r="K344" s="160"/>
    </row>
    <row r="345" spans="1:26" ht="16">
      <c r="E345" s="10"/>
      <c r="F345" s="8"/>
      <c r="G345" s="8"/>
      <c r="H345" s="7"/>
      <c r="I345" s="9"/>
      <c r="J345" s="8"/>
      <c r="K345" s="160"/>
    </row>
    <row r="346" spans="1:26" ht="16">
      <c r="E346" s="10"/>
      <c r="F346" s="8"/>
      <c r="G346" s="8"/>
      <c r="H346" s="7"/>
      <c r="I346" s="9"/>
      <c r="J346" s="8"/>
      <c r="K346" s="160"/>
    </row>
    <row r="347" spans="1:26" ht="16">
      <c r="E347" s="10"/>
      <c r="F347" s="8"/>
      <c r="G347" s="8"/>
      <c r="H347" s="7"/>
      <c r="I347" s="9"/>
      <c r="J347" s="8"/>
      <c r="K347" s="160"/>
    </row>
    <row r="348" spans="1:26" ht="16">
      <c r="E348" s="10"/>
      <c r="F348" s="8"/>
      <c r="G348" s="8"/>
      <c r="H348" s="7"/>
      <c r="I348" s="9"/>
      <c r="J348" s="8"/>
      <c r="K348" s="160"/>
    </row>
    <row r="349" spans="1:26" ht="16">
      <c r="E349" s="10"/>
      <c r="F349" s="8"/>
      <c r="G349" s="8"/>
      <c r="H349" s="7"/>
      <c r="I349" s="9"/>
      <c r="J349" s="8"/>
      <c r="K349" s="160"/>
    </row>
    <row r="350" spans="1:26" ht="16">
      <c r="E350" s="10"/>
      <c r="F350" s="8"/>
      <c r="G350" s="8"/>
      <c r="H350" s="7"/>
      <c r="I350" s="9"/>
      <c r="J350" s="8"/>
      <c r="K350" s="160"/>
    </row>
    <row r="351" spans="1:26" ht="16">
      <c r="E351" s="10"/>
      <c r="F351" s="8"/>
      <c r="G351" s="8"/>
      <c r="H351" s="7"/>
      <c r="I351" s="9"/>
      <c r="J351" s="8"/>
      <c r="K351" s="160"/>
    </row>
    <row r="352" spans="1:26" ht="16">
      <c r="E352" s="10"/>
      <c r="F352" s="8"/>
      <c r="G352" s="8"/>
      <c r="H352" s="7"/>
      <c r="I352" s="9"/>
      <c r="J352" s="8"/>
      <c r="K352" s="160"/>
    </row>
    <row r="353" spans="5:11" ht="16">
      <c r="E353" s="10"/>
      <c r="F353" s="8"/>
      <c r="G353" s="8"/>
      <c r="H353" s="7"/>
      <c r="I353" s="9"/>
      <c r="J353" s="8"/>
      <c r="K353" s="160"/>
    </row>
    <row r="354" spans="5:11" ht="16">
      <c r="E354" s="10"/>
      <c r="F354" s="8"/>
      <c r="G354" s="8"/>
      <c r="H354" s="7"/>
      <c r="I354" s="9"/>
      <c r="J354" s="8"/>
      <c r="K354" s="160"/>
    </row>
    <row r="355" spans="5:11" ht="16">
      <c r="E355" s="10"/>
      <c r="F355" s="8"/>
      <c r="G355" s="8"/>
      <c r="H355" s="7"/>
      <c r="I355" s="9"/>
      <c r="J355" s="8"/>
      <c r="K355" s="160"/>
    </row>
    <row r="356" spans="5:11" ht="16">
      <c r="E356" s="10"/>
      <c r="F356" s="8"/>
      <c r="G356" s="8"/>
      <c r="H356" s="7"/>
      <c r="I356" s="9"/>
      <c r="J356" s="8"/>
      <c r="K356" s="160"/>
    </row>
    <row r="357" spans="5:11" ht="16">
      <c r="E357" s="10"/>
      <c r="F357" s="8"/>
      <c r="G357" s="8"/>
      <c r="H357" s="7"/>
      <c r="I357" s="9"/>
      <c r="J357" s="8"/>
      <c r="K357" s="160"/>
    </row>
    <row r="358" spans="5:11" ht="16">
      <c r="E358" s="10"/>
      <c r="F358" s="8"/>
      <c r="G358" s="8"/>
      <c r="H358" s="7"/>
      <c r="I358" s="9"/>
      <c r="J358" s="8"/>
      <c r="K358" s="160"/>
    </row>
    <row r="359" spans="5:11" ht="16">
      <c r="E359" s="10"/>
      <c r="F359" s="8"/>
      <c r="G359" s="8"/>
      <c r="H359" s="7"/>
      <c r="I359" s="9"/>
      <c r="J359" s="8"/>
      <c r="K359" s="160"/>
    </row>
    <row r="360" spans="5:11" ht="16">
      <c r="E360" s="10"/>
      <c r="F360" s="8"/>
      <c r="G360" s="8"/>
      <c r="H360" s="7"/>
      <c r="I360" s="9"/>
      <c r="J360" s="8"/>
      <c r="K360" s="160"/>
    </row>
    <row r="361" spans="5:11" ht="16">
      <c r="E361" s="10"/>
      <c r="F361" s="8"/>
      <c r="G361" s="8"/>
      <c r="H361" s="7"/>
      <c r="I361" s="9"/>
      <c r="J361" s="8"/>
      <c r="K361" s="160"/>
    </row>
    <row r="362" spans="5:11" ht="16">
      <c r="E362" s="10"/>
      <c r="F362" s="8"/>
      <c r="G362" s="8"/>
      <c r="H362" s="7"/>
      <c r="I362" s="9"/>
      <c r="J362" s="8"/>
      <c r="K362" s="160"/>
    </row>
    <row r="363" spans="5:11" ht="16">
      <c r="E363" s="10"/>
      <c r="F363" s="8"/>
      <c r="G363" s="8"/>
      <c r="H363" s="7"/>
      <c r="I363" s="9"/>
      <c r="J363" s="8"/>
      <c r="K363" s="160"/>
    </row>
    <row r="364" spans="5:11" ht="16">
      <c r="E364" s="10"/>
      <c r="F364" s="8"/>
      <c r="G364" s="8"/>
      <c r="H364" s="7"/>
      <c r="I364" s="9"/>
      <c r="J364" s="8"/>
      <c r="K364" s="160"/>
    </row>
    <row r="365" spans="5:11" ht="16">
      <c r="E365" s="10"/>
      <c r="F365" s="8"/>
      <c r="G365" s="8"/>
      <c r="H365" s="7"/>
      <c r="I365" s="9"/>
      <c r="J365" s="8"/>
      <c r="K365" s="160"/>
    </row>
    <row r="366" spans="5:11" ht="16">
      <c r="E366" s="10"/>
      <c r="F366" s="8"/>
      <c r="G366" s="8"/>
      <c r="H366" s="7"/>
      <c r="I366" s="9"/>
      <c r="J366" s="8"/>
      <c r="K366" s="160"/>
    </row>
    <row r="367" spans="5:11" ht="16">
      <c r="E367" s="10"/>
      <c r="F367" s="8"/>
      <c r="G367" s="8"/>
      <c r="H367" s="7"/>
      <c r="I367" s="9"/>
      <c r="J367" s="8"/>
      <c r="K367" s="160"/>
    </row>
    <row r="368" spans="5:11" ht="16">
      <c r="E368" s="10"/>
      <c r="F368" s="8"/>
      <c r="G368" s="8"/>
      <c r="H368" s="7"/>
      <c r="I368" s="9"/>
      <c r="J368" s="8"/>
      <c r="K368" s="160"/>
    </row>
    <row r="369" spans="5:11" ht="16">
      <c r="E369" s="10"/>
      <c r="F369" s="8"/>
      <c r="G369" s="8"/>
      <c r="H369" s="7"/>
      <c r="I369" s="9"/>
      <c r="J369" s="8"/>
      <c r="K369" s="160"/>
    </row>
    <row r="370" spans="5:11" ht="16">
      <c r="E370" s="10"/>
      <c r="F370" s="8"/>
      <c r="G370" s="8"/>
      <c r="H370" s="7"/>
      <c r="I370" s="9"/>
      <c r="J370" s="8"/>
      <c r="K370" s="160"/>
    </row>
    <row r="371" spans="5:11" ht="16">
      <c r="E371" s="10"/>
      <c r="F371" s="8"/>
      <c r="G371" s="8"/>
      <c r="H371" s="7"/>
      <c r="I371" s="9"/>
      <c r="J371" s="8"/>
      <c r="K371" s="160"/>
    </row>
    <row r="372" spans="5:11" ht="16">
      <c r="E372" s="10"/>
      <c r="F372" s="8"/>
      <c r="G372" s="8"/>
      <c r="H372" s="7"/>
      <c r="I372" s="9"/>
      <c r="J372" s="8"/>
      <c r="K372" s="160"/>
    </row>
    <row r="373" spans="5:11" ht="16">
      <c r="E373" s="10"/>
      <c r="F373" s="8"/>
      <c r="G373" s="8"/>
      <c r="H373" s="7"/>
      <c r="I373" s="9"/>
      <c r="J373" s="8"/>
      <c r="K373" s="160"/>
    </row>
    <row r="374" spans="5:11" ht="16">
      <c r="E374" s="10"/>
      <c r="F374" s="8"/>
      <c r="G374" s="8"/>
      <c r="H374" s="7"/>
      <c r="I374" s="9"/>
      <c r="J374" s="8"/>
      <c r="K374" s="160"/>
    </row>
    <row r="375" spans="5:11" ht="16">
      <c r="E375" s="10"/>
      <c r="F375" s="8"/>
      <c r="G375" s="8"/>
      <c r="H375" s="7"/>
      <c r="I375" s="9"/>
      <c r="J375" s="8"/>
      <c r="K375" s="160"/>
    </row>
    <row r="376" spans="5:11" ht="16">
      <c r="E376" s="10"/>
      <c r="F376" s="8"/>
      <c r="G376" s="8"/>
      <c r="H376" s="7"/>
      <c r="I376" s="9"/>
      <c r="J376" s="8"/>
      <c r="K376" s="160"/>
    </row>
    <row r="377" spans="5:11" ht="16">
      <c r="E377" s="10"/>
      <c r="F377" s="8"/>
      <c r="G377" s="8"/>
      <c r="H377" s="7"/>
      <c r="I377" s="9"/>
      <c r="J377" s="8"/>
      <c r="K377" s="160"/>
    </row>
    <row r="378" spans="5:11" ht="16">
      <c r="E378" s="10"/>
      <c r="F378" s="8"/>
      <c r="G378" s="8"/>
      <c r="H378" s="7"/>
      <c r="I378" s="9"/>
      <c r="J378" s="8"/>
      <c r="K378" s="160"/>
    </row>
    <row r="379" spans="5:11" ht="16">
      <c r="E379" s="10"/>
      <c r="F379" s="8"/>
      <c r="G379" s="8"/>
      <c r="H379" s="7"/>
      <c r="I379" s="9"/>
      <c r="J379" s="8"/>
      <c r="K379" s="160"/>
    </row>
    <row r="380" spans="5:11" ht="16">
      <c r="E380" s="10"/>
      <c r="F380" s="8"/>
      <c r="G380" s="8"/>
      <c r="H380" s="7"/>
      <c r="I380" s="9"/>
      <c r="J380" s="8"/>
      <c r="K380" s="160"/>
    </row>
    <row r="381" spans="5:11" ht="16">
      <c r="E381" s="10"/>
      <c r="F381" s="8"/>
      <c r="G381" s="8"/>
      <c r="H381" s="7"/>
      <c r="I381" s="9"/>
      <c r="J381" s="8"/>
      <c r="K381" s="160"/>
    </row>
    <row r="382" spans="5:11" ht="16">
      <c r="E382" s="10"/>
      <c r="F382" s="8"/>
      <c r="G382" s="8"/>
      <c r="H382" s="7"/>
      <c r="I382" s="9"/>
      <c r="J382" s="8"/>
      <c r="K382" s="160"/>
    </row>
    <row r="383" spans="5:11" ht="16">
      <c r="E383" s="10"/>
      <c r="F383" s="8"/>
      <c r="G383" s="8"/>
      <c r="H383" s="7"/>
      <c r="I383" s="9"/>
      <c r="J383" s="8"/>
      <c r="K383" s="160"/>
    </row>
    <row r="384" spans="5:11" ht="16">
      <c r="E384" s="10"/>
      <c r="F384" s="8"/>
      <c r="G384" s="8"/>
      <c r="H384" s="7"/>
      <c r="I384" s="9"/>
      <c r="J384" s="8"/>
      <c r="K384" s="160"/>
    </row>
    <row r="385" spans="5:11" ht="16">
      <c r="E385" s="10"/>
      <c r="F385" s="8"/>
      <c r="G385" s="8"/>
      <c r="H385" s="7"/>
      <c r="I385" s="9"/>
      <c r="J385" s="8"/>
      <c r="K385" s="160"/>
    </row>
    <row r="386" spans="5:11" ht="16">
      <c r="E386" s="10"/>
      <c r="F386" s="8"/>
      <c r="G386" s="8"/>
      <c r="H386" s="7"/>
      <c r="I386" s="9"/>
      <c r="J386" s="8"/>
      <c r="K386" s="160"/>
    </row>
    <row r="387" spans="5:11" ht="16">
      <c r="E387" s="10"/>
      <c r="F387" s="8"/>
      <c r="G387" s="8"/>
      <c r="H387" s="7"/>
      <c r="I387" s="9"/>
      <c r="J387" s="8"/>
      <c r="K387" s="160"/>
    </row>
    <row r="388" spans="5:11" ht="16">
      <c r="E388" s="10"/>
      <c r="F388" s="8"/>
      <c r="G388" s="8"/>
      <c r="H388" s="7"/>
      <c r="I388" s="9"/>
      <c r="J388" s="8"/>
      <c r="K388" s="160"/>
    </row>
    <row r="389" spans="5:11" ht="16">
      <c r="E389" s="10"/>
      <c r="F389" s="8"/>
      <c r="G389" s="8"/>
      <c r="H389" s="7"/>
      <c r="I389" s="9"/>
      <c r="J389" s="8"/>
      <c r="K389" s="160"/>
    </row>
    <row r="390" spans="5:11" ht="16">
      <c r="E390" s="10"/>
      <c r="F390" s="8"/>
      <c r="G390" s="8"/>
      <c r="H390" s="7"/>
      <c r="I390" s="9"/>
      <c r="J390" s="8"/>
      <c r="K390" s="160"/>
    </row>
    <row r="391" spans="5:11" ht="16">
      <c r="E391" s="10"/>
      <c r="F391" s="8"/>
      <c r="G391" s="8"/>
      <c r="H391" s="7"/>
      <c r="I391" s="9"/>
      <c r="J391" s="8"/>
      <c r="K391" s="160"/>
    </row>
    <row r="392" spans="5:11" ht="16">
      <c r="E392" s="10"/>
      <c r="F392" s="8"/>
      <c r="G392" s="8"/>
      <c r="H392" s="7"/>
      <c r="I392" s="9"/>
      <c r="J392" s="8"/>
      <c r="K392" s="160"/>
    </row>
    <row r="393" spans="5:11" ht="16">
      <c r="E393" s="10"/>
      <c r="F393" s="8"/>
      <c r="G393" s="8"/>
      <c r="H393" s="7"/>
      <c r="I393" s="9"/>
      <c r="J393" s="8"/>
      <c r="K393" s="160"/>
    </row>
    <row r="394" spans="5:11" ht="16">
      <c r="E394" s="10"/>
      <c r="F394" s="8"/>
      <c r="G394" s="8"/>
      <c r="H394" s="7"/>
      <c r="I394" s="9"/>
      <c r="J394" s="8"/>
      <c r="K394" s="160"/>
    </row>
    <row r="395" spans="5:11" ht="16">
      <c r="E395" s="10"/>
      <c r="F395" s="8"/>
      <c r="G395" s="8"/>
      <c r="H395" s="7"/>
      <c r="I395" s="9"/>
      <c r="J395" s="8"/>
      <c r="K395" s="160"/>
    </row>
    <row r="396" spans="5:11" ht="16">
      <c r="E396" s="10"/>
      <c r="F396" s="8"/>
      <c r="G396" s="8"/>
      <c r="H396" s="7"/>
      <c r="I396" s="9"/>
      <c r="J396" s="8"/>
      <c r="K396" s="160"/>
    </row>
    <row r="397" spans="5:11" ht="16">
      <c r="E397" s="10"/>
      <c r="F397" s="8"/>
      <c r="G397" s="8"/>
      <c r="H397" s="7"/>
      <c r="I397" s="9"/>
      <c r="J397" s="8"/>
      <c r="K397" s="160"/>
    </row>
    <row r="398" spans="5:11" ht="16">
      <c r="E398" s="10"/>
      <c r="F398" s="8"/>
      <c r="G398" s="8"/>
      <c r="H398" s="7"/>
      <c r="I398" s="9"/>
      <c r="J398" s="8"/>
      <c r="K398" s="160"/>
    </row>
    <row r="399" spans="5:11" ht="16">
      <c r="E399" s="10"/>
      <c r="F399" s="8"/>
      <c r="G399" s="8"/>
      <c r="H399" s="7"/>
      <c r="I399" s="9"/>
      <c r="J399" s="8"/>
      <c r="K399" s="160"/>
    </row>
    <row r="400" spans="5:11" ht="16">
      <c r="E400" s="10"/>
      <c r="F400" s="8"/>
      <c r="G400" s="8"/>
      <c r="H400" s="7"/>
      <c r="I400" s="9"/>
      <c r="J400" s="8"/>
      <c r="K400" s="160"/>
    </row>
    <row r="401" spans="5:11" ht="16">
      <c r="E401" s="10"/>
      <c r="F401" s="8"/>
      <c r="G401" s="8"/>
      <c r="H401" s="7"/>
      <c r="I401" s="9"/>
      <c r="J401" s="8"/>
      <c r="K401" s="160"/>
    </row>
    <row r="402" spans="5:11" ht="16">
      <c r="E402" s="10"/>
      <c r="F402" s="8"/>
      <c r="G402" s="8"/>
      <c r="H402" s="7"/>
      <c r="I402" s="9"/>
      <c r="J402" s="8"/>
      <c r="K402" s="160"/>
    </row>
    <row r="403" spans="5:11" ht="16">
      <c r="E403" s="10"/>
      <c r="F403" s="8"/>
      <c r="G403" s="8"/>
      <c r="H403" s="7"/>
      <c r="I403" s="9"/>
      <c r="J403" s="8"/>
      <c r="K403" s="160"/>
    </row>
    <row r="404" spans="5:11" ht="16">
      <c r="E404" s="10"/>
      <c r="F404" s="8"/>
      <c r="G404" s="8"/>
      <c r="H404" s="7"/>
      <c r="I404" s="9"/>
      <c r="J404" s="8"/>
      <c r="K404" s="160"/>
    </row>
    <row r="405" spans="5:11" ht="16">
      <c r="E405" s="10"/>
      <c r="F405" s="8"/>
      <c r="G405" s="8"/>
      <c r="H405" s="7"/>
      <c r="I405" s="9"/>
      <c r="J405" s="8"/>
      <c r="K405" s="160"/>
    </row>
    <row r="406" spans="5:11" ht="16">
      <c r="E406" s="10"/>
      <c r="F406" s="8"/>
      <c r="G406" s="8"/>
      <c r="H406" s="7"/>
      <c r="I406" s="9"/>
      <c r="J406" s="8"/>
      <c r="K406" s="160"/>
    </row>
    <row r="407" spans="5:11" ht="16">
      <c r="E407" s="10"/>
      <c r="F407" s="8"/>
      <c r="G407" s="8"/>
      <c r="H407" s="7"/>
      <c r="I407" s="9"/>
      <c r="J407" s="8"/>
      <c r="K407" s="160"/>
    </row>
    <row r="408" spans="5:11" ht="16">
      <c r="E408" s="10"/>
      <c r="F408" s="8"/>
      <c r="G408" s="8"/>
      <c r="H408" s="7"/>
      <c r="I408" s="9"/>
      <c r="J408" s="8"/>
      <c r="K408" s="160"/>
    </row>
    <row r="409" spans="5:11" ht="16">
      <c r="E409" s="10"/>
      <c r="F409" s="8"/>
      <c r="G409" s="8"/>
      <c r="H409" s="7"/>
      <c r="I409" s="9"/>
      <c r="J409" s="8"/>
      <c r="K409" s="160"/>
    </row>
    <row r="410" spans="5:11" ht="16">
      <c r="E410" s="10"/>
      <c r="F410" s="8"/>
      <c r="G410" s="8"/>
      <c r="H410" s="7"/>
      <c r="I410" s="9"/>
      <c r="J410" s="8"/>
      <c r="K410" s="160"/>
    </row>
    <row r="411" spans="5:11" ht="16">
      <c r="E411" s="10"/>
      <c r="F411" s="8"/>
      <c r="G411" s="8"/>
      <c r="H411" s="7"/>
      <c r="I411" s="9"/>
      <c r="J411" s="8"/>
      <c r="K411" s="160"/>
    </row>
    <row r="412" spans="5:11" ht="16">
      <c r="E412" s="10"/>
      <c r="F412" s="8"/>
      <c r="G412" s="8"/>
      <c r="H412" s="7"/>
      <c r="I412" s="9"/>
      <c r="J412" s="8"/>
      <c r="K412" s="160"/>
    </row>
    <row r="413" spans="5:11" ht="16">
      <c r="E413" s="10"/>
      <c r="F413" s="8"/>
      <c r="G413" s="8"/>
      <c r="H413" s="7"/>
      <c r="I413" s="9"/>
      <c r="J413" s="8"/>
      <c r="K413" s="160"/>
    </row>
    <row r="414" spans="5:11" ht="16">
      <c r="E414" s="10"/>
      <c r="F414" s="8"/>
      <c r="G414" s="8"/>
      <c r="H414" s="7"/>
      <c r="I414" s="9"/>
      <c r="J414" s="8"/>
      <c r="K414" s="160"/>
    </row>
    <row r="415" spans="5:11" ht="16">
      <c r="E415" s="10"/>
      <c r="F415" s="8"/>
      <c r="G415" s="8"/>
      <c r="H415" s="7"/>
      <c r="I415" s="9"/>
      <c r="J415" s="8"/>
      <c r="K415" s="160"/>
    </row>
    <row r="416" spans="5:11" ht="16">
      <c r="E416" s="10"/>
      <c r="F416" s="8"/>
      <c r="G416" s="8"/>
      <c r="H416" s="7"/>
      <c r="I416" s="9"/>
      <c r="J416" s="8"/>
      <c r="K416" s="160"/>
    </row>
    <row r="417" spans="5:11" ht="16">
      <c r="E417" s="10"/>
      <c r="F417" s="8"/>
      <c r="G417" s="8"/>
      <c r="H417" s="7"/>
      <c r="I417" s="9"/>
      <c r="J417" s="8"/>
      <c r="K417" s="160"/>
    </row>
    <row r="418" spans="5:11" ht="16">
      <c r="E418" s="10"/>
      <c r="F418" s="8"/>
      <c r="G418" s="8"/>
      <c r="H418" s="7"/>
      <c r="I418" s="9"/>
      <c r="J418" s="8"/>
      <c r="K418" s="160"/>
    </row>
    <row r="419" spans="5:11" ht="16">
      <c r="E419" s="10"/>
      <c r="F419" s="8"/>
      <c r="G419" s="8"/>
      <c r="H419" s="7"/>
      <c r="I419" s="9"/>
      <c r="J419" s="8"/>
      <c r="K419" s="160"/>
    </row>
    <row r="420" spans="5:11" ht="16">
      <c r="E420" s="10"/>
      <c r="F420" s="8"/>
      <c r="G420" s="8"/>
      <c r="H420" s="7"/>
      <c r="I420" s="9"/>
      <c r="J420" s="8"/>
      <c r="K420" s="160"/>
    </row>
    <row r="421" spans="5:11" ht="16">
      <c r="E421" s="10"/>
      <c r="F421" s="8"/>
      <c r="G421" s="8"/>
      <c r="H421" s="7"/>
      <c r="I421" s="9"/>
      <c r="J421" s="8"/>
      <c r="K421" s="160"/>
    </row>
    <row r="422" spans="5:11" ht="16">
      <c r="E422" s="10"/>
      <c r="F422" s="8"/>
      <c r="G422" s="8"/>
      <c r="H422" s="7"/>
      <c r="I422" s="9"/>
      <c r="J422" s="8"/>
      <c r="K422" s="160"/>
    </row>
    <row r="423" spans="5:11" ht="16">
      <c r="E423" s="10"/>
      <c r="F423" s="8"/>
      <c r="G423" s="8"/>
      <c r="H423" s="7"/>
      <c r="I423" s="9"/>
      <c r="J423" s="8"/>
      <c r="K423" s="160"/>
    </row>
    <row r="424" spans="5:11" ht="16">
      <c r="E424" s="10"/>
      <c r="F424" s="8"/>
      <c r="G424" s="8"/>
      <c r="H424" s="7"/>
      <c r="I424" s="9"/>
      <c r="J424" s="8"/>
      <c r="K424" s="160"/>
    </row>
    <row r="425" spans="5:11" ht="16">
      <c r="E425" s="10"/>
      <c r="F425" s="8"/>
      <c r="G425" s="8"/>
      <c r="H425" s="7"/>
      <c r="I425" s="9"/>
      <c r="J425" s="8"/>
      <c r="K425" s="160"/>
    </row>
    <row r="426" spans="5:11" ht="16">
      <c r="E426" s="10"/>
      <c r="F426" s="8"/>
      <c r="G426" s="8"/>
      <c r="H426" s="7"/>
      <c r="I426" s="9"/>
      <c r="J426" s="8"/>
      <c r="K426" s="160"/>
    </row>
    <row r="427" spans="5:11" ht="16">
      <c r="E427" s="10"/>
      <c r="F427" s="8"/>
      <c r="G427" s="8"/>
      <c r="H427" s="7"/>
      <c r="I427" s="9"/>
      <c r="J427" s="8"/>
      <c r="K427" s="160"/>
    </row>
    <row r="428" spans="5:11" ht="16">
      <c r="E428" s="10"/>
      <c r="F428" s="8"/>
      <c r="G428" s="8"/>
      <c r="H428" s="7"/>
      <c r="I428" s="9"/>
      <c r="J428" s="8"/>
      <c r="K428" s="160"/>
    </row>
    <row r="429" spans="5:11" ht="16">
      <c r="E429" s="10"/>
      <c r="F429" s="8"/>
      <c r="G429" s="8"/>
      <c r="H429" s="7"/>
      <c r="I429" s="9"/>
      <c r="J429" s="8"/>
      <c r="K429" s="160"/>
    </row>
    <row r="430" spans="5:11" ht="16">
      <c r="E430" s="10"/>
      <c r="F430" s="8"/>
      <c r="G430" s="8"/>
      <c r="H430" s="7"/>
      <c r="I430" s="9"/>
      <c r="J430" s="8"/>
      <c r="K430" s="160"/>
    </row>
  </sheetData>
  <mergeCells count="3">
    <mergeCell ref="Y1:Z1"/>
    <mergeCell ref="AA1:AB1"/>
    <mergeCell ref="AC1:AD1"/>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56086-9087-074D-B45A-72FAFE18BBC2}">
  <sheetPr codeName="Sheet4"/>
  <dimension ref="A1:K18"/>
  <sheetViews>
    <sheetView workbookViewId="0">
      <selection activeCell="F20" sqref="F20"/>
    </sheetView>
  </sheetViews>
  <sheetFormatPr baseColWidth="10" defaultRowHeight="16"/>
  <cols>
    <col min="1" max="1" width="16.33203125" bestFit="1" customWidth="1"/>
    <col min="3" max="3" width="13.33203125" bestFit="1" customWidth="1"/>
    <col min="5" max="5" width="12.1640625" bestFit="1" customWidth="1"/>
    <col min="6" max="6" width="13.1640625" bestFit="1" customWidth="1"/>
    <col min="7" max="7" width="11.33203125" bestFit="1" customWidth="1"/>
  </cols>
  <sheetData>
    <row r="1" spans="1:9">
      <c r="A1" t="s">
        <v>201</v>
      </c>
    </row>
    <row r="2" spans="1:9" ht="17" thickBot="1"/>
    <row r="3" spans="1:9">
      <c r="A3" s="217" t="s">
        <v>202</v>
      </c>
      <c r="B3" s="217"/>
    </row>
    <row r="4" spans="1:9">
      <c r="A4" t="s">
        <v>203</v>
      </c>
      <c r="B4">
        <v>0.84023282532625432</v>
      </c>
    </row>
    <row r="5" spans="1:9">
      <c r="A5" t="s">
        <v>204</v>
      </c>
      <c r="B5">
        <v>0.70599120075573985</v>
      </c>
    </row>
    <row r="6" spans="1:9">
      <c r="A6" t="s">
        <v>205</v>
      </c>
      <c r="B6">
        <v>0.69549088649701629</v>
      </c>
    </row>
    <row r="7" spans="1:9">
      <c r="A7" t="s">
        <v>206</v>
      </c>
      <c r="B7">
        <v>4.0042048881105225E-4</v>
      </c>
    </row>
    <row r="8" spans="1:9" ht="17" thickBot="1">
      <c r="A8" s="215" t="s">
        <v>207</v>
      </c>
      <c r="B8" s="215">
        <v>30</v>
      </c>
    </row>
    <row r="10" spans="1:9" ht="17" thickBot="1">
      <c r="A10" t="s">
        <v>208</v>
      </c>
    </row>
    <row r="11" spans="1:9">
      <c r="A11" s="216"/>
      <c r="B11" s="216" t="s">
        <v>212</v>
      </c>
      <c r="C11" s="216" t="s">
        <v>213</v>
      </c>
      <c r="D11" s="216" t="s">
        <v>214</v>
      </c>
      <c r="E11" s="216" t="s">
        <v>215</v>
      </c>
      <c r="F11" s="216" t="s">
        <v>216</v>
      </c>
    </row>
    <row r="12" spans="1:9">
      <c r="A12" t="s">
        <v>209</v>
      </c>
      <c r="B12">
        <v>1</v>
      </c>
      <c r="C12">
        <v>1.0780268407135392E-5</v>
      </c>
      <c r="D12">
        <v>1.0780268407135392E-5</v>
      </c>
      <c r="E12">
        <v>67.235244904142547</v>
      </c>
      <c r="F12">
        <v>6.3282458161289609E-9</v>
      </c>
    </row>
    <row r="13" spans="1:9">
      <c r="A13" t="s">
        <v>210</v>
      </c>
      <c r="B13">
        <v>28</v>
      </c>
      <c r="C13">
        <v>4.489423900071097E-6</v>
      </c>
      <c r="D13">
        <v>1.6033656785968204E-7</v>
      </c>
    </row>
    <row r="14" spans="1:9" ht="17" thickBot="1">
      <c r="A14" s="215" t="s">
        <v>5</v>
      </c>
      <c r="B14" s="215">
        <v>29</v>
      </c>
      <c r="C14" s="215">
        <v>1.5269692307206489E-5</v>
      </c>
      <c r="D14" s="215"/>
      <c r="E14" s="215"/>
      <c r="F14" s="215"/>
    </row>
    <row r="15" spans="1:9" ht="17" thickBot="1"/>
    <row r="16" spans="1:9">
      <c r="A16" s="216"/>
      <c r="B16" s="216" t="s">
        <v>217</v>
      </c>
      <c r="C16" s="216" t="s">
        <v>206</v>
      </c>
      <c r="D16" s="216" t="s">
        <v>218</v>
      </c>
      <c r="E16" s="216" t="s">
        <v>219</v>
      </c>
      <c r="F16" s="216" t="s">
        <v>220</v>
      </c>
      <c r="G16" s="216" t="s">
        <v>221</v>
      </c>
      <c r="H16" s="216" t="s">
        <v>222</v>
      </c>
      <c r="I16" s="216" t="s">
        <v>223</v>
      </c>
    </row>
    <row r="17" spans="1:11">
      <c r="A17" t="s">
        <v>211</v>
      </c>
      <c r="B17" s="331">
        <v>5.9863426364274216E-3</v>
      </c>
      <c r="C17" s="331">
        <v>3.584734760565793E-4</v>
      </c>
      <c r="D17">
        <v>16.699541350397073</v>
      </c>
      <c r="E17">
        <v>4.3308729801732448E-16</v>
      </c>
      <c r="F17" s="447">
        <v>5.2520430079289583E-3</v>
      </c>
      <c r="G17" s="447">
        <v>6.7206422649258848E-3</v>
      </c>
      <c r="H17">
        <v>5.2520430079289583E-3</v>
      </c>
      <c r="I17">
        <v>6.7206422649258848E-3</v>
      </c>
      <c r="J17">
        <v>6.0000000000000001E-3</v>
      </c>
      <c r="K17" t="s">
        <v>619</v>
      </c>
    </row>
    <row r="18" spans="1:11" ht="17" thickBot="1">
      <c r="A18" s="215" t="s">
        <v>224</v>
      </c>
      <c r="B18" s="446">
        <v>-0.13412713520126368</v>
      </c>
      <c r="C18" s="446">
        <v>1.6357546106303151E-2</v>
      </c>
      <c r="D18" s="215">
        <v>-8.1997100500043629</v>
      </c>
      <c r="E18" s="215">
        <v>6.3282458161289609E-9</v>
      </c>
      <c r="F18" s="448">
        <v>-0.16763404946766006</v>
      </c>
      <c r="G18" s="448">
        <v>-0.10062022093486732</v>
      </c>
      <c r="H18" s="215">
        <v>-0.16763404946766006</v>
      </c>
      <c r="I18" s="215">
        <v>-0.10062022093486732</v>
      </c>
      <c r="J18">
        <v>-0.1341</v>
      </c>
      <c r="K18" t="s">
        <v>620</v>
      </c>
    </row>
  </sheetData>
  <pageMargins left="0.7" right="0.7" top="0.75" bottom="0.75" header="0.3" footer="0.3"/>
  <pageSetup paperSize="9" orientation="portrait" horizontalDpi="0" verticalDpi="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2F3BD-DE0B-3A45-9AF4-E2AAB75E5190}">
  <sheetPr codeName="Sheet5"/>
  <dimension ref="A1:BC517"/>
  <sheetViews>
    <sheetView topLeftCell="H1" zoomScaleNormal="100" workbookViewId="0">
      <pane ySplit="2" topLeftCell="A177" activePane="bottomLeft" state="frozen"/>
      <selection activeCell="P24" sqref="P24"/>
      <selection pane="bottomLeft" activeCell="N207" sqref="N207"/>
    </sheetView>
  </sheetViews>
  <sheetFormatPr baseColWidth="10" defaultRowHeight="14"/>
  <cols>
    <col min="1" max="1" width="11" style="1" bestFit="1" customWidth="1"/>
    <col min="2" max="2" width="11.33203125" style="6" bestFit="1" customWidth="1"/>
    <col min="3" max="3" width="33.5" style="4" customWidth="1"/>
    <col min="4" max="4" width="30.6640625" style="4" customWidth="1"/>
    <col min="5" max="5" width="30.1640625" style="4" customWidth="1"/>
    <col min="6" max="6" width="34.1640625" style="4" bestFit="1" customWidth="1"/>
    <col min="7" max="7" width="12.83203125" style="1" bestFit="1" customWidth="1"/>
    <col min="8" max="8" width="12.6640625" style="1" bestFit="1" customWidth="1"/>
    <col min="9" max="9" width="12.5" style="5" bestFit="1" customWidth="1"/>
    <col min="10" max="10" width="14.6640625" style="5" bestFit="1" customWidth="1"/>
    <col min="11" max="11" width="11.33203125" style="4" bestFit="1" customWidth="1"/>
    <col min="12" max="12" width="11.33203125" style="1" bestFit="1" customWidth="1"/>
    <col min="13" max="13" width="13" style="4" bestFit="1" customWidth="1"/>
    <col min="14" max="14" width="11.33203125" style="4" bestFit="1" customWidth="1"/>
    <col min="15" max="17" width="13.33203125" style="1" customWidth="1"/>
    <col min="18" max="18" width="25" style="1" customWidth="1"/>
    <col min="19" max="21" width="24.83203125" style="4" customWidth="1"/>
    <col min="22" max="22" width="13.5" style="4" customWidth="1"/>
    <col min="23" max="24" width="13.5" style="1" customWidth="1"/>
    <col min="25" max="27" width="18.5" style="1" customWidth="1"/>
    <col min="28" max="33" width="18.33203125" style="2" customWidth="1"/>
    <col min="34" max="34" width="11.6640625" style="2" customWidth="1"/>
    <col min="35" max="36" width="11" style="2" customWidth="1"/>
    <col min="37" max="37" width="14" style="1" bestFit="1" customWidth="1"/>
    <col min="38" max="39" width="11" style="1" bestFit="1" customWidth="1"/>
    <col min="40" max="40" width="23.1640625" style="2" hidden="1" customWidth="1"/>
    <col min="41" max="42" width="18.5" style="2" hidden="1" customWidth="1"/>
    <col min="43" max="43" width="23.1640625" style="1" bestFit="1" customWidth="1"/>
    <col min="44" max="45" width="18.5" style="1" bestFit="1" customWidth="1"/>
    <col min="46" max="46" width="12" style="3" bestFit="1" customWidth="1"/>
    <col min="47" max="47" width="12.1640625" style="2" bestFit="1" customWidth="1"/>
    <col min="48" max="48" width="12.83203125" style="2" bestFit="1" customWidth="1"/>
    <col min="49" max="49" width="12.1640625" style="2" bestFit="1" customWidth="1"/>
    <col min="50" max="50" width="13" style="2" bestFit="1" customWidth="1"/>
    <col min="51" max="51" width="14.1640625" style="2" customWidth="1"/>
    <col min="52" max="52" width="11" style="2" bestFit="1" customWidth="1"/>
    <col min="53" max="53" width="14.6640625" style="2" customWidth="1"/>
    <col min="54" max="54" width="19.6640625" style="1" bestFit="1" customWidth="1"/>
    <col min="55" max="55" width="22.33203125" style="1" bestFit="1" customWidth="1"/>
    <col min="56" max="16384" width="10.83203125" style="1"/>
  </cols>
  <sheetData>
    <row r="1" spans="1:55" s="54" customFormat="1" ht="16">
      <c r="B1" s="58"/>
      <c r="C1" s="56"/>
      <c r="D1" s="56"/>
      <c r="E1" s="56"/>
      <c r="F1" s="56" t="s">
        <v>58</v>
      </c>
      <c r="I1" s="57"/>
      <c r="J1" s="57"/>
      <c r="K1" s="56"/>
      <c r="M1" s="56"/>
      <c r="N1" s="56"/>
      <c r="S1" s="56"/>
      <c r="T1" s="56"/>
      <c r="U1" s="56"/>
      <c r="V1" s="56"/>
      <c r="AB1" s="55"/>
      <c r="AC1" s="55"/>
      <c r="AD1" s="55"/>
      <c r="AE1" s="55"/>
      <c r="AF1" s="55"/>
      <c r="AG1" s="55"/>
      <c r="AH1" s="55"/>
      <c r="AI1" s="55"/>
      <c r="AJ1" s="55"/>
      <c r="AN1" s="55"/>
      <c r="AO1" s="55"/>
      <c r="AP1" s="55"/>
      <c r="AT1" s="514" t="s">
        <v>57</v>
      </c>
      <c r="AU1" s="514"/>
      <c r="AV1" s="515" t="s">
        <v>56</v>
      </c>
      <c r="AW1" s="515"/>
      <c r="AX1" s="514" t="s">
        <v>55</v>
      </c>
      <c r="AY1" s="514"/>
      <c r="AZ1" s="514" t="s">
        <v>54</v>
      </c>
      <c r="BA1" s="514"/>
    </row>
    <row r="2" spans="1:55" s="45" customFormat="1" ht="16">
      <c r="A2" s="51"/>
      <c r="B2" s="53" t="s">
        <v>53</v>
      </c>
      <c r="C2" s="52" t="s">
        <v>52</v>
      </c>
      <c r="D2" s="52" t="s">
        <v>51</v>
      </c>
      <c r="E2" s="52" t="s">
        <v>50</v>
      </c>
      <c r="F2" s="52" t="s">
        <v>49</v>
      </c>
      <c r="G2" s="51" t="s">
        <v>48</v>
      </c>
      <c r="H2" s="10" t="s">
        <v>47</v>
      </c>
      <c r="I2" s="8" t="s">
        <v>46</v>
      </c>
      <c r="J2" s="8" t="s">
        <v>45</v>
      </c>
      <c r="K2" s="8" t="s">
        <v>44</v>
      </c>
      <c r="L2" s="9" t="s">
        <v>43</v>
      </c>
      <c r="M2" s="8" t="s">
        <v>42</v>
      </c>
      <c r="N2" s="422" t="s">
        <v>41</v>
      </c>
      <c r="O2" s="50" t="s">
        <v>40</v>
      </c>
      <c r="P2" s="50" t="s">
        <v>39</v>
      </c>
      <c r="Q2" s="50" t="s">
        <v>38</v>
      </c>
      <c r="R2" s="15" t="s">
        <v>37</v>
      </c>
      <c r="S2" s="8" t="s">
        <v>36</v>
      </c>
      <c r="T2" s="8" t="s">
        <v>35</v>
      </c>
      <c r="U2" s="8" t="s">
        <v>34</v>
      </c>
      <c r="V2" s="8" t="s">
        <v>33</v>
      </c>
      <c r="W2" s="49" t="s">
        <v>32</v>
      </c>
      <c r="X2" s="49" t="s">
        <v>31</v>
      </c>
      <c r="Y2" s="8" t="s">
        <v>30</v>
      </c>
      <c r="Z2" s="8" t="s">
        <v>29</v>
      </c>
      <c r="AA2" s="8" t="s">
        <v>28</v>
      </c>
      <c r="AB2" s="48" t="s">
        <v>21</v>
      </c>
      <c r="AC2" s="48" t="s">
        <v>20</v>
      </c>
      <c r="AD2" s="48" t="s">
        <v>19</v>
      </c>
      <c r="AE2" s="48" t="s">
        <v>27</v>
      </c>
      <c r="AF2" s="48" t="s">
        <v>26</v>
      </c>
      <c r="AG2" s="48" t="s">
        <v>25</v>
      </c>
      <c r="AH2" s="46" t="s">
        <v>24</v>
      </c>
      <c r="AI2" s="46" t="s">
        <v>23</v>
      </c>
      <c r="AJ2" s="46" t="s">
        <v>22</v>
      </c>
      <c r="AK2" s="46" t="s">
        <v>21</v>
      </c>
      <c r="AL2" s="46" t="s">
        <v>20</v>
      </c>
      <c r="AM2" s="46" t="s">
        <v>19</v>
      </c>
      <c r="AN2" s="46" t="s">
        <v>18</v>
      </c>
      <c r="AO2" s="46" t="s">
        <v>17</v>
      </c>
      <c r="AP2" s="46" t="s">
        <v>16</v>
      </c>
      <c r="AQ2" s="46" t="s">
        <v>15</v>
      </c>
      <c r="AR2" s="46" t="s">
        <v>14</v>
      </c>
      <c r="AS2" s="46" t="s">
        <v>13</v>
      </c>
      <c r="AT2" s="47" t="s">
        <v>12</v>
      </c>
      <c r="AU2" s="46" t="s">
        <v>11</v>
      </c>
      <c r="AV2" s="47" t="s">
        <v>12</v>
      </c>
      <c r="AW2" s="46" t="s">
        <v>11</v>
      </c>
      <c r="AX2" s="47" t="s">
        <v>12</v>
      </c>
      <c r="AY2" s="46" t="s">
        <v>11</v>
      </c>
      <c r="AZ2" s="47" t="s">
        <v>12</v>
      </c>
      <c r="BA2" s="46" t="s">
        <v>11</v>
      </c>
      <c r="BB2" s="45" t="s">
        <v>441</v>
      </c>
      <c r="BC2" s="45" t="s">
        <v>442</v>
      </c>
    </row>
    <row r="3" spans="1:55" s="9" customFormat="1" ht="16">
      <c r="B3" s="38">
        <v>44357</v>
      </c>
      <c r="D3" s="7">
        <v>51347</v>
      </c>
      <c r="G3" s="8">
        <v>6629870</v>
      </c>
      <c r="H3" s="10">
        <f t="shared" ref="H3:H66" si="0">G3-F3-SUM(I3:N3)</f>
        <v>6585537</v>
      </c>
      <c r="I3" s="8">
        <v>23679</v>
      </c>
      <c r="J3" s="8">
        <v>71</v>
      </c>
      <c r="K3" s="9">
        <v>4</v>
      </c>
      <c r="L3" s="9">
        <v>0</v>
      </c>
      <c r="M3" s="7">
        <v>19756</v>
      </c>
      <c r="N3" s="9">
        <v>823</v>
      </c>
      <c r="O3" s="18" t="e">
        <f t="shared" ref="O3:O66" si="1">J3-J2</f>
        <v>#VALUE!</v>
      </c>
      <c r="P3" s="18" t="e">
        <f t="shared" ref="P3:P66" si="2">K3-K2</f>
        <v>#VALUE!</v>
      </c>
      <c r="Q3" s="18" t="e">
        <f t="shared" ref="Q3:Q66" si="3">L3-L2</f>
        <v>#VALUE!</v>
      </c>
      <c r="S3" s="44"/>
      <c r="T3" s="43"/>
      <c r="V3" s="17" t="e">
        <f t="shared" ref="V3:V66" si="4">MAX(0,MIN(J3,O3+$R3*J3/SUM($J3:$L3)))</f>
        <v>#VALUE!</v>
      </c>
      <c r="W3" s="17" t="e">
        <f>MIN(K3,P3+$R3*K3/SUM($J3:$L3))</f>
        <v>#VALUE!</v>
      </c>
      <c r="X3" s="17" t="e">
        <f t="shared" ref="X3:X66" si="5">MAX(0,MIN(L3,Q3+$R3*L3/SUM($J3:$L3)))</f>
        <v>#VALUE!</v>
      </c>
      <c r="Y3" s="42"/>
      <c r="Z3" s="42"/>
      <c r="AA3" s="42"/>
      <c r="AB3" s="42"/>
      <c r="AC3" s="42"/>
      <c r="AD3" s="42"/>
      <c r="AE3" s="42"/>
      <c r="AF3" s="42"/>
      <c r="AG3" s="42"/>
      <c r="AH3" s="41"/>
      <c r="AI3" s="41"/>
      <c r="AJ3" s="41"/>
      <c r="AK3" s="15"/>
      <c r="AL3" s="15"/>
      <c r="AM3" s="15"/>
      <c r="AN3" s="40"/>
      <c r="AO3" s="39"/>
      <c r="AP3" s="15"/>
      <c r="AQ3" s="15">
        <f t="shared" ref="AQ3:AQ66" si="6">AK17</f>
        <v>1.6216486577878922E-4</v>
      </c>
      <c r="AR3" s="15">
        <f t="shared" ref="AR3:AR66" si="7">AL17</f>
        <v>6.8908244890551109E-3</v>
      </c>
      <c r="AS3" s="15">
        <f t="shared" ref="AS3:AS66" si="8">AM17</f>
        <v>7.8256302521008403E-3</v>
      </c>
      <c r="AT3" s="14">
        <v>7.8025420602102699E-3</v>
      </c>
      <c r="AU3" s="11" t="e">
        <f>AVERAGE(#REF!)</f>
        <v>#REF!</v>
      </c>
      <c r="AV3" s="14"/>
      <c r="AW3" s="11"/>
      <c r="AX3" s="13"/>
      <c r="AY3" s="13"/>
      <c r="AZ3" s="13"/>
      <c r="BA3" s="13"/>
      <c r="BB3" s="117">
        <f>D3</f>
        <v>51347</v>
      </c>
      <c r="BC3" s="45"/>
    </row>
    <row r="4" spans="1:55" s="9" customFormat="1" ht="16">
      <c r="B4" s="38">
        <v>44358</v>
      </c>
      <c r="D4" s="7">
        <v>50637</v>
      </c>
      <c r="G4" s="8">
        <v>6629870</v>
      </c>
      <c r="H4" s="10">
        <f t="shared" si="0"/>
        <v>6591611</v>
      </c>
      <c r="I4" s="8">
        <v>17604</v>
      </c>
      <c r="J4" s="8">
        <v>69</v>
      </c>
      <c r="K4" s="9">
        <v>3</v>
      </c>
      <c r="L4" s="9">
        <v>0</v>
      </c>
      <c r="M4" s="7">
        <v>19760</v>
      </c>
      <c r="N4" s="9">
        <v>823</v>
      </c>
      <c r="O4" s="18">
        <f t="shared" si="1"/>
        <v>-2</v>
      </c>
      <c r="P4" s="18">
        <f t="shared" si="2"/>
        <v>-1</v>
      </c>
      <c r="Q4" s="18">
        <f t="shared" si="3"/>
        <v>0</v>
      </c>
      <c r="R4" s="18">
        <f t="shared" ref="R4:R67" si="9">M4-M3</f>
        <v>4</v>
      </c>
      <c r="S4" s="17" t="e">
        <f t="shared" ref="S4:S67" si="10">AVERAGE(O1:O7)</f>
        <v>#VALUE!</v>
      </c>
      <c r="T4" s="17" t="e">
        <f t="shared" ref="T4:T67" si="11">AVERAGE(P1:P7)</f>
        <v>#VALUE!</v>
      </c>
      <c r="U4" s="17" t="e">
        <f t="shared" ref="U4:U67" si="12">AVERAGE(Q1:Q7)</f>
        <v>#VALUE!</v>
      </c>
      <c r="V4" s="17">
        <f t="shared" si="4"/>
        <v>1.8333333333333335</v>
      </c>
      <c r="W4" s="17">
        <f t="shared" ref="W4:W67" si="13">MAX(0,MIN(K4,P4+$R4*K4/SUM($J4:$L4)))</f>
        <v>0</v>
      </c>
      <c r="X4" s="17">
        <f t="shared" si="5"/>
        <v>0</v>
      </c>
      <c r="Y4" s="17"/>
      <c r="Z4" s="17"/>
      <c r="AA4" s="17"/>
      <c r="AB4" s="11"/>
      <c r="AC4" s="11"/>
      <c r="AD4" s="11"/>
      <c r="AE4" s="11"/>
      <c r="AF4" s="11"/>
      <c r="AG4" s="11"/>
      <c r="AH4" s="41"/>
      <c r="AI4" s="41"/>
      <c r="AJ4" s="41"/>
      <c r="AK4" s="15"/>
      <c r="AL4" s="15"/>
      <c r="AM4" s="15"/>
      <c r="AN4" s="40"/>
      <c r="AO4" s="39"/>
      <c r="AP4" s="15"/>
      <c r="AQ4" s="15">
        <f t="shared" si="6"/>
        <v>1.0735390156785878E-4</v>
      </c>
      <c r="AR4" s="15">
        <f t="shared" si="7"/>
        <v>6.8908244890551109E-3</v>
      </c>
      <c r="AS4" s="15">
        <f t="shared" si="8"/>
        <v>4.464285714285714E-3</v>
      </c>
      <c r="AT4" s="14">
        <v>7.6890500013742109E-3</v>
      </c>
      <c r="AU4" s="11">
        <f t="shared" ref="AU4:AU67" si="14">AVERAGE(AT1:AT7)</f>
        <v>5.6630357080080162E-3</v>
      </c>
      <c r="AV4" s="13"/>
      <c r="AW4" s="11" t="e">
        <f t="shared" ref="AW4:AW67" si="15">AVERAGE(AV1:AV7)</f>
        <v>#DIV/0!</v>
      </c>
      <c r="AX4" s="13"/>
      <c r="AY4" s="13"/>
      <c r="AZ4" s="13"/>
      <c r="BA4" s="13"/>
      <c r="BB4" s="117">
        <f>D4</f>
        <v>50637</v>
      </c>
    </row>
    <row r="5" spans="1:55" s="9" customFormat="1" ht="16">
      <c r="B5" s="38">
        <v>44359</v>
      </c>
      <c r="D5" s="7">
        <v>43882</v>
      </c>
      <c r="G5" s="8">
        <v>6629870</v>
      </c>
      <c r="H5" s="10">
        <f t="shared" si="0"/>
        <v>6594101</v>
      </c>
      <c r="I5" s="8">
        <v>15110</v>
      </c>
      <c r="J5" s="8">
        <v>68</v>
      </c>
      <c r="K5" s="9">
        <v>3</v>
      </c>
      <c r="L5" s="9">
        <v>0</v>
      </c>
      <c r="M5" s="7">
        <v>19765</v>
      </c>
      <c r="N5" s="9">
        <v>823</v>
      </c>
      <c r="O5" s="18">
        <f t="shared" si="1"/>
        <v>-1</v>
      </c>
      <c r="P5" s="18">
        <f t="shared" si="2"/>
        <v>0</v>
      </c>
      <c r="Q5" s="18">
        <f t="shared" si="3"/>
        <v>0</v>
      </c>
      <c r="R5" s="18">
        <f t="shared" si="9"/>
        <v>5</v>
      </c>
      <c r="S5" s="17" t="e">
        <f t="shared" si="10"/>
        <v>#VALUE!</v>
      </c>
      <c r="T5" s="17" t="e">
        <f t="shared" si="11"/>
        <v>#VALUE!</v>
      </c>
      <c r="U5" s="17" t="e">
        <f t="shared" si="12"/>
        <v>#VALUE!</v>
      </c>
      <c r="V5" s="17">
        <f t="shared" si="4"/>
        <v>3.788732394366197</v>
      </c>
      <c r="W5" s="17">
        <f t="shared" si="13"/>
        <v>0.21126760563380281</v>
      </c>
      <c r="X5" s="17">
        <f t="shared" si="5"/>
        <v>0</v>
      </c>
      <c r="Y5" s="17"/>
      <c r="Z5" s="17"/>
      <c r="AA5" s="17"/>
      <c r="AB5" s="11"/>
      <c r="AC5" s="11"/>
      <c r="AD5" s="11"/>
      <c r="AE5" s="11"/>
      <c r="AF5" s="11"/>
      <c r="AG5" s="11"/>
      <c r="AH5" s="11">
        <f t="shared" ref="AH5:AH36" si="16">MIN(1,V5/I4)</f>
        <v>2.1521997241343995E-4</v>
      </c>
      <c r="AI5" s="11">
        <f t="shared" ref="AI5:AI36" si="17">MIN(1,W5/J4)</f>
        <v>3.0618493570116348E-3</v>
      </c>
      <c r="AJ5" s="11">
        <f t="shared" ref="AJ5:AJ36" si="18">MIN(1,X5/K4)</f>
        <v>0</v>
      </c>
      <c r="AK5" s="16"/>
      <c r="AL5" s="16"/>
      <c r="AM5" s="16"/>
      <c r="AN5" s="40"/>
      <c r="AO5" s="39"/>
      <c r="AP5" s="15"/>
      <c r="AQ5" s="15">
        <f t="shared" si="6"/>
        <v>1.0155745995212176E-4</v>
      </c>
      <c r="AR5" s="15">
        <f t="shared" si="7"/>
        <v>5.8606775416229035E-3</v>
      </c>
      <c r="AS5" s="15">
        <f t="shared" si="8"/>
        <v>0</v>
      </c>
      <c r="AT5" s="14">
        <v>6.6571819800663803E-3</v>
      </c>
      <c r="AU5" s="11">
        <f t="shared" si="14"/>
        <v>4.987235677514342E-3</v>
      </c>
      <c r="AV5" s="13"/>
      <c r="AW5" s="11" t="e">
        <f t="shared" si="15"/>
        <v>#DIV/0!</v>
      </c>
      <c r="AX5" s="13"/>
      <c r="AY5" s="13"/>
      <c r="AZ5" s="13"/>
      <c r="BA5" s="13"/>
      <c r="BB5" s="117">
        <f t="shared" ref="BB5:BB68" si="19">D5</f>
        <v>43882</v>
      </c>
    </row>
    <row r="6" spans="1:55" s="9" customFormat="1" ht="16">
      <c r="B6" s="38">
        <v>44360</v>
      </c>
      <c r="D6" s="7">
        <v>23222</v>
      </c>
      <c r="G6" s="8">
        <v>6629870</v>
      </c>
      <c r="H6" s="10">
        <f t="shared" si="0"/>
        <v>6592109</v>
      </c>
      <c r="I6" s="8">
        <v>17102</v>
      </c>
      <c r="J6" s="8">
        <v>62</v>
      </c>
      <c r="K6" s="9">
        <v>3</v>
      </c>
      <c r="L6" s="9">
        <v>0</v>
      </c>
      <c r="M6" s="7">
        <v>19771</v>
      </c>
      <c r="N6" s="9">
        <v>823</v>
      </c>
      <c r="O6" s="18">
        <f t="shared" si="1"/>
        <v>-6</v>
      </c>
      <c r="P6" s="18">
        <f t="shared" si="2"/>
        <v>0</v>
      </c>
      <c r="Q6" s="18">
        <f t="shared" si="3"/>
        <v>0</v>
      </c>
      <c r="R6" s="18">
        <f t="shared" si="9"/>
        <v>6</v>
      </c>
      <c r="S6" s="17" t="e">
        <f t="shared" si="10"/>
        <v>#VALUE!</v>
      </c>
      <c r="T6" s="17" t="e">
        <f t="shared" si="11"/>
        <v>#VALUE!</v>
      </c>
      <c r="U6" s="17" t="e">
        <f t="shared" si="12"/>
        <v>#VALUE!</v>
      </c>
      <c r="V6" s="17">
        <f t="shared" si="4"/>
        <v>0</v>
      </c>
      <c r="W6" s="17">
        <f t="shared" si="13"/>
        <v>0.27692307692307694</v>
      </c>
      <c r="X6" s="17">
        <f t="shared" si="5"/>
        <v>0</v>
      </c>
      <c r="Y6" s="17"/>
      <c r="Z6" s="17"/>
      <c r="AA6" s="17"/>
      <c r="AB6" s="11"/>
      <c r="AC6" s="11"/>
      <c r="AD6" s="11"/>
      <c r="AE6" s="11"/>
      <c r="AF6" s="11"/>
      <c r="AG6" s="11"/>
      <c r="AH6" s="11">
        <f t="shared" si="16"/>
        <v>0</v>
      </c>
      <c r="AI6" s="11">
        <f t="shared" si="17"/>
        <v>4.0723981900452491E-3</v>
      </c>
      <c r="AJ6" s="11">
        <f t="shared" si="18"/>
        <v>0</v>
      </c>
      <c r="AK6" s="16">
        <f t="shared" ref="AK6:AK37" si="20">AVERAGE(AH3:AH9)</f>
        <v>2.0106155887837629E-4</v>
      </c>
      <c r="AL6" s="16">
        <f t="shared" ref="AL6:AL37" si="21">AVERAGE(AI3:AI9)</f>
        <v>1.7921623201467944E-2</v>
      </c>
      <c r="AM6" s="16">
        <f t="shared" ref="AM6:AM37" si="22">AVERAGE(AJ3:AJ9)</f>
        <v>8.9813976872800391E-2</v>
      </c>
      <c r="AN6" s="40"/>
      <c r="AO6" s="39"/>
      <c r="AP6" s="15"/>
      <c r="AQ6" s="15">
        <f t="shared" si="6"/>
        <v>9.9730941564847353E-5</v>
      </c>
      <c r="AR6" s="15">
        <f t="shared" si="7"/>
        <v>5.2951866248207536E-3</v>
      </c>
      <c r="AS6" s="15">
        <f t="shared" si="8"/>
        <v>0</v>
      </c>
      <c r="AT6" s="14">
        <v>3.5215993295889107E-3</v>
      </c>
      <c r="AU6" s="11">
        <f t="shared" si="14"/>
        <v>5.3816602788213678E-3</v>
      </c>
      <c r="AV6" s="13"/>
      <c r="AW6" s="11" t="e">
        <f t="shared" si="15"/>
        <v>#DIV/0!</v>
      </c>
      <c r="AX6" s="13"/>
      <c r="AY6" s="13"/>
      <c r="AZ6" s="13"/>
      <c r="BA6" s="13"/>
      <c r="BB6" s="117">
        <f t="shared" si="19"/>
        <v>23222</v>
      </c>
    </row>
    <row r="7" spans="1:55" s="9" customFormat="1" ht="16">
      <c r="B7" s="38">
        <v>44361</v>
      </c>
      <c r="D7" s="7">
        <v>17435</v>
      </c>
      <c r="G7" s="8">
        <v>6629870</v>
      </c>
      <c r="H7" s="10">
        <f t="shared" si="0"/>
        <v>6592273</v>
      </c>
      <c r="I7" s="8">
        <v>16932</v>
      </c>
      <c r="J7" s="8">
        <v>57</v>
      </c>
      <c r="K7" s="9">
        <v>3</v>
      </c>
      <c r="L7" s="9">
        <v>1</v>
      </c>
      <c r="M7" s="7">
        <v>19781</v>
      </c>
      <c r="N7" s="9">
        <v>823</v>
      </c>
      <c r="O7" s="18">
        <f t="shared" si="1"/>
        <v>-5</v>
      </c>
      <c r="P7" s="18">
        <f t="shared" si="2"/>
        <v>0</v>
      </c>
      <c r="Q7" s="18">
        <f t="shared" si="3"/>
        <v>1</v>
      </c>
      <c r="R7" s="18">
        <f t="shared" si="9"/>
        <v>10</v>
      </c>
      <c r="S7" s="17">
        <f t="shared" si="10"/>
        <v>-3.8571428571428572</v>
      </c>
      <c r="T7" s="17">
        <f t="shared" si="11"/>
        <v>0.2857142857142857</v>
      </c>
      <c r="U7" s="17">
        <f t="shared" si="12"/>
        <v>0.14285714285714285</v>
      </c>
      <c r="V7" s="17">
        <f t="shared" si="4"/>
        <v>4.3442622950819665</v>
      </c>
      <c r="W7" s="17">
        <f t="shared" si="13"/>
        <v>0.49180327868852458</v>
      </c>
      <c r="X7" s="17">
        <f t="shared" si="5"/>
        <v>1</v>
      </c>
      <c r="Y7" s="17">
        <f t="shared" ref="Y7:Y70" si="23">AVERAGE(V4:V10)</f>
        <v>2.5776072999577964</v>
      </c>
      <c r="Z7" s="17">
        <f t="shared" ref="Z7:Z70" si="24">AVERAGE(W4:W10)</f>
        <v>0.89414695029211444</v>
      </c>
      <c r="AA7" s="17">
        <f t="shared" ref="AA7:AA70" si="25">AVERAGE(X4:X10)</f>
        <v>0.2068519715578539</v>
      </c>
      <c r="AB7" s="11">
        <f t="shared" ref="AB7:AB70" si="26">Y7/I6</f>
        <v>1.5071964097519567E-4</v>
      </c>
      <c r="AC7" s="11">
        <f t="shared" ref="AC7:AC70" si="27">Z7/J6</f>
        <v>1.4421725004711523E-2</v>
      </c>
      <c r="AD7" s="11">
        <f t="shared" ref="AD7:AD70" si="28">AA7/K6</f>
        <v>6.8950657185951295E-2</v>
      </c>
      <c r="AE7" s="11"/>
      <c r="AF7" s="11"/>
      <c r="AG7" s="11"/>
      <c r="AH7" s="11">
        <f t="shared" si="16"/>
        <v>2.5402071658764863E-4</v>
      </c>
      <c r="AI7" s="11">
        <f t="shared" si="17"/>
        <v>7.9323109465891054E-3</v>
      </c>
      <c r="AJ7" s="11">
        <f t="shared" si="18"/>
        <v>0.33333333333333331</v>
      </c>
      <c r="AK7" s="16">
        <f t="shared" si="20"/>
        <v>1.6755129906531358E-4</v>
      </c>
      <c r="AL7" s="16">
        <f t="shared" si="21"/>
        <v>1.9410389326031473E-2</v>
      </c>
      <c r="AM7" s="16">
        <f t="shared" si="22"/>
        <v>7.6152170269817313E-2</v>
      </c>
      <c r="AN7" s="11"/>
      <c r="AO7" s="39"/>
      <c r="AP7" s="15"/>
      <c r="AQ7" s="15">
        <f t="shared" si="6"/>
        <v>7.9515546530759139E-5</v>
      </c>
      <c r="AR7" s="15">
        <f t="shared" si="7"/>
        <v>1.0737363495569054E-2</v>
      </c>
      <c r="AS7" s="15">
        <f t="shared" si="8"/>
        <v>0</v>
      </c>
      <c r="AT7" s="14">
        <v>2.6448051688003097E-3</v>
      </c>
      <c r="AU7" s="11">
        <f t="shared" si="14"/>
        <v>5.1439380542614094E-3</v>
      </c>
      <c r="AV7" s="13"/>
      <c r="AW7" s="11" t="e">
        <f t="shared" si="15"/>
        <v>#DIV/0!</v>
      </c>
      <c r="AX7" s="13"/>
      <c r="AY7" s="13"/>
      <c r="AZ7" s="13"/>
      <c r="BA7" s="13"/>
      <c r="BB7" s="117">
        <f t="shared" si="19"/>
        <v>17435</v>
      </c>
    </row>
    <row r="8" spans="1:55" s="9" customFormat="1" ht="16">
      <c r="B8" s="38">
        <v>44362</v>
      </c>
      <c r="D8" s="7">
        <v>10602</v>
      </c>
      <c r="G8" s="8">
        <v>6629870</v>
      </c>
      <c r="H8" s="10">
        <f t="shared" si="0"/>
        <v>6594135</v>
      </c>
      <c r="I8" s="8">
        <v>15067</v>
      </c>
      <c r="J8" s="8">
        <v>45</v>
      </c>
      <c r="K8" s="9">
        <v>5</v>
      </c>
      <c r="L8" s="9">
        <v>1</v>
      </c>
      <c r="M8" s="7">
        <v>19794</v>
      </c>
      <c r="N8" s="9">
        <v>823</v>
      </c>
      <c r="O8" s="18">
        <f t="shared" si="1"/>
        <v>-12</v>
      </c>
      <c r="P8" s="18">
        <f t="shared" si="2"/>
        <v>2</v>
      </c>
      <c r="Q8" s="18">
        <f t="shared" si="3"/>
        <v>0</v>
      </c>
      <c r="R8" s="18">
        <f t="shared" si="9"/>
        <v>13</v>
      </c>
      <c r="S8" s="17">
        <f t="shared" si="10"/>
        <v>-3.7142857142857144</v>
      </c>
      <c r="T8" s="17">
        <f t="shared" si="11"/>
        <v>0.5714285714285714</v>
      </c>
      <c r="U8" s="17">
        <f t="shared" si="12"/>
        <v>0.14285714285714285</v>
      </c>
      <c r="V8" s="17">
        <f t="shared" si="4"/>
        <v>0</v>
      </c>
      <c r="W8" s="17">
        <f t="shared" si="13"/>
        <v>3.2745098039215685</v>
      </c>
      <c r="X8" s="17">
        <f t="shared" si="5"/>
        <v>0.25490196078431371</v>
      </c>
      <c r="Y8" s="17">
        <f t="shared" si="23"/>
        <v>2.4137417537393091</v>
      </c>
      <c r="Z8" s="17">
        <f t="shared" si="24"/>
        <v>1.0762197794237671</v>
      </c>
      <c r="AA8" s="17">
        <f t="shared" si="25"/>
        <v>0.21245421245421245</v>
      </c>
      <c r="AB8" s="11">
        <f t="shared" si="26"/>
        <v>1.425550291601293E-4</v>
      </c>
      <c r="AC8" s="11">
        <f t="shared" si="27"/>
        <v>1.8881048761820476E-2</v>
      </c>
      <c r="AD8" s="11">
        <f t="shared" si="28"/>
        <v>7.0818070818070816E-2</v>
      </c>
      <c r="AE8" s="11"/>
      <c r="AF8" s="11"/>
      <c r="AG8" s="11"/>
      <c r="AH8" s="11">
        <f t="shared" si="16"/>
        <v>0</v>
      </c>
      <c r="AI8" s="11">
        <f t="shared" si="17"/>
        <v>5.7447540419676639E-2</v>
      </c>
      <c r="AJ8" s="11">
        <f t="shared" si="18"/>
        <v>8.4967320261437898E-2</v>
      </c>
      <c r="AK8" s="16">
        <f t="shared" si="20"/>
        <v>1.4743982735122073E-4</v>
      </c>
      <c r="AL8" s="16">
        <f t="shared" si="21"/>
        <v>2.0775495409071032E-2</v>
      </c>
      <c r="AM8" s="16">
        <f t="shared" si="22"/>
        <v>6.6206995618760311E-2</v>
      </c>
      <c r="AN8" s="11"/>
      <c r="AO8" s="39"/>
      <c r="AP8" s="15"/>
      <c r="AQ8" s="15">
        <f t="shared" si="6"/>
        <v>8.8979407005064162E-5</v>
      </c>
      <c r="AR8" s="15">
        <f t="shared" si="7"/>
        <v>9.7947672229782047E-3</v>
      </c>
      <c r="AS8" s="15">
        <f t="shared" si="8"/>
        <v>0</v>
      </c>
      <c r="AT8" s="14">
        <v>1.60823552504597E-3</v>
      </c>
      <c r="AU8" s="11">
        <f t="shared" si="14"/>
        <v>4.9160197625504679E-3</v>
      </c>
      <c r="AV8" s="13"/>
      <c r="AW8" s="11" t="e">
        <f t="shared" si="15"/>
        <v>#DIV/0!</v>
      </c>
      <c r="AX8" s="13"/>
      <c r="AY8" s="13"/>
      <c r="AZ8" s="13"/>
      <c r="BA8" s="13"/>
      <c r="BB8" s="117">
        <f t="shared" si="19"/>
        <v>10602</v>
      </c>
    </row>
    <row r="9" spans="1:55" s="9" customFormat="1" ht="16">
      <c r="B9" s="38">
        <v>44363</v>
      </c>
      <c r="D9" s="7">
        <v>51093</v>
      </c>
      <c r="G9" s="8">
        <v>6629870</v>
      </c>
      <c r="H9" s="10">
        <f t="shared" si="0"/>
        <v>6591655</v>
      </c>
      <c r="I9" s="8">
        <v>17538</v>
      </c>
      <c r="J9" s="8">
        <v>46</v>
      </c>
      <c r="K9" s="9">
        <v>5</v>
      </c>
      <c r="L9" s="9">
        <v>1</v>
      </c>
      <c r="M9" s="7">
        <v>19802</v>
      </c>
      <c r="N9" s="9">
        <v>823</v>
      </c>
      <c r="O9" s="18">
        <f t="shared" si="1"/>
        <v>1</v>
      </c>
      <c r="P9" s="18">
        <f t="shared" si="2"/>
        <v>0</v>
      </c>
      <c r="Q9" s="18">
        <f t="shared" si="3"/>
        <v>0</v>
      </c>
      <c r="R9" s="18">
        <f t="shared" si="9"/>
        <v>8</v>
      </c>
      <c r="S9" s="17">
        <f t="shared" si="10"/>
        <v>-3.8571428571428572</v>
      </c>
      <c r="T9" s="17">
        <f t="shared" si="11"/>
        <v>0.42857142857142855</v>
      </c>
      <c r="U9" s="17">
        <f t="shared" si="12"/>
        <v>0.14285714285714285</v>
      </c>
      <c r="V9" s="17">
        <f t="shared" si="4"/>
        <v>8.0769230769230766</v>
      </c>
      <c r="W9" s="17">
        <f t="shared" si="13"/>
        <v>0.76923076923076927</v>
      </c>
      <c r="X9" s="17">
        <f t="shared" si="5"/>
        <v>0.15384615384615385</v>
      </c>
      <c r="Y9" s="17">
        <f t="shared" si="23"/>
        <v>2.3189228402584234</v>
      </c>
      <c r="Z9" s="17">
        <f t="shared" si="24"/>
        <v>1.0460386929046523</v>
      </c>
      <c r="AA9" s="17">
        <f t="shared" si="25"/>
        <v>0.23031135531135533</v>
      </c>
      <c r="AB9" s="11">
        <f t="shared" si="26"/>
        <v>1.5390740295071503E-4</v>
      </c>
      <c r="AC9" s="11">
        <f t="shared" si="27"/>
        <v>2.3245304286770054E-2</v>
      </c>
      <c r="AD9" s="11">
        <f t="shared" si="28"/>
        <v>4.6062271062271065E-2</v>
      </c>
      <c r="AE9" s="11"/>
      <c r="AF9" s="11"/>
      <c r="AG9" s="11"/>
      <c r="AH9" s="11">
        <f t="shared" si="16"/>
        <v>5.3606710539079287E-4</v>
      </c>
      <c r="AI9" s="11">
        <f t="shared" si="17"/>
        <v>1.7094017094017096E-2</v>
      </c>
      <c r="AJ9" s="11">
        <f t="shared" si="18"/>
        <v>3.0769230769230771E-2</v>
      </c>
      <c r="AK9" s="16">
        <f t="shared" si="20"/>
        <v>1.2935803881027234E-4</v>
      </c>
      <c r="AL9" s="16">
        <f t="shared" si="21"/>
        <v>2.0338088358069367E-2</v>
      </c>
      <c r="AM9" s="16">
        <f t="shared" si="22"/>
        <v>6.875801602692358E-2</v>
      </c>
      <c r="AN9" s="11"/>
      <c r="AO9" s="39"/>
      <c r="AP9" s="15"/>
      <c r="AQ9" s="15">
        <f t="shared" si="6"/>
        <v>7.5381899276867953E-5</v>
      </c>
      <c r="AR9" s="15">
        <f t="shared" si="7"/>
        <v>9.5113205109600644E-3</v>
      </c>
      <c r="AS9" s="15">
        <f t="shared" si="8"/>
        <v>0</v>
      </c>
      <c r="AT9" s="14">
        <v>7.7482078866635221E-3</v>
      </c>
      <c r="AU9" s="11">
        <f t="shared" si="14"/>
        <v>4.7616838356414537E-3</v>
      </c>
      <c r="AV9" s="13"/>
      <c r="AW9" s="11" t="e">
        <f t="shared" si="15"/>
        <v>#DIV/0!</v>
      </c>
      <c r="AX9" s="13"/>
      <c r="AY9" s="13"/>
      <c r="AZ9" s="13"/>
      <c r="BA9" s="13"/>
      <c r="BB9" s="117">
        <f t="shared" si="19"/>
        <v>51093</v>
      </c>
    </row>
    <row r="10" spans="1:55" s="9" customFormat="1" ht="16">
      <c r="B10" s="38">
        <v>44364</v>
      </c>
      <c r="D10" s="7">
        <v>40463</v>
      </c>
      <c r="G10" s="8">
        <v>6629870</v>
      </c>
      <c r="H10" s="10">
        <f t="shared" si="0"/>
        <v>6583557</v>
      </c>
      <c r="I10" s="8">
        <v>25635</v>
      </c>
      <c r="J10" s="8">
        <v>44</v>
      </c>
      <c r="K10" s="9">
        <v>6</v>
      </c>
      <c r="L10" s="9">
        <v>1</v>
      </c>
      <c r="M10" s="7">
        <v>19804</v>
      </c>
      <c r="N10" s="9">
        <v>823</v>
      </c>
      <c r="O10" s="18">
        <f t="shared" si="1"/>
        <v>-2</v>
      </c>
      <c r="P10" s="18">
        <f t="shared" si="2"/>
        <v>1</v>
      </c>
      <c r="Q10" s="18">
        <f t="shared" si="3"/>
        <v>0</v>
      </c>
      <c r="R10" s="18">
        <f t="shared" si="9"/>
        <v>2</v>
      </c>
      <c r="S10" s="17">
        <f t="shared" si="10"/>
        <v>-2.8571428571428572</v>
      </c>
      <c r="T10" s="17">
        <f t="shared" si="11"/>
        <v>0.2857142857142857</v>
      </c>
      <c r="U10" s="17">
        <f t="shared" si="12"/>
        <v>0.14285714285714285</v>
      </c>
      <c r="V10" s="17">
        <f t="shared" si="4"/>
        <v>0</v>
      </c>
      <c r="W10" s="17">
        <f t="shared" si="13"/>
        <v>1.2352941176470589</v>
      </c>
      <c r="X10" s="17">
        <f t="shared" si="5"/>
        <v>3.9215686274509803E-2</v>
      </c>
      <c r="Y10" s="17">
        <f t="shared" si="23"/>
        <v>2.7117799831155662</v>
      </c>
      <c r="Z10" s="17">
        <f t="shared" si="24"/>
        <v>1.0064782533442129</v>
      </c>
      <c r="AA10" s="17">
        <f t="shared" si="25"/>
        <v>0.23626373626373628</v>
      </c>
      <c r="AB10" s="11">
        <f t="shared" si="26"/>
        <v>1.5462310315404073E-4</v>
      </c>
      <c r="AC10" s="11">
        <f t="shared" si="27"/>
        <v>2.187996202922202E-2</v>
      </c>
      <c r="AD10" s="11">
        <f t="shared" si="28"/>
        <v>4.7252747252747258E-2</v>
      </c>
      <c r="AE10" s="11">
        <f t="shared" ref="AE10:AE73" si="29">AB3</f>
        <v>0</v>
      </c>
      <c r="AF10" s="11">
        <f t="shared" ref="AF10:AF73" si="30">AC3</f>
        <v>0</v>
      </c>
      <c r="AG10" s="11">
        <f t="shared" ref="AG10:AG73" si="31">AD3</f>
        <v>0</v>
      </c>
      <c r="AH10" s="11">
        <f t="shared" si="16"/>
        <v>0</v>
      </c>
      <c r="AI10" s="11">
        <f t="shared" si="17"/>
        <v>2.6854219948849106E-2</v>
      </c>
      <c r="AJ10" s="11">
        <f t="shared" si="18"/>
        <v>7.8431372549019607E-3</v>
      </c>
      <c r="AK10" s="16">
        <f t="shared" si="20"/>
        <v>1.4209535822982112E-4</v>
      </c>
      <c r="AL10" s="16">
        <f t="shared" si="21"/>
        <v>1.9756317188062904E-2</v>
      </c>
      <c r="AM10" s="16">
        <f t="shared" si="22"/>
        <v>6.9750079518987068E-2</v>
      </c>
      <c r="AN10" s="15">
        <f t="shared" ref="AN10:AN73" si="32">AH3</f>
        <v>0</v>
      </c>
      <c r="AO10" s="15">
        <f t="shared" ref="AO10:AO73" si="33">AI3</f>
        <v>0</v>
      </c>
      <c r="AP10" s="15">
        <f t="shared" ref="AP10:AP73" si="34">AJ3</f>
        <v>0</v>
      </c>
      <c r="AQ10" s="15">
        <f t="shared" si="6"/>
        <v>6.1989974929946133E-5</v>
      </c>
      <c r="AR10" s="15">
        <f t="shared" si="7"/>
        <v>8.541558565588362E-3</v>
      </c>
      <c r="AS10" s="15">
        <f t="shared" si="8"/>
        <v>0.14285714285714285</v>
      </c>
      <c r="AT10" s="14">
        <v>6.1384864882905593E-3</v>
      </c>
      <c r="AU10" s="11">
        <f t="shared" si="14"/>
        <v>4.6546844148973362E-3</v>
      </c>
      <c r="AV10" s="13"/>
      <c r="AW10" s="11">
        <f t="shared" si="15"/>
        <v>2.7895120296378443E-3</v>
      </c>
      <c r="AX10" s="13"/>
      <c r="AY10" s="13"/>
      <c r="AZ10" s="13"/>
      <c r="BA10" s="13"/>
      <c r="BB10" s="117">
        <f t="shared" si="19"/>
        <v>40463</v>
      </c>
    </row>
    <row r="11" spans="1:55" s="9" customFormat="1" ht="16">
      <c r="B11" s="38">
        <v>44365</v>
      </c>
      <c r="D11" s="7">
        <v>40118</v>
      </c>
      <c r="G11" s="8">
        <v>6629870</v>
      </c>
      <c r="H11" s="10">
        <f t="shared" si="0"/>
        <v>6573938</v>
      </c>
      <c r="I11" s="8">
        <v>35252</v>
      </c>
      <c r="J11" s="8">
        <v>43</v>
      </c>
      <c r="K11" s="9">
        <v>7</v>
      </c>
      <c r="L11" s="9">
        <v>1</v>
      </c>
      <c r="M11" s="7">
        <v>19806</v>
      </c>
      <c r="N11" s="9">
        <v>823</v>
      </c>
      <c r="O11" s="18">
        <f t="shared" si="1"/>
        <v>-1</v>
      </c>
      <c r="P11" s="18">
        <f t="shared" si="2"/>
        <v>1</v>
      </c>
      <c r="Q11" s="18">
        <f t="shared" si="3"/>
        <v>0</v>
      </c>
      <c r="R11" s="18">
        <f t="shared" si="9"/>
        <v>2</v>
      </c>
      <c r="S11" s="17">
        <f t="shared" si="10"/>
        <v>-1.5714285714285714</v>
      </c>
      <c r="T11" s="17">
        <f t="shared" si="11"/>
        <v>0.14285714285714285</v>
      </c>
      <c r="U11" s="17">
        <f t="shared" si="12"/>
        <v>0</v>
      </c>
      <c r="V11" s="17">
        <f t="shared" si="4"/>
        <v>0.68627450980392157</v>
      </c>
      <c r="W11" s="17">
        <f t="shared" si="13"/>
        <v>1.2745098039215685</v>
      </c>
      <c r="X11" s="17">
        <f t="shared" si="5"/>
        <v>3.9215686274509803E-2</v>
      </c>
      <c r="Y11" s="17">
        <f t="shared" si="23"/>
        <v>3.4357088989441928</v>
      </c>
      <c r="Z11" s="17">
        <f t="shared" si="24"/>
        <v>0.93622064210299505</v>
      </c>
      <c r="AA11" s="17">
        <f t="shared" si="25"/>
        <v>0.11021331609566902</v>
      </c>
      <c r="AB11" s="11">
        <f t="shared" si="26"/>
        <v>1.3402414273236562E-4</v>
      </c>
      <c r="AC11" s="11">
        <f t="shared" si="27"/>
        <v>2.1277741865977161E-2</v>
      </c>
      <c r="AD11" s="11">
        <f t="shared" si="28"/>
        <v>1.8368886015944837E-2</v>
      </c>
      <c r="AE11" s="11">
        <f t="shared" si="29"/>
        <v>0</v>
      </c>
      <c r="AF11" s="11">
        <f t="shared" si="30"/>
        <v>0</v>
      </c>
      <c r="AG11" s="11">
        <f t="shared" si="31"/>
        <v>0</v>
      </c>
      <c r="AH11" s="11">
        <f t="shared" si="16"/>
        <v>2.6770997066663607E-5</v>
      </c>
      <c r="AI11" s="11">
        <f t="shared" si="17"/>
        <v>2.8966131907308377E-2</v>
      </c>
      <c r="AJ11" s="11">
        <f t="shared" si="18"/>
        <v>6.5359477124183009E-3</v>
      </c>
      <c r="AK11" s="16">
        <f t="shared" si="20"/>
        <v>1.7475027048050623E-4</v>
      </c>
      <c r="AL11" s="16">
        <f t="shared" si="21"/>
        <v>1.8623129909978747E-2</v>
      </c>
      <c r="AM11" s="16">
        <f t="shared" si="22"/>
        <v>2.5492376437754587E-2</v>
      </c>
      <c r="AN11" s="15">
        <f t="shared" si="32"/>
        <v>0</v>
      </c>
      <c r="AO11" s="15">
        <f t="shared" si="33"/>
        <v>0</v>
      </c>
      <c r="AP11" s="15">
        <f t="shared" si="34"/>
        <v>0</v>
      </c>
      <c r="AQ11" s="15">
        <f t="shared" si="6"/>
        <v>4.7857353091955921E-5</v>
      </c>
      <c r="AR11" s="15">
        <f t="shared" si="7"/>
        <v>1.8065368089397883E-2</v>
      </c>
      <c r="AS11" s="15">
        <f t="shared" si="8"/>
        <v>0.2857142857142857</v>
      </c>
      <c r="AT11" s="14">
        <v>6.0936219593976252E-3</v>
      </c>
      <c r="AU11" s="11">
        <f t="shared" si="14"/>
        <v>4.5478580486730874E-3</v>
      </c>
      <c r="AV11" s="13"/>
      <c r="AW11" s="11">
        <f t="shared" si="15"/>
        <v>2.3485871594800009E-3</v>
      </c>
      <c r="AX11" s="13"/>
      <c r="AY11" s="13"/>
      <c r="AZ11" s="13"/>
      <c r="BA11" s="13"/>
      <c r="BB11" s="117">
        <f t="shared" si="19"/>
        <v>40118</v>
      </c>
    </row>
    <row r="12" spans="1:55" s="9" customFormat="1" ht="16">
      <c r="B12" s="38">
        <v>44366</v>
      </c>
      <c r="D12" s="7">
        <v>36662</v>
      </c>
      <c r="G12" s="8">
        <v>6629870</v>
      </c>
      <c r="H12" s="10">
        <f t="shared" si="0"/>
        <v>6578344</v>
      </c>
      <c r="I12" s="8">
        <v>30843</v>
      </c>
      <c r="J12" s="8">
        <v>41</v>
      </c>
      <c r="K12" s="9">
        <v>6</v>
      </c>
      <c r="L12" s="9">
        <v>1</v>
      </c>
      <c r="M12" s="7">
        <v>19812</v>
      </c>
      <c r="N12" s="9">
        <v>823</v>
      </c>
      <c r="O12" s="18">
        <f t="shared" si="1"/>
        <v>-2</v>
      </c>
      <c r="P12" s="18">
        <f t="shared" si="2"/>
        <v>-1</v>
      </c>
      <c r="Q12" s="18">
        <f t="shared" si="3"/>
        <v>0</v>
      </c>
      <c r="R12" s="18">
        <f t="shared" si="9"/>
        <v>6</v>
      </c>
      <c r="S12" s="17">
        <f t="shared" si="10"/>
        <v>-0.2857142857142857</v>
      </c>
      <c r="T12" s="17">
        <f t="shared" si="11"/>
        <v>-0.14285714285714285</v>
      </c>
      <c r="U12" s="17">
        <f t="shared" si="12"/>
        <v>0</v>
      </c>
      <c r="V12" s="17">
        <f t="shared" si="4"/>
        <v>3.125</v>
      </c>
      <c r="W12" s="17">
        <f t="shared" si="13"/>
        <v>0</v>
      </c>
      <c r="X12" s="17">
        <f t="shared" si="5"/>
        <v>0.125</v>
      </c>
      <c r="Y12" s="17">
        <f t="shared" si="23"/>
        <v>3.7749946132299073</v>
      </c>
      <c r="Z12" s="17">
        <f t="shared" si="24"/>
        <v>0.53986209868562807</v>
      </c>
      <c r="AA12" s="17">
        <f t="shared" si="25"/>
        <v>9.1655893126481369E-2</v>
      </c>
      <c r="AB12" s="11">
        <f t="shared" si="26"/>
        <v>1.0708596996567307E-4</v>
      </c>
      <c r="AC12" s="11">
        <f t="shared" si="27"/>
        <v>1.2554932527572745E-2</v>
      </c>
      <c r="AD12" s="11">
        <f t="shared" si="28"/>
        <v>1.3093699018068767E-2</v>
      </c>
      <c r="AE12" s="11">
        <f t="shared" si="29"/>
        <v>0</v>
      </c>
      <c r="AF12" s="11">
        <f t="shared" si="30"/>
        <v>0</v>
      </c>
      <c r="AG12" s="11">
        <f t="shared" si="31"/>
        <v>0</v>
      </c>
      <c r="AH12" s="11">
        <f t="shared" si="16"/>
        <v>8.8647452626801321E-5</v>
      </c>
      <c r="AI12" s="11">
        <f t="shared" si="17"/>
        <v>0</v>
      </c>
      <c r="AJ12" s="11">
        <f t="shared" si="18"/>
        <v>1.7857142857142856E-2</v>
      </c>
      <c r="AK12" s="16">
        <f t="shared" si="20"/>
        <v>1.9557812280007124E-4</v>
      </c>
      <c r="AL12" s="16">
        <f t="shared" si="21"/>
        <v>1.1969133452509412E-2</v>
      </c>
      <c r="AM12" s="16">
        <f t="shared" si="22"/>
        <v>1.781847354326346E-2</v>
      </c>
      <c r="AN12" s="15">
        <f t="shared" si="32"/>
        <v>2.1521997241343995E-4</v>
      </c>
      <c r="AO12" s="15">
        <f t="shared" si="33"/>
        <v>3.0618493570116348E-3</v>
      </c>
      <c r="AP12" s="15">
        <f t="shared" si="34"/>
        <v>0</v>
      </c>
      <c r="AQ12" s="15">
        <f t="shared" si="6"/>
        <v>4.6635236042757494E-5</v>
      </c>
      <c r="AR12" s="15">
        <f t="shared" si="7"/>
        <v>1.7542720005774191E-2</v>
      </c>
      <c r="AS12" s="15">
        <f t="shared" si="8"/>
        <v>0.2857142857142857</v>
      </c>
      <c r="AT12" s="14">
        <v>5.5768304917032802E-3</v>
      </c>
      <c r="AU12" s="11">
        <f t="shared" si="14"/>
        <v>5.1045508762972338E-3</v>
      </c>
      <c r="AV12" s="13"/>
      <c r="AW12" s="11">
        <f t="shared" si="15"/>
        <v>3.4101767944172412E-3</v>
      </c>
      <c r="AX12" s="13"/>
      <c r="AY12" s="13"/>
      <c r="AZ12" s="13"/>
      <c r="BA12" s="13"/>
      <c r="BB12" s="117">
        <f t="shared" si="19"/>
        <v>36662</v>
      </c>
    </row>
    <row r="13" spans="1:55" s="9" customFormat="1" ht="16">
      <c r="B13" s="38">
        <v>44367</v>
      </c>
      <c r="D13" s="7">
        <v>18382</v>
      </c>
      <c r="G13" s="8">
        <v>6629870</v>
      </c>
      <c r="H13" s="10">
        <f t="shared" si="0"/>
        <v>6589683</v>
      </c>
      <c r="I13" s="8">
        <v>19502</v>
      </c>
      <c r="J13" s="8">
        <v>42</v>
      </c>
      <c r="K13" s="9">
        <v>5</v>
      </c>
      <c r="L13" s="9">
        <v>1</v>
      </c>
      <c r="M13" s="7">
        <v>19814</v>
      </c>
      <c r="N13" s="9">
        <v>823</v>
      </c>
      <c r="O13" s="18">
        <f t="shared" si="1"/>
        <v>1</v>
      </c>
      <c r="P13" s="18">
        <f t="shared" si="2"/>
        <v>-1</v>
      </c>
      <c r="Q13" s="18">
        <f t="shared" si="3"/>
        <v>0</v>
      </c>
      <c r="R13" s="18">
        <f t="shared" si="9"/>
        <v>2</v>
      </c>
      <c r="S13" s="17">
        <f t="shared" si="10"/>
        <v>-0.42857142857142855</v>
      </c>
      <c r="T13" s="17">
        <f t="shared" si="11"/>
        <v>-0.14285714285714285</v>
      </c>
      <c r="U13" s="17">
        <f t="shared" si="12"/>
        <v>-0.14285714285714285</v>
      </c>
      <c r="V13" s="17">
        <f t="shared" si="4"/>
        <v>2.75</v>
      </c>
      <c r="W13" s="17">
        <f t="shared" si="13"/>
        <v>0</v>
      </c>
      <c r="X13" s="17">
        <f t="shared" si="5"/>
        <v>4.1666666666666664E-2</v>
      </c>
      <c r="Y13" s="17">
        <f t="shared" si="23"/>
        <v>2.8825466356755465</v>
      </c>
      <c r="Z13" s="17">
        <f t="shared" si="24"/>
        <v>0.45428809821801058</v>
      </c>
      <c r="AA13" s="17">
        <f t="shared" si="25"/>
        <v>6.9677871148459386E-2</v>
      </c>
      <c r="AB13" s="11">
        <f t="shared" si="26"/>
        <v>9.3458698429969402E-5</v>
      </c>
      <c r="AC13" s="11">
        <f t="shared" si="27"/>
        <v>1.1080197517512453E-2</v>
      </c>
      <c r="AD13" s="11">
        <f t="shared" si="28"/>
        <v>1.1612978524743231E-2</v>
      </c>
      <c r="AE13" s="11">
        <f t="shared" si="29"/>
        <v>0</v>
      </c>
      <c r="AF13" s="11">
        <f t="shared" si="30"/>
        <v>0</v>
      </c>
      <c r="AG13" s="11">
        <f t="shared" si="31"/>
        <v>0</v>
      </c>
      <c r="AH13" s="11">
        <f t="shared" si="16"/>
        <v>8.9161235936841416E-5</v>
      </c>
      <c r="AI13" s="11">
        <f t="shared" si="17"/>
        <v>0</v>
      </c>
      <c r="AJ13" s="11">
        <f t="shared" si="18"/>
        <v>6.9444444444444441E-3</v>
      </c>
      <c r="AK13" s="16">
        <f t="shared" si="20"/>
        <v>1.3883607072935251E-4</v>
      </c>
      <c r="AL13" s="16">
        <f t="shared" si="21"/>
        <v>1.0092621927309118E-2</v>
      </c>
      <c r="AM13" s="16">
        <f t="shared" si="22"/>
        <v>1.3422869147659064E-2</v>
      </c>
      <c r="AN13" s="15">
        <f t="shared" si="32"/>
        <v>0</v>
      </c>
      <c r="AO13" s="15">
        <f t="shared" si="33"/>
        <v>4.0723981900452491E-3</v>
      </c>
      <c r="AP13" s="15">
        <f t="shared" si="34"/>
        <v>0</v>
      </c>
      <c r="AQ13" s="15">
        <f t="shared" si="6"/>
        <v>2.8622791444923119E-5</v>
      </c>
      <c r="AR13" s="15">
        <f t="shared" si="7"/>
        <v>1.8298577904489237E-2</v>
      </c>
      <c r="AS13" s="15">
        <f t="shared" si="8"/>
        <v>0.29251700680272108</v>
      </c>
      <c r="AT13" s="14">
        <f t="shared" ref="AT13:AT76" si="35">D13/G13</f>
        <v>2.7726033843800857E-3</v>
      </c>
      <c r="AU13" s="11">
        <f t="shared" si="14"/>
        <v>4.8824260507177213E-3</v>
      </c>
      <c r="AV13" s="14">
        <f t="shared" ref="AV13:AV76" si="36">D13/H13</f>
        <v>2.7895120296378443E-3</v>
      </c>
      <c r="AW13" s="11">
        <f t="shared" si="15"/>
        <v>4.1174864457013578E-3</v>
      </c>
      <c r="AX13" s="13"/>
      <c r="AY13" s="13"/>
      <c r="AZ13" s="13"/>
      <c r="BA13" s="13"/>
      <c r="BB13" s="117">
        <f t="shared" si="19"/>
        <v>18382</v>
      </c>
    </row>
    <row r="14" spans="1:55" s="9" customFormat="1" ht="16">
      <c r="B14" s="38">
        <v>44368</v>
      </c>
      <c r="D14" s="7">
        <v>12577</v>
      </c>
      <c r="G14" s="8">
        <v>6629870</v>
      </c>
      <c r="H14" s="10">
        <f t="shared" si="0"/>
        <v>6592886</v>
      </c>
      <c r="I14" s="8">
        <v>16290</v>
      </c>
      <c r="J14" s="8">
        <v>46</v>
      </c>
      <c r="K14" s="9">
        <v>4</v>
      </c>
      <c r="L14" s="9">
        <v>1</v>
      </c>
      <c r="M14" s="7">
        <v>19820</v>
      </c>
      <c r="N14" s="9">
        <v>823</v>
      </c>
      <c r="O14" s="18">
        <f t="shared" si="1"/>
        <v>4</v>
      </c>
      <c r="P14" s="18">
        <f t="shared" si="2"/>
        <v>-1</v>
      </c>
      <c r="Q14" s="18">
        <f t="shared" si="3"/>
        <v>0</v>
      </c>
      <c r="R14" s="18">
        <f t="shared" si="9"/>
        <v>6</v>
      </c>
      <c r="S14" s="17">
        <f t="shared" si="10"/>
        <v>0.42857142857142855</v>
      </c>
      <c r="T14" s="17">
        <f t="shared" si="11"/>
        <v>-0.2857142857142857</v>
      </c>
      <c r="U14" s="17">
        <f t="shared" si="12"/>
        <v>-0.14285714285714285</v>
      </c>
      <c r="V14" s="17">
        <f t="shared" si="4"/>
        <v>9.4117647058823533</v>
      </c>
      <c r="W14" s="17">
        <f t="shared" si="13"/>
        <v>0</v>
      </c>
      <c r="X14" s="17">
        <f t="shared" si="5"/>
        <v>0.11764705882352941</v>
      </c>
      <c r="Y14" s="17">
        <f t="shared" si="23"/>
        <v>3.4539752071041181</v>
      </c>
      <c r="Z14" s="17">
        <f t="shared" si="24"/>
        <v>0.27781750998271648</v>
      </c>
      <c r="AA14" s="17">
        <f t="shared" si="25"/>
        <v>6.4075630252100835E-2</v>
      </c>
      <c r="AB14" s="11">
        <f t="shared" si="26"/>
        <v>1.7710876869572956E-4</v>
      </c>
      <c r="AC14" s="11">
        <f t="shared" si="27"/>
        <v>6.6147026186361068E-3</v>
      </c>
      <c r="AD14" s="11">
        <f t="shared" si="28"/>
        <v>1.2815126050420168E-2</v>
      </c>
      <c r="AE14" s="11">
        <f t="shared" si="29"/>
        <v>1.5071964097519567E-4</v>
      </c>
      <c r="AF14" s="11">
        <f t="shared" si="30"/>
        <v>1.4421725004711523E-2</v>
      </c>
      <c r="AG14" s="11">
        <f t="shared" si="31"/>
        <v>6.8950657185951295E-2</v>
      </c>
      <c r="AH14" s="11">
        <f t="shared" si="16"/>
        <v>4.8260510234244451E-4</v>
      </c>
      <c r="AI14" s="11">
        <f t="shared" si="17"/>
        <v>0</v>
      </c>
      <c r="AJ14" s="11">
        <f t="shared" si="18"/>
        <v>2.3529411764705882E-2</v>
      </c>
      <c r="AK14" s="16">
        <f t="shared" si="20"/>
        <v>1.5905146576344071E-4</v>
      </c>
      <c r="AL14" s="16">
        <f t="shared" si="21"/>
        <v>6.2563047917592466E-3</v>
      </c>
      <c r="AM14" s="16">
        <f t="shared" si="22"/>
        <v>1.2302420968387354E-2</v>
      </c>
      <c r="AN14" s="15">
        <f t="shared" si="32"/>
        <v>2.5402071658764863E-4</v>
      </c>
      <c r="AO14" s="15">
        <f t="shared" si="33"/>
        <v>7.9323109465891054E-3</v>
      </c>
      <c r="AP14" s="15">
        <f t="shared" si="34"/>
        <v>0.33333333333333331</v>
      </c>
      <c r="AQ14" s="15">
        <f t="shared" si="6"/>
        <v>2.8622791444923119E-5</v>
      </c>
      <c r="AR14" s="15">
        <f t="shared" si="7"/>
        <v>2.5461443050547657E-2</v>
      </c>
      <c r="AS14" s="15">
        <f t="shared" si="8"/>
        <v>0.31632653061224486</v>
      </c>
      <c r="AT14" s="14">
        <f t="shared" si="35"/>
        <v>1.8970206052305702E-3</v>
      </c>
      <c r="AU14" s="11">
        <f t="shared" si="14"/>
        <v>4.8307903169827358E-3</v>
      </c>
      <c r="AV14" s="14">
        <f t="shared" si="36"/>
        <v>1.9076622893221572E-3</v>
      </c>
      <c r="AW14" s="11">
        <f t="shared" si="15"/>
        <v>4.4570298424881759E-3</v>
      </c>
      <c r="AX14" s="13"/>
      <c r="AY14" s="13"/>
      <c r="AZ14" s="13"/>
      <c r="BA14" s="13"/>
      <c r="BB14" s="117">
        <f t="shared" si="19"/>
        <v>12577</v>
      </c>
    </row>
    <row r="15" spans="1:55" s="9" customFormat="1" ht="16">
      <c r="B15" s="38">
        <v>44369</v>
      </c>
      <c r="D15" s="7">
        <v>36498</v>
      </c>
      <c r="G15" s="8">
        <v>6629870</v>
      </c>
      <c r="H15" s="10">
        <f t="shared" si="0"/>
        <v>6595997</v>
      </c>
      <c r="I15" s="8">
        <v>13176</v>
      </c>
      <c r="J15" s="8">
        <v>43</v>
      </c>
      <c r="K15" s="9">
        <v>4</v>
      </c>
      <c r="L15" s="9">
        <v>1</v>
      </c>
      <c r="M15" s="7">
        <v>19826</v>
      </c>
      <c r="N15" s="9">
        <v>823</v>
      </c>
      <c r="O15" s="18">
        <f t="shared" si="1"/>
        <v>-3</v>
      </c>
      <c r="P15" s="18">
        <f t="shared" si="2"/>
        <v>0</v>
      </c>
      <c r="Q15" s="18">
        <f t="shared" si="3"/>
        <v>0</v>
      </c>
      <c r="R15" s="18">
        <f t="shared" si="9"/>
        <v>6</v>
      </c>
      <c r="S15" s="17">
        <f t="shared" si="10"/>
        <v>-0.14285714285714285</v>
      </c>
      <c r="T15" s="17">
        <f t="shared" si="11"/>
        <v>-0.42857142857142855</v>
      </c>
      <c r="U15" s="17">
        <f t="shared" si="12"/>
        <v>-0.14285714285714285</v>
      </c>
      <c r="V15" s="17">
        <f t="shared" si="4"/>
        <v>2.375</v>
      </c>
      <c r="W15" s="17">
        <f t="shared" si="13"/>
        <v>0.5</v>
      </c>
      <c r="X15" s="17">
        <f t="shared" si="5"/>
        <v>0.125</v>
      </c>
      <c r="Y15" s="17">
        <f t="shared" si="23"/>
        <v>3.3559359914178439</v>
      </c>
      <c r="Z15" s="17">
        <f t="shared" si="24"/>
        <v>0.15785648209329986</v>
      </c>
      <c r="AA15" s="17">
        <f t="shared" si="25"/>
        <v>5.8473389355742297E-2</v>
      </c>
      <c r="AB15" s="11">
        <f t="shared" si="26"/>
        <v>2.0601203139458834E-4</v>
      </c>
      <c r="AC15" s="11">
        <f t="shared" si="27"/>
        <v>3.431662654202171E-3</v>
      </c>
      <c r="AD15" s="11">
        <f t="shared" si="28"/>
        <v>1.4618347338935574E-2</v>
      </c>
      <c r="AE15" s="11">
        <f t="shared" si="29"/>
        <v>1.425550291601293E-4</v>
      </c>
      <c r="AF15" s="11">
        <f t="shared" si="30"/>
        <v>1.8881048761820476E-2</v>
      </c>
      <c r="AG15" s="11">
        <f t="shared" si="31"/>
        <v>7.0818070818070816E-2</v>
      </c>
      <c r="AH15" s="11">
        <f t="shared" si="16"/>
        <v>1.457949662369552E-4</v>
      </c>
      <c r="AI15" s="11">
        <f t="shared" si="17"/>
        <v>1.0869565217391304E-2</v>
      </c>
      <c r="AJ15" s="11">
        <f t="shared" si="18"/>
        <v>3.125E-2</v>
      </c>
      <c r="AK15" s="16">
        <f t="shared" si="20"/>
        <v>1.552270376110602E-4</v>
      </c>
      <c r="AL15" s="16">
        <f t="shared" si="21"/>
        <v>3.4398136338630709E-3</v>
      </c>
      <c r="AM15" s="16">
        <f t="shared" si="22"/>
        <v>1.1368714152327597E-2</v>
      </c>
      <c r="AN15" s="15">
        <f t="shared" si="32"/>
        <v>0</v>
      </c>
      <c r="AO15" s="15">
        <f t="shared" si="33"/>
        <v>5.7447540419676639E-2</v>
      </c>
      <c r="AP15" s="15">
        <f t="shared" si="34"/>
        <v>8.4967320261437898E-2</v>
      </c>
      <c r="AQ15" s="15">
        <f t="shared" si="6"/>
        <v>3.392048840175977E-5</v>
      </c>
      <c r="AR15" s="15">
        <f t="shared" si="7"/>
        <v>2.6914013468635319E-2</v>
      </c>
      <c r="AS15" s="15">
        <f t="shared" si="8"/>
        <v>0.31632653061224486</v>
      </c>
      <c r="AT15" s="14">
        <f t="shared" si="35"/>
        <v>5.5050853184149913E-3</v>
      </c>
      <c r="AU15" s="11">
        <f t="shared" si="14"/>
        <v>4.7301651717805452E-3</v>
      </c>
      <c r="AV15" s="14">
        <f t="shared" si="36"/>
        <v>5.5333560642917209E-3</v>
      </c>
      <c r="AW15" s="11">
        <f t="shared" si="15"/>
        <v>4.6182206817315585E-3</v>
      </c>
      <c r="AX15" s="13"/>
      <c r="AY15" s="13"/>
      <c r="AZ15" s="13"/>
      <c r="BA15" s="13"/>
      <c r="BB15" s="117">
        <f t="shared" si="19"/>
        <v>36498</v>
      </c>
    </row>
    <row r="16" spans="1:55" s="9" customFormat="1" ht="16">
      <c r="B16" s="38">
        <v>44370</v>
      </c>
      <c r="D16" s="7">
        <v>41061</v>
      </c>
      <c r="G16" s="8">
        <v>6629870</v>
      </c>
      <c r="H16" s="10">
        <f t="shared" si="0"/>
        <v>6580905</v>
      </c>
      <c r="I16" s="8">
        <v>28267</v>
      </c>
      <c r="J16" s="8">
        <v>43</v>
      </c>
      <c r="K16" s="9">
        <v>4</v>
      </c>
      <c r="L16" s="9">
        <v>0</v>
      </c>
      <c r="M16" s="7">
        <v>19828</v>
      </c>
      <c r="N16" s="9">
        <v>823</v>
      </c>
      <c r="O16" s="18">
        <f t="shared" si="1"/>
        <v>0</v>
      </c>
      <c r="P16" s="18">
        <f t="shared" si="2"/>
        <v>0</v>
      </c>
      <c r="Q16" s="18">
        <f t="shared" si="3"/>
        <v>-1</v>
      </c>
      <c r="R16" s="18">
        <f t="shared" si="9"/>
        <v>2</v>
      </c>
      <c r="S16" s="17">
        <f t="shared" si="10"/>
        <v>0.42857142857142855</v>
      </c>
      <c r="T16" s="17">
        <f t="shared" si="11"/>
        <v>-0.2857142857142857</v>
      </c>
      <c r="U16" s="17">
        <f t="shared" si="12"/>
        <v>-0.14285714285714285</v>
      </c>
      <c r="V16" s="17">
        <f t="shared" si="4"/>
        <v>1.8297872340425532</v>
      </c>
      <c r="W16" s="17">
        <f t="shared" si="13"/>
        <v>0.1702127659574468</v>
      </c>
      <c r="X16" s="17">
        <f t="shared" si="5"/>
        <v>0</v>
      </c>
      <c r="Y16" s="17">
        <f t="shared" si="23"/>
        <v>3.3261740866559393</v>
      </c>
      <c r="Z16" s="17">
        <f t="shared" si="24"/>
        <v>0.16976124399806175</v>
      </c>
      <c r="AA16" s="17">
        <f t="shared" si="25"/>
        <v>4.0616246498599441E-2</v>
      </c>
      <c r="AB16" s="11">
        <f t="shared" si="26"/>
        <v>2.524418705719444E-4</v>
      </c>
      <c r="AC16" s="11">
        <f t="shared" si="27"/>
        <v>3.9479359069316683E-3</v>
      </c>
      <c r="AD16" s="11">
        <f t="shared" si="28"/>
        <v>1.015406162464986E-2</v>
      </c>
      <c r="AE16" s="11">
        <f t="shared" si="29"/>
        <v>1.5390740295071503E-4</v>
      </c>
      <c r="AF16" s="11">
        <f t="shared" si="30"/>
        <v>2.3245304286770054E-2</v>
      </c>
      <c r="AG16" s="11">
        <f t="shared" si="31"/>
        <v>4.6062271062271065E-2</v>
      </c>
      <c r="AH16" s="11">
        <f t="shared" si="16"/>
        <v>1.3887274089576147E-4</v>
      </c>
      <c r="AI16" s="11">
        <f t="shared" si="17"/>
        <v>3.9584364176150416E-3</v>
      </c>
      <c r="AJ16" s="11">
        <f t="shared" si="18"/>
        <v>0</v>
      </c>
      <c r="AK16" s="16">
        <f t="shared" si="20"/>
        <v>1.6151026085141617E-4</v>
      </c>
      <c r="AL16" s="16">
        <f t="shared" si="21"/>
        <v>3.7232603458812116E-3</v>
      </c>
      <c r="AM16" s="16">
        <f t="shared" si="22"/>
        <v>8.8176937441643323E-3</v>
      </c>
      <c r="AN16" s="15">
        <f t="shared" si="32"/>
        <v>5.3606710539079287E-4</v>
      </c>
      <c r="AO16" s="15">
        <f t="shared" si="33"/>
        <v>1.7094017094017096E-2</v>
      </c>
      <c r="AP16" s="15">
        <f t="shared" si="34"/>
        <v>3.0769230769230771E-2</v>
      </c>
      <c r="AQ16" s="15">
        <f t="shared" si="6"/>
        <v>4.4481083877598413E-5</v>
      </c>
      <c r="AR16" s="15">
        <f t="shared" si="7"/>
        <v>2.834258489720675E-2</v>
      </c>
      <c r="AS16" s="15">
        <f t="shared" si="8"/>
        <v>0.31632653061224486</v>
      </c>
      <c r="AT16" s="14">
        <f t="shared" si="35"/>
        <v>6.1933341076069364E-3</v>
      </c>
      <c r="AU16" s="11">
        <f t="shared" si="14"/>
        <v>4.66035856337627E-3</v>
      </c>
      <c r="AV16" s="14">
        <f t="shared" si="36"/>
        <v>6.2394153995537086E-3</v>
      </c>
      <c r="AW16" s="11">
        <f t="shared" si="15"/>
        <v>4.6900257844508936E-3</v>
      </c>
      <c r="AX16" s="13"/>
      <c r="AY16" s="13"/>
      <c r="AZ16" s="13"/>
      <c r="BA16" s="13"/>
      <c r="BB16" s="117">
        <f t="shared" si="19"/>
        <v>41061</v>
      </c>
    </row>
    <row r="17" spans="2:54" s="9" customFormat="1" ht="16">
      <c r="B17" s="38">
        <v>44371</v>
      </c>
      <c r="D17" s="7">
        <v>38301</v>
      </c>
      <c r="G17" s="8">
        <v>6629870</v>
      </c>
      <c r="H17" s="10">
        <f t="shared" si="0"/>
        <v>6586356</v>
      </c>
      <c r="I17" s="8">
        <v>22812</v>
      </c>
      <c r="J17" s="8">
        <v>47</v>
      </c>
      <c r="K17" s="9">
        <v>4</v>
      </c>
      <c r="L17" s="9">
        <v>0</v>
      </c>
      <c r="M17" s="7">
        <v>19828</v>
      </c>
      <c r="N17" s="9">
        <v>823</v>
      </c>
      <c r="O17" s="18">
        <f t="shared" si="1"/>
        <v>4</v>
      </c>
      <c r="P17" s="18">
        <f t="shared" si="2"/>
        <v>0</v>
      </c>
      <c r="Q17" s="18">
        <f t="shared" si="3"/>
        <v>0</v>
      </c>
      <c r="R17" s="18">
        <f t="shared" si="9"/>
        <v>0</v>
      </c>
      <c r="S17" s="17">
        <f t="shared" si="10"/>
        <v>-0.7142857142857143</v>
      </c>
      <c r="T17" s="17">
        <f t="shared" si="11"/>
        <v>-0.14285714285714285</v>
      </c>
      <c r="U17" s="17">
        <f t="shared" si="12"/>
        <v>-0.14285714285714285</v>
      </c>
      <c r="V17" s="17">
        <f t="shared" si="4"/>
        <v>4</v>
      </c>
      <c r="W17" s="17">
        <f t="shared" si="13"/>
        <v>0</v>
      </c>
      <c r="X17" s="17">
        <f t="shared" si="5"/>
        <v>0</v>
      </c>
      <c r="Y17" s="17">
        <f t="shared" si="23"/>
        <v>3.2225155500705731</v>
      </c>
      <c r="Z17" s="17">
        <f t="shared" si="24"/>
        <v>0.30913406629771334</v>
      </c>
      <c r="AA17" s="17">
        <f t="shared" si="25"/>
        <v>3.4663865546218489E-2</v>
      </c>
      <c r="AB17" s="11">
        <f t="shared" si="26"/>
        <v>1.1400274348429523E-4</v>
      </c>
      <c r="AC17" s="11">
        <f t="shared" si="27"/>
        <v>7.1891643325049616E-3</v>
      </c>
      <c r="AD17" s="11">
        <f t="shared" si="28"/>
        <v>8.6659663865546223E-3</v>
      </c>
      <c r="AE17" s="11">
        <f t="shared" si="29"/>
        <v>1.5462310315404073E-4</v>
      </c>
      <c r="AF17" s="11">
        <f t="shared" si="30"/>
        <v>2.187996202922202E-2</v>
      </c>
      <c r="AG17" s="11">
        <f t="shared" si="31"/>
        <v>4.7252747252747258E-2</v>
      </c>
      <c r="AH17" s="11">
        <f t="shared" si="16"/>
        <v>1.4150776523861748E-4</v>
      </c>
      <c r="AI17" s="11">
        <f t="shared" si="17"/>
        <v>0</v>
      </c>
      <c r="AJ17" s="11">
        <f t="shared" si="18"/>
        <v>0</v>
      </c>
      <c r="AK17" s="16">
        <f t="shared" si="20"/>
        <v>1.6216486577878922E-4</v>
      </c>
      <c r="AL17" s="16">
        <f t="shared" si="21"/>
        <v>6.8908244890551109E-3</v>
      </c>
      <c r="AM17" s="16">
        <f t="shared" si="22"/>
        <v>7.8256302521008403E-3</v>
      </c>
      <c r="AN17" s="15">
        <f t="shared" si="32"/>
        <v>0</v>
      </c>
      <c r="AO17" s="15">
        <f t="shared" si="33"/>
        <v>2.6854219948849106E-2</v>
      </c>
      <c r="AP17" s="15">
        <f t="shared" si="34"/>
        <v>7.8431372549019607E-3</v>
      </c>
      <c r="AQ17" s="15">
        <f t="shared" si="6"/>
        <v>4.4481083877598413E-5</v>
      </c>
      <c r="AR17" s="15">
        <f t="shared" si="7"/>
        <v>3.0593621058277513E-2</v>
      </c>
      <c r="AS17" s="15">
        <f t="shared" si="8"/>
        <v>0.17346938775510207</v>
      </c>
      <c r="AT17" s="14">
        <f t="shared" si="35"/>
        <v>5.7770363521456678E-3</v>
      </c>
      <c r="AU17" s="11">
        <f t="shared" si="14"/>
        <v>4.6452106688581922E-3</v>
      </c>
      <c r="AV17" s="14">
        <f t="shared" si="36"/>
        <v>5.8152034296354467E-3</v>
      </c>
      <c r="AW17" s="11">
        <f t="shared" si="15"/>
        <v>4.6748564220875722E-3</v>
      </c>
      <c r="AX17" s="13"/>
      <c r="AY17" s="13"/>
      <c r="AZ17" s="13"/>
      <c r="BA17" s="13"/>
      <c r="BB17" s="117">
        <f t="shared" si="19"/>
        <v>38301</v>
      </c>
    </row>
    <row r="18" spans="2:54" s="9" customFormat="1" ht="16">
      <c r="B18" s="38">
        <v>44372</v>
      </c>
      <c r="D18" s="7">
        <v>35730</v>
      </c>
      <c r="G18" s="8">
        <v>6629870</v>
      </c>
      <c r="H18" s="10">
        <f t="shared" si="0"/>
        <v>6587177</v>
      </c>
      <c r="I18" s="8">
        <v>21991</v>
      </c>
      <c r="J18" s="8">
        <v>42</v>
      </c>
      <c r="K18" s="9">
        <v>4</v>
      </c>
      <c r="L18" s="9">
        <v>0</v>
      </c>
      <c r="M18" s="7">
        <v>19833</v>
      </c>
      <c r="N18" s="9">
        <v>823</v>
      </c>
      <c r="O18" s="18">
        <f t="shared" si="1"/>
        <v>-5</v>
      </c>
      <c r="P18" s="18">
        <f t="shared" si="2"/>
        <v>0</v>
      </c>
      <c r="Q18" s="18">
        <f t="shared" si="3"/>
        <v>0</v>
      </c>
      <c r="R18" s="18">
        <f t="shared" si="9"/>
        <v>5</v>
      </c>
      <c r="S18" s="17">
        <f t="shared" si="10"/>
        <v>-0.8571428571428571</v>
      </c>
      <c r="T18" s="17">
        <f t="shared" si="11"/>
        <v>-0.2857142857142857</v>
      </c>
      <c r="U18" s="17">
        <f t="shared" si="12"/>
        <v>-0.14285714285714285</v>
      </c>
      <c r="V18" s="17">
        <f t="shared" si="4"/>
        <v>0</v>
      </c>
      <c r="W18" s="17">
        <f t="shared" si="13"/>
        <v>0.43478260869565216</v>
      </c>
      <c r="X18" s="17">
        <f t="shared" si="5"/>
        <v>0</v>
      </c>
      <c r="Y18" s="17">
        <f t="shared" si="23"/>
        <v>2.1704947417472433</v>
      </c>
      <c r="Z18" s="17">
        <f t="shared" si="24"/>
        <v>0.30913406629771334</v>
      </c>
      <c r="AA18" s="17">
        <f t="shared" si="25"/>
        <v>1.7857142857142856E-2</v>
      </c>
      <c r="AB18" s="11">
        <f t="shared" si="26"/>
        <v>9.5147060395723445E-5</v>
      </c>
      <c r="AC18" s="11">
        <f t="shared" si="27"/>
        <v>6.5773205595258157E-3</v>
      </c>
      <c r="AD18" s="11">
        <f t="shared" si="28"/>
        <v>4.464285714285714E-3</v>
      </c>
      <c r="AE18" s="11">
        <f t="shared" si="29"/>
        <v>1.3402414273236562E-4</v>
      </c>
      <c r="AF18" s="11">
        <f t="shared" si="30"/>
        <v>2.1277741865977161E-2</v>
      </c>
      <c r="AG18" s="11">
        <f t="shared" si="31"/>
        <v>1.8368886015944837E-2</v>
      </c>
      <c r="AH18" s="11">
        <f t="shared" si="16"/>
        <v>0</v>
      </c>
      <c r="AI18" s="11">
        <f t="shared" si="17"/>
        <v>9.2506938020351526E-3</v>
      </c>
      <c r="AJ18" s="11">
        <f t="shared" si="18"/>
        <v>0</v>
      </c>
      <c r="AK18" s="16">
        <f t="shared" si="20"/>
        <v>1.0735390156785878E-4</v>
      </c>
      <c r="AL18" s="16">
        <f t="shared" si="21"/>
        <v>6.8908244890551109E-3</v>
      </c>
      <c r="AM18" s="16">
        <f t="shared" si="22"/>
        <v>4.464285714285714E-3</v>
      </c>
      <c r="AN18" s="15">
        <f t="shared" si="32"/>
        <v>2.6770997066663607E-5</v>
      </c>
      <c r="AO18" s="15">
        <f t="shared" si="33"/>
        <v>2.8966131907308377E-2</v>
      </c>
      <c r="AP18" s="15">
        <f t="shared" si="34"/>
        <v>6.5359477124183009E-3</v>
      </c>
      <c r="AQ18" s="15">
        <f t="shared" si="6"/>
        <v>5.329393869079654E-5</v>
      </c>
      <c r="AR18" s="15">
        <f t="shared" si="7"/>
        <v>2.6809607452835331E-2</v>
      </c>
      <c r="AS18" s="15">
        <f t="shared" si="8"/>
        <v>3.0612244897959183E-2</v>
      </c>
      <c r="AT18" s="14">
        <f t="shared" si="35"/>
        <v>5.3892459429822912E-3</v>
      </c>
      <c r="AU18" s="11">
        <f t="shared" si="14"/>
        <v>4.6915378000301228E-3</v>
      </c>
      <c r="AV18" s="14">
        <f t="shared" si="36"/>
        <v>5.4241748779484747E-3</v>
      </c>
      <c r="AW18" s="11">
        <f t="shared" si="15"/>
        <v>4.7215083543330249E-3</v>
      </c>
      <c r="AX18" s="13"/>
      <c r="AY18" s="13"/>
      <c r="AZ18" s="13"/>
      <c r="BA18" s="13"/>
      <c r="BB18" s="117">
        <f t="shared" si="19"/>
        <v>35730</v>
      </c>
    </row>
    <row r="19" spans="2:54" s="9" customFormat="1" ht="16">
      <c r="B19" s="38">
        <v>44373</v>
      </c>
      <c r="D19" s="7">
        <v>33734</v>
      </c>
      <c r="G19" s="8">
        <v>6629870</v>
      </c>
      <c r="H19" s="10">
        <f t="shared" si="0"/>
        <v>6587570</v>
      </c>
      <c r="I19" s="8">
        <v>21595</v>
      </c>
      <c r="J19" s="8">
        <v>44</v>
      </c>
      <c r="K19" s="9">
        <v>4</v>
      </c>
      <c r="L19" s="9">
        <v>0</v>
      </c>
      <c r="M19" s="7">
        <v>19834</v>
      </c>
      <c r="N19" s="9">
        <v>823</v>
      </c>
      <c r="O19" s="18">
        <f t="shared" si="1"/>
        <v>2</v>
      </c>
      <c r="P19" s="18">
        <f t="shared" si="2"/>
        <v>0</v>
      </c>
      <c r="Q19" s="18">
        <f t="shared" si="3"/>
        <v>0</v>
      </c>
      <c r="R19" s="18">
        <f t="shared" si="9"/>
        <v>1</v>
      </c>
      <c r="S19" s="17">
        <f t="shared" si="10"/>
        <v>-0.5714285714285714</v>
      </c>
      <c r="T19" s="17">
        <f t="shared" si="11"/>
        <v>-0.2857142857142857</v>
      </c>
      <c r="U19" s="17">
        <f t="shared" si="12"/>
        <v>-0.14285714285714285</v>
      </c>
      <c r="V19" s="17">
        <f t="shared" si="4"/>
        <v>2.9166666666666665</v>
      </c>
      <c r="W19" s="17">
        <f t="shared" si="13"/>
        <v>8.3333333333333329E-2</v>
      </c>
      <c r="X19" s="17">
        <f t="shared" si="5"/>
        <v>0</v>
      </c>
      <c r="Y19" s="17">
        <f t="shared" si="23"/>
        <v>2.0960173898308674</v>
      </c>
      <c r="Z19" s="17">
        <f t="shared" si="24"/>
        <v>0.25861141821408962</v>
      </c>
      <c r="AA19" s="17">
        <f t="shared" si="25"/>
        <v>0</v>
      </c>
      <c r="AB19" s="11">
        <f t="shared" si="26"/>
        <v>9.5312509200621499E-5</v>
      </c>
      <c r="AC19" s="11">
        <f t="shared" si="27"/>
        <v>6.157414719383086E-3</v>
      </c>
      <c r="AD19" s="11">
        <f t="shared" si="28"/>
        <v>0</v>
      </c>
      <c r="AE19" s="11">
        <f t="shared" si="29"/>
        <v>1.0708596996567307E-4</v>
      </c>
      <c r="AF19" s="11">
        <f t="shared" si="30"/>
        <v>1.2554932527572745E-2</v>
      </c>
      <c r="AG19" s="11">
        <f t="shared" si="31"/>
        <v>1.3093699018068767E-2</v>
      </c>
      <c r="AH19" s="11">
        <f t="shared" si="16"/>
        <v>1.3263001530929318E-4</v>
      </c>
      <c r="AI19" s="11">
        <f t="shared" si="17"/>
        <v>1.984126984126984E-3</v>
      </c>
      <c r="AJ19" s="11">
        <f t="shared" si="18"/>
        <v>0</v>
      </c>
      <c r="AK19" s="16">
        <f t="shared" si="20"/>
        <v>1.0155745995212176E-4</v>
      </c>
      <c r="AL19" s="16">
        <f t="shared" si="21"/>
        <v>5.8606775416229035E-3</v>
      </c>
      <c r="AM19" s="16">
        <f t="shared" si="22"/>
        <v>0</v>
      </c>
      <c r="AN19" s="15">
        <f t="shared" si="32"/>
        <v>8.8647452626801321E-5</v>
      </c>
      <c r="AO19" s="15">
        <f t="shared" si="33"/>
        <v>0</v>
      </c>
      <c r="AP19" s="15">
        <f t="shared" si="34"/>
        <v>1.7857142857142856E-2</v>
      </c>
      <c r="AQ19" s="15">
        <f t="shared" si="6"/>
        <v>5.4335431756593491E-5</v>
      </c>
      <c r="AR19" s="15">
        <f t="shared" si="7"/>
        <v>2.6809607452835331E-2</v>
      </c>
      <c r="AS19" s="15">
        <f t="shared" si="8"/>
        <v>3.0612244897959183E-2</v>
      </c>
      <c r="AT19" s="14">
        <f t="shared" si="35"/>
        <v>5.0881842328733447E-3</v>
      </c>
      <c r="AU19" s="11">
        <f t="shared" si="14"/>
        <v>4.756007928619156E-3</v>
      </c>
      <c r="AV19" s="14">
        <f t="shared" si="36"/>
        <v>5.1208564007668989E-3</v>
      </c>
      <c r="AW19" s="11">
        <f t="shared" si="15"/>
        <v>4.7872909665031046E-3</v>
      </c>
      <c r="AX19" s="13"/>
      <c r="AY19" s="13"/>
      <c r="AZ19" s="13"/>
      <c r="BA19" s="13"/>
      <c r="BB19" s="117">
        <f t="shared" si="19"/>
        <v>33734</v>
      </c>
    </row>
    <row r="20" spans="2:54" s="9" customFormat="1" ht="16">
      <c r="B20" s="38">
        <v>44374</v>
      </c>
      <c r="D20" s="7">
        <v>17679</v>
      </c>
      <c r="G20" s="8">
        <v>6629870</v>
      </c>
      <c r="H20" s="10">
        <f t="shared" si="0"/>
        <v>6588464</v>
      </c>
      <c r="I20" s="8">
        <v>20698</v>
      </c>
      <c r="J20" s="8">
        <v>37</v>
      </c>
      <c r="K20" s="9">
        <v>4</v>
      </c>
      <c r="L20" s="9">
        <v>0</v>
      </c>
      <c r="M20" s="7">
        <v>19844</v>
      </c>
      <c r="N20" s="9">
        <v>823</v>
      </c>
      <c r="O20" s="18">
        <f t="shared" si="1"/>
        <v>-7</v>
      </c>
      <c r="P20" s="18">
        <f t="shared" si="2"/>
        <v>0</v>
      </c>
      <c r="Q20" s="18">
        <f t="shared" si="3"/>
        <v>0</v>
      </c>
      <c r="R20" s="18">
        <f t="shared" si="9"/>
        <v>10</v>
      </c>
      <c r="S20" s="17">
        <f t="shared" si="10"/>
        <v>-1.8571428571428572</v>
      </c>
      <c r="T20" s="17">
        <f t="shared" si="11"/>
        <v>-0.42857142857142855</v>
      </c>
      <c r="U20" s="17">
        <f t="shared" si="12"/>
        <v>0</v>
      </c>
      <c r="V20" s="17">
        <f t="shared" si="4"/>
        <v>2.0243902439024382</v>
      </c>
      <c r="W20" s="17">
        <f t="shared" si="13"/>
        <v>0.97560975609756095</v>
      </c>
      <c r="X20" s="17">
        <f t="shared" si="5"/>
        <v>0</v>
      </c>
      <c r="Y20" s="17">
        <f t="shared" si="23"/>
        <v>2.2078911029399957</v>
      </c>
      <c r="Z20" s="17">
        <f t="shared" si="24"/>
        <v>0.23429530879159718</v>
      </c>
      <c r="AA20" s="17">
        <f t="shared" si="25"/>
        <v>0</v>
      </c>
      <c r="AB20" s="11">
        <f t="shared" si="26"/>
        <v>1.0224084755452631E-4</v>
      </c>
      <c r="AC20" s="11">
        <f t="shared" si="27"/>
        <v>5.3248933816272088E-3</v>
      </c>
      <c r="AD20" s="11">
        <f t="shared" si="28"/>
        <v>0</v>
      </c>
      <c r="AE20" s="11">
        <f t="shared" si="29"/>
        <v>9.3458698429969402E-5</v>
      </c>
      <c r="AF20" s="11">
        <f t="shared" si="30"/>
        <v>1.1080197517512453E-2</v>
      </c>
      <c r="AG20" s="11">
        <f t="shared" si="31"/>
        <v>1.1612978524743231E-2</v>
      </c>
      <c r="AH20" s="11">
        <f t="shared" si="16"/>
        <v>9.3743470428452798E-5</v>
      </c>
      <c r="AI20" s="11">
        <f t="shared" si="17"/>
        <v>2.2172949002217293E-2</v>
      </c>
      <c r="AJ20" s="11">
        <f t="shared" si="18"/>
        <v>0</v>
      </c>
      <c r="AK20" s="16">
        <f t="shared" si="20"/>
        <v>9.9730941564847353E-5</v>
      </c>
      <c r="AL20" s="16">
        <f t="shared" si="21"/>
        <v>5.2951866248207536E-3</v>
      </c>
      <c r="AM20" s="16">
        <f t="shared" si="22"/>
        <v>0</v>
      </c>
      <c r="AN20" s="15">
        <f t="shared" si="32"/>
        <v>8.9161235936841416E-5</v>
      </c>
      <c r="AO20" s="15">
        <f t="shared" si="33"/>
        <v>0</v>
      </c>
      <c r="AP20" s="15">
        <f t="shared" si="34"/>
        <v>6.9444444444444441E-3</v>
      </c>
      <c r="AQ20" s="15">
        <f t="shared" si="6"/>
        <v>6.5015115296210838E-5</v>
      </c>
      <c r="AR20" s="15">
        <f t="shared" si="7"/>
        <v>2.6053749554120289E-2</v>
      </c>
      <c r="AS20" s="15">
        <f t="shared" si="8"/>
        <v>2.3809523809523808E-2</v>
      </c>
      <c r="AT20" s="14">
        <f t="shared" si="35"/>
        <v>2.666568122753538E-3</v>
      </c>
      <c r="AU20" s="11">
        <f t="shared" si="14"/>
        <v>4.6276063590128579E-3</v>
      </c>
      <c r="AV20" s="14">
        <f t="shared" si="36"/>
        <v>2.683326493094597E-3</v>
      </c>
      <c r="AW20" s="11">
        <f t="shared" si="15"/>
        <v>4.6581304560118124E-3</v>
      </c>
      <c r="AX20" s="13"/>
      <c r="AY20" s="13"/>
      <c r="AZ20" s="13"/>
      <c r="BA20" s="13"/>
      <c r="BB20" s="117">
        <f t="shared" si="19"/>
        <v>17679</v>
      </c>
    </row>
    <row r="21" spans="2:54" s="9" customFormat="1" ht="16">
      <c r="B21" s="38">
        <v>44375</v>
      </c>
      <c r="D21" s="7">
        <v>14727</v>
      </c>
      <c r="G21" s="8">
        <v>6629870</v>
      </c>
      <c r="H21" s="10">
        <f t="shared" si="0"/>
        <v>6591545</v>
      </c>
      <c r="I21" s="8">
        <v>17617</v>
      </c>
      <c r="J21" s="8">
        <v>40</v>
      </c>
      <c r="K21" s="9">
        <v>2</v>
      </c>
      <c r="L21" s="9">
        <v>0</v>
      </c>
      <c r="M21" s="7">
        <v>19843</v>
      </c>
      <c r="N21" s="9">
        <v>823</v>
      </c>
      <c r="O21" s="18">
        <f t="shared" si="1"/>
        <v>3</v>
      </c>
      <c r="P21" s="18">
        <f t="shared" si="2"/>
        <v>-2</v>
      </c>
      <c r="Q21" s="18">
        <f t="shared" si="3"/>
        <v>0</v>
      </c>
      <c r="R21" s="18">
        <f t="shared" si="9"/>
        <v>-1</v>
      </c>
      <c r="S21" s="17">
        <f t="shared" si="10"/>
        <v>-3</v>
      </c>
      <c r="T21" s="17">
        <f t="shared" si="11"/>
        <v>-0.2857142857142857</v>
      </c>
      <c r="U21" s="17">
        <f t="shared" si="12"/>
        <v>0</v>
      </c>
      <c r="V21" s="17">
        <f t="shared" si="4"/>
        <v>2.0476190476190474</v>
      </c>
      <c r="W21" s="17">
        <f t="shared" si="13"/>
        <v>0</v>
      </c>
      <c r="X21" s="17">
        <f t="shared" si="5"/>
        <v>0</v>
      </c>
      <c r="Y21" s="17">
        <f t="shared" si="23"/>
        <v>1.6364625315114243</v>
      </c>
      <c r="Z21" s="17">
        <f t="shared" si="24"/>
        <v>0.39756061491404615</v>
      </c>
      <c r="AA21" s="17">
        <f t="shared" si="25"/>
        <v>0</v>
      </c>
      <c r="AB21" s="11">
        <f t="shared" si="26"/>
        <v>7.9063799957069484E-5</v>
      </c>
      <c r="AC21" s="11">
        <f t="shared" si="27"/>
        <v>1.074488148416341E-2</v>
      </c>
      <c r="AD21" s="11">
        <f t="shared" si="28"/>
        <v>0</v>
      </c>
      <c r="AE21" s="11">
        <f t="shared" si="29"/>
        <v>1.7710876869572956E-4</v>
      </c>
      <c r="AF21" s="11">
        <f t="shared" si="30"/>
        <v>6.6147026186361068E-3</v>
      </c>
      <c r="AG21" s="11">
        <f t="shared" si="31"/>
        <v>1.2815126050420168E-2</v>
      </c>
      <c r="AH21" s="11">
        <f t="shared" si="16"/>
        <v>9.8928352865931365E-5</v>
      </c>
      <c r="AI21" s="11">
        <f t="shared" si="17"/>
        <v>0</v>
      </c>
      <c r="AJ21" s="11">
        <f t="shared" si="18"/>
        <v>0</v>
      </c>
      <c r="AK21" s="16">
        <f t="shared" si="20"/>
        <v>7.9515546530759139E-5</v>
      </c>
      <c r="AL21" s="16">
        <f t="shared" si="21"/>
        <v>1.0737363495569054E-2</v>
      </c>
      <c r="AM21" s="16">
        <f t="shared" si="22"/>
        <v>0</v>
      </c>
      <c r="AN21" s="15">
        <f t="shared" si="32"/>
        <v>4.8260510234244451E-4</v>
      </c>
      <c r="AO21" s="15">
        <f t="shared" si="33"/>
        <v>0</v>
      </c>
      <c r="AP21" s="15">
        <f t="shared" si="34"/>
        <v>2.3529411764705882E-2</v>
      </c>
      <c r="AQ21" s="15">
        <f t="shared" si="6"/>
        <v>1.1182880452137283E-4</v>
      </c>
      <c r="AR21" s="15">
        <f t="shared" si="7"/>
        <v>1.5105022237106528E-2</v>
      </c>
      <c r="AS21" s="15">
        <f t="shared" si="8"/>
        <v>0</v>
      </c>
      <c r="AT21" s="14">
        <f t="shared" si="35"/>
        <v>2.2213105234340945E-3</v>
      </c>
      <c r="AU21" s="11">
        <f t="shared" si="14"/>
        <v>4.6346523924515656E-3</v>
      </c>
      <c r="AV21" s="14">
        <f t="shared" si="36"/>
        <v>2.234225815040328E-3</v>
      </c>
      <c r="AW21" s="11">
        <f t="shared" si="15"/>
        <v>4.6660310797182998E-3</v>
      </c>
      <c r="AX21" s="13"/>
      <c r="AY21" s="13"/>
      <c r="AZ21" s="13"/>
      <c r="BA21" s="13"/>
      <c r="BB21" s="117">
        <f t="shared" si="19"/>
        <v>14727</v>
      </c>
    </row>
    <row r="22" spans="2:54" s="9" customFormat="1" ht="16">
      <c r="B22" s="38">
        <v>44376</v>
      </c>
      <c r="D22" s="7">
        <v>39490</v>
      </c>
      <c r="G22" s="8">
        <v>6629870</v>
      </c>
      <c r="H22" s="10">
        <f t="shared" si="0"/>
        <v>6588437</v>
      </c>
      <c r="I22" s="8">
        <v>20723</v>
      </c>
      <c r="J22" s="8">
        <v>39</v>
      </c>
      <c r="K22" s="9">
        <v>2</v>
      </c>
      <c r="L22" s="9">
        <v>0</v>
      </c>
      <c r="M22" s="7">
        <v>19846</v>
      </c>
      <c r="N22" s="9">
        <v>823</v>
      </c>
      <c r="O22" s="18">
        <f t="shared" si="1"/>
        <v>-1</v>
      </c>
      <c r="P22" s="18">
        <f t="shared" si="2"/>
        <v>0</v>
      </c>
      <c r="Q22" s="18">
        <f t="shared" si="3"/>
        <v>0</v>
      </c>
      <c r="R22" s="18">
        <f t="shared" si="9"/>
        <v>3</v>
      </c>
      <c r="S22" s="17">
        <f t="shared" si="10"/>
        <v>-2.1428571428571428</v>
      </c>
      <c r="T22" s="17">
        <f t="shared" si="11"/>
        <v>-0.2857142857142857</v>
      </c>
      <c r="U22" s="17">
        <f t="shared" si="12"/>
        <v>0</v>
      </c>
      <c r="V22" s="17">
        <f t="shared" si="4"/>
        <v>1.8536585365853657</v>
      </c>
      <c r="W22" s="17">
        <f t="shared" si="13"/>
        <v>0.14634146341463414</v>
      </c>
      <c r="X22" s="17">
        <f t="shared" si="5"/>
        <v>0</v>
      </c>
      <c r="Y22" s="17">
        <f t="shared" si="23"/>
        <v>1.9123246004769414</v>
      </c>
      <c r="Z22" s="17">
        <f t="shared" si="24"/>
        <v>0.34530103042057864</v>
      </c>
      <c r="AA22" s="17">
        <f t="shared" si="25"/>
        <v>0</v>
      </c>
      <c r="AB22" s="11">
        <f t="shared" si="26"/>
        <v>1.0854995745455761E-4</v>
      </c>
      <c r="AC22" s="11">
        <f t="shared" si="27"/>
        <v>8.6325257605144659E-3</v>
      </c>
      <c r="AD22" s="11">
        <f t="shared" si="28"/>
        <v>0</v>
      </c>
      <c r="AE22" s="11">
        <f t="shared" si="29"/>
        <v>2.0601203139458834E-4</v>
      </c>
      <c r="AF22" s="11">
        <f t="shared" si="30"/>
        <v>3.431662654202171E-3</v>
      </c>
      <c r="AG22" s="11">
        <f t="shared" si="31"/>
        <v>1.4618347338935574E-2</v>
      </c>
      <c r="AH22" s="11">
        <f t="shared" si="16"/>
        <v>1.0521987492679604E-4</v>
      </c>
      <c r="AI22" s="11">
        <f t="shared" si="17"/>
        <v>3.6585365853658534E-3</v>
      </c>
      <c r="AJ22" s="11">
        <f t="shared" si="18"/>
        <v>0</v>
      </c>
      <c r="AK22" s="16">
        <f t="shared" si="20"/>
        <v>8.8979407005064162E-5</v>
      </c>
      <c r="AL22" s="16">
        <f t="shared" si="21"/>
        <v>9.7947672229782047E-3</v>
      </c>
      <c r="AM22" s="16">
        <f t="shared" si="22"/>
        <v>0</v>
      </c>
      <c r="AN22" s="15">
        <f t="shared" si="32"/>
        <v>1.457949662369552E-4</v>
      </c>
      <c r="AO22" s="15">
        <f t="shared" si="33"/>
        <v>1.0869565217391304E-2</v>
      </c>
      <c r="AP22" s="15">
        <f t="shared" si="34"/>
        <v>3.125E-2</v>
      </c>
      <c r="AQ22" s="15">
        <f t="shared" si="6"/>
        <v>1.588129669891927E-4</v>
      </c>
      <c r="AR22" s="15">
        <f t="shared" si="7"/>
        <v>1.32735204056047E-2</v>
      </c>
      <c r="AS22" s="15">
        <f t="shared" si="8"/>
        <v>0</v>
      </c>
      <c r="AT22" s="14">
        <f t="shared" si="35"/>
        <v>5.9563762185382216E-3</v>
      </c>
      <c r="AU22" s="11">
        <f t="shared" si="14"/>
        <v>4.6719942149264296E-3</v>
      </c>
      <c r="AV22" s="14">
        <f t="shared" si="36"/>
        <v>5.9938343494822825E-3</v>
      </c>
      <c r="AW22" s="11">
        <f t="shared" si="15"/>
        <v>4.7039537574542854E-3</v>
      </c>
      <c r="AX22" s="13"/>
      <c r="AY22" s="13"/>
      <c r="AZ22" s="13"/>
      <c r="BA22" s="13"/>
      <c r="BB22" s="117">
        <f t="shared" si="19"/>
        <v>39490</v>
      </c>
    </row>
    <row r="23" spans="2:54" s="9" customFormat="1" ht="16">
      <c r="B23" s="38">
        <v>44377</v>
      </c>
      <c r="D23" s="7">
        <v>35102</v>
      </c>
      <c r="G23" s="8">
        <v>6629870</v>
      </c>
      <c r="H23" s="10">
        <f t="shared" si="0"/>
        <v>6579209</v>
      </c>
      <c r="I23" s="8">
        <v>29949</v>
      </c>
      <c r="J23" s="8">
        <v>30</v>
      </c>
      <c r="K23" s="9">
        <v>1</v>
      </c>
      <c r="L23" s="9">
        <v>0</v>
      </c>
      <c r="M23" s="7">
        <v>19858</v>
      </c>
      <c r="N23" s="9">
        <v>823</v>
      </c>
      <c r="O23" s="18">
        <f t="shared" si="1"/>
        <v>-9</v>
      </c>
      <c r="P23" s="18">
        <f t="shared" si="2"/>
        <v>-1</v>
      </c>
      <c r="Q23" s="18">
        <f t="shared" si="3"/>
        <v>0</v>
      </c>
      <c r="R23" s="18">
        <f t="shared" si="9"/>
        <v>12</v>
      </c>
      <c r="S23" s="17">
        <f t="shared" si="10"/>
        <v>-2.5714285714285716</v>
      </c>
      <c r="T23" s="17">
        <f t="shared" si="11"/>
        <v>-0.42857142857142855</v>
      </c>
      <c r="U23" s="17">
        <f t="shared" si="12"/>
        <v>0</v>
      </c>
      <c r="V23" s="17">
        <f t="shared" si="4"/>
        <v>2.612903225806452</v>
      </c>
      <c r="W23" s="17">
        <f t="shared" si="13"/>
        <v>0</v>
      </c>
      <c r="X23" s="17">
        <f t="shared" si="5"/>
        <v>0</v>
      </c>
      <c r="Y23" s="17">
        <f t="shared" si="23"/>
        <v>1.6279330660854072</v>
      </c>
      <c r="Z23" s="17">
        <f t="shared" si="24"/>
        <v>0.33339626851581672</v>
      </c>
      <c r="AA23" s="17">
        <f t="shared" si="25"/>
        <v>0</v>
      </c>
      <c r="AB23" s="11">
        <f t="shared" si="26"/>
        <v>7.855682411259987E-5</v>
      </c>
      <c r="AC23" s="11">
        <f t="shared" si="27"/>
        <v>8.5486222696363259E-3</v>
      </c>
      <c r="AD23" s="11">
        <f t="shared" si="28"/>
        <v>0</v>
      </c>
      <c r="AE23" s="11">
        <f t="shared" si="29"/>
        <v>2.524418705719444E-4</v>
      </c>
      <c r="AF23" s="11">
        <f t="shared" si="30"/>
        <v>3.9479359069316683E-3</v>
      </c>
      <c r="AG23" s="11">
        <f t="shared" si="31"/>
        <v>1.015406162464986E-2</v>
      </c>
      <c r="AH23" s="11">
        <f t="shared" si="16"/>
        <v>1.2608711218484061E-4</v>
      </c>
      <c r="AI23" s="11">
        <f t="shared" si="17"/>
        <v>0</v>
      </c>
      <c r="AJ23" s="11">
        <f t="shared" si="18"/>
        <v>0</v>
      </c>
      <c r="AK23" s="16">
        <f t="shared" si="20"/>
        <v>7.5381899276867953E-5</v>
      </c>
      <c r="AL23" s="16">
        <f t="shared" si="21"/>
        <v>9.5113205109600644E-3</v>
      </c>
      <c r="AM23" s="16">
        <f t="shared" si="22"/>
        <v>0</v>
      </c>
      <c r="AN23" s="15">
        <f t="shared" si="32"/>
        <v>1.3887274089576147E-4</v>
      </c>
      <c r="AO23" s="15">
        <f t="shared" si="33"/>
        <v>3.9584364176150416E-3</v>
      </c>
      <c r="AP23" s="15">
        <f t="shared" si="34"/>
        <v>0</v>
      </c>
      <c r="AQ23" s="15">
        <f t="shared" si="6"/>
        <v>2.2914568922597663E-4</v>
      </c>
      <c r="AR23" s="15">
        <f t="shared" si="7"/>
        <v>1.184494897703327E-2</v>
      </c>
      <c r="AS23" s="15" t="e">
        <f t="shared" si="8"/>
        <v>#DIV/0!</v>
      </c>
      <c r="AT23" s="14">
        <f t="shared" si="35"/>
        <v>5.2945231203628427E-3</v>
      </c>
      <c r="AU23" s="11">
        <f t="shared" si="14"/>
        <v>4.7392224238829075E-3</v>
      </c>
      <c r="AV23" s="14">
        <f t="shared" si="36"/>
        <v>5.3352918261146591E-3</v>
      </c>
      <c r="AW23" s="11">
        <f t="shared" si="15"/>
        <v>4.7719364954334808E-3</v>
      </c>
      <c r="AX23" s="13"/>
      <c r="AY23" s="13"/>
      <c r="AZ23" s="13"/>
      <c r="BA23" s="13"/>
      <c r="BB23" s="117">
        <f t="shared" si="19"/>
        <v>35102</v>
      </c>
    </row>
    <row r="24" spans="2:54" s="9" customFormat="1" ht="16">
      <c r="B24" s="38">
        <v>44378</v>
      </c>
      <c r="D24" s="7">
        <v>38628</v>
      </c>
      <c r="G24" s="8">
        <v>6629870</v>
      </c>
      <c r="H24" s="10">
        <f t="shared" si="0"/>
        <v>6580010</v>
      </c>
      <c r="I24" s="8">
        <v>29149</v>
      </c>
      <c r="J24" s="8">
        <v>26</v>
      </c>
      <c r="K24" s="9">
        <v>2</v>
      </c>
      <c r="L24" s="9">
        <v>0</v>
      </c>
      <c r="M24" s="7">
        <v>19860</v>
      </c>
      <c r="N24" s="9">
        <v>823</v>
      </c>
      <c r="O24" s="18">
        <f t="shared" si="1"/>
        <v>-4</v>
      </c>
      <c r="P24" s="18">
        <f t="shared" si="2"/>
        <v>1</v>
      </c>
      <c r="Q24" s="18">
        <f t="shared" si="3"/>
        <v>0</v>
      </c>
      <c r="R24" s="18">
        <f t="shared" si="9"/>
        <v>2</v>
      </c>
      <c r="S24" s="17">
        <f t="shared" si="10"/>
        <v>-2.7142857142857144</v>
      </c>
      <c r="T24" s="17">
        <f t="shared" si="11"/>
        <v>-0.42857142857142855</v>
      </c>
      <c r="U24" s="17">
        <f t="shared" si="12"/>
        <v>0.14285714285714285</v>
      </c>
      <c r="V24" s="17">
        <f t="shared" si="4"/>
        <v>0</v>
      </c>
      <c r="W24" s="17">
        <f t="shared" si="13"/>
        <v>1.1428571428571428</v>
      </c>
      <c r="X24" s="17">
        <f t="shared" si="5"/>
        <v>0</v>
      </c>
      <c r="Y24" s="17">
        <f t="shared" si="23"/>
        <v>1.3387344598136302</v>
      </c>
      <c r="Z24" s="17">
        <f t="shared" si="24"/>
        <v>0.25116630335902229</v>
      </c>
      <c r="AA24" s="17">
        <f t="shared" si="25"/>
        <v>0.14285714285714285</v>
      </c>
      <c r="AB24" s="11">
        <f t="shared" si="26"/>
        <v>4.4700472797543496E-5</v>
      </c>
      <c r="AC24" s="11">
        <f t="shared" si="27"/>
        <v>8.372210111967409E-3</v>
      </c>
      <c r="AD24" s="11">
        <f t="shared" si="28"/>
        <v>0.14285714285714285</v>
      </c>
      <c r="AE24" s="11">
        <f t="shared" si="29"/>
        <v>1.1400274348429523E-4</v>
      </c>
      <c r="AF24" s="11">
        <f t="shared" si="30"/>
        <v>7.1891643325049616E-3</v>
      </c>
      <c r="AG24" s="11">
        <f t="shared" si="31"/>
        <v>8.6659663865546223E-3</v>
      </c>
      <c r="AH24" s="11">
        <f t="shared" si="16"/>
        <v>0</v>
      </c>
      <c r="AI24" s="11">
        <f t="shared" si="17"/>
        <v>3.8095238095238092E-2</v>
      </c>
      <c r="AJ24" s="11">
        <f t="shared" si="18"/>
        <v>0</v>
      </c>
      <c r="AK24" s="16">
        <f t="shared" si="20"/>
        <v>6.1989974929946133E-5</v>
      </c>
      <c r="AL24" s="16">
        <f t="shared" si="21"/>
        <v>8.541558565588362E-3</v>
      </c>
      <c r="AM24" s="16">
        <f t="shared" si="22"/>
        <v>0.14285714285714285</v>
      </c>
      <c r="AN24" s="15">
        <f t="shared" si="32"/>
        <v>1.4150776523861748E-4</v>
      </c>
      <c r="AO24" s="15">
        <f t="shared" si="33"/>
        <v>0</v>
      </c>
      <c r="AP24" s="15">
        <f t="shared" si="34"/>
        <v>0</v>
      </c>
      <c r="AQ24" s="15">
        <f t="shared" si="6"/>
        <v>2.8310268549994628E-4</v>
      </c>
      <c r="AR24" s="15">
        <f t="shared" si="7"/>
        <v>7.3961106181603077E-3</v>
      </c>
      <c r="AS24" s="15" t="e">
        <f t="shared" si="8"/>
        <v>#DIV/0!</v>
      </c>
      <c r="AT24" s="14">
        <f t="shared" si="35"/>
        <v>5.8263585862166224E-3</v>
      </c>
      <c r="AU24" s="11">
        <f t="shared" si="14"/>
        <v>4.7759609162773926E-3</v>
      </c>
      <c r="AV24" s="14">
        <f t="shared" si="36"/>
        <v>5.8705077955808578E-3</v>
      </c>
      <c r="AW24" s="11">
        <f t="shared" si="15"/>
        <v>4.8088898637534067E-3</v>
      </c>
      <c r="AX24" s="13"/>
      <c r="AY24" s="13"/>
      <c r="AZ24" s="13"/>
      <c r="BA24" s="13"/>
      <c r="BB24" s="117">
        <f t="shared" si="19"/>
        <v>38628</v>
      </c>
    </row>
    <row r="25" spans="2:54" s="9" customFormat="1" ht="16">
      <c r="B25" s="38">
        <v>44379</v>
      </c>
      <c r="D25" s="7">
        <v>37463</v>
      </c>
      <c r="G25" s="8">
        <v>6629870</v>
      </c>
      <c r="H25" s="10">
        <f t="shared" si="0"/>
        <v>6584431</v>
      </c>
      <c r="I25" s="8">
        <v>24726</v>
      </c>
      <c r="J25" s="8">
        <v>27</v>
      </c>
      <c r="K25" s="9">
        <v>2</v>
      </c>
      <c r="L25" s="9">
        <v>0</v>
      </c>
      <c r="M25" s="7">
        <v>19861</v>
      </c>
      <c r="N25" s="9">
        <v>823</v>
      </c>
      <c r="O25" s="18">
        <f t="shared" si="1"/>
        <v>1</v>
      </c>
      <c r="P25" s="18">
        <f t="shared" si="2"/>
        <v>0</v>
      </c>
      <c r="Q25" s="18">
        <f t="shared" si="3"/>
        <v>0</v>
      </c>
      <c r="R25" s="18">
        <f t="shared" si="9"/>
        <v>1</v>
      </c>
      <c r="S25" s="17">
        <f t="shared" si="10"/>
        <v>-3.4285714285714284</v>
      </c>
      <c r="T25" s="17">
        <f t="shared" si="11"/>
        <v>0</v>
      </c>
      <c r="U25" s="17">
        <f t="shared" si="12"/>
        <v>0.2857142857142857</v>
      </c>
      <c r="V25" s="17">
        <f t="shared" si="4"/>
        <v>1.9310344827586206</v>
      </c>
      <c r="W25" s="17">
        <f t="shared" si="13"/>
        <v>6.8965517241379309E-2</v>
      </c>
      <c r="X25" s="17">
        <f t="shared" si="5"/>
        <v>0</v>
      </c>
      <c r="Y25" s="17">
        <f t="shared" si="23"/>
        <v>1.0462174530109092</v>
      </c>
      <c r="Z25" s="17">
        <f t="shared" si="24"/>
        <v>0.42259487478759372</v>
      </c>
      <c r="AA25" s="17">
        <f t="shared" si="25"/>
        <v>0.31428571428571433</v>
      </c>
      <c r="AB25" s="11">
        <f t="shared" si="26"/>
        <v>3.5892053003907823E-5</v>
      </c>
      <c r="AC25" s="11">
        <f t="shared" si="27"/>
        <v>1.6253649030292066E-2</v>
      </c>
      <c r="AD25" s="11">
        <f t="shared" si="28"/>
        <v>0.15714285714285717</v>
      </c>
      <c r="AE25" s="11">
        <f t="shared" si="29"/>
        <v>9.5147060395723445E-5</v>
      </c>
      <c r="AF25" s="11">
        <f t="shared" si="30"/>
        <v>6.5773205595258157E-3</v>
      </c>
      <c r="AG25" s="11">
        <f t="shared" si="31"/>
        <v>4.464285714285714E-3</v>
      </c>
      <c r="AH25" s="11">
        <f t="shared" si="16"/>
        <v>6.6247023320135188E-5</v>
      </c>
      <c r="AI25" s="11">
        <f t="shared" si="17"/>
        <v>2.6525198938992041E-3</v>
      </c>
      <c r="AJ25" s="11">
        <f t="shared" si="18"/>
        <v>0</v>
      </c>
      <c r="AK25" s="16">
        <f t="shared" si="20"/>
        <v>4.7857353091955921E-5</v>
      </c>
      <c r="AL25" s="16">
        <f t="shared" si="21"/>
        <v>1.8065368089397883E-2</v>
      </c>
      <c r="AM25" s="16">
        <f t="shared" si="22"/>
        <v>0.2857142857142857</v>
      </c>
      <c r="AN25" s="15">
        <f t="shared" si="32"/>
        <v>0</v>
      </c>
      <c r="AO25" s="15">
        <f t="shared" si="33"/>
        <v>9.2506938020351526E-3</v>
      </c>
      <c r="AP25" s="15">
        <f t="shared" si="34"/>
        <v>0</v>
      </c>
      <c r="AQ25" s="15">
        <f t="shared" si="6"/>
        <v>3.0642506345318019E-4</v>
      </c>
      <c r="AR25" s="15">
        <f t="shared" si="7"/>
        <v>3.7885108618398691E-3</v>
      </c>
      <c r="AS25" s="15" t="e">
        <f t="shared" si="8"/>
        <v>#DIV/0!</v>
      </c>
      <c r="AT25" s="14">
        <f t="shared" si="35"/>
        <v>5.6506387003063411E-3</v>
      </c>
      <c r="AU25" s="11">
        <f t="shared" si="14"/>
        <v>4.7698414254621234E-3</v>
      </c>
      <c r="AV25" s="14">
        <f t="shared" si="36"/>
        <v>5.6896336221003759E-3</v>
      </c>
      <c r="AW25" s="11">
        <f t="shared" si="15"/>
        <v>4.8028811718887048E-3</v>
      </c>
      <c r="AX25" s="13"/>
      <c r="AY25" s="13"/>
      <c r="AZ25" s="13"/>
      <c r="BA25" s="13"/>
      <c r="BB25" s="117">
        <f t="shared" si="19"/>
        <v>37463</v>
      </c>
    </row>
    <row r="26" spans="2:54" s="9" customFormat="1" ht="16">
      <c r="B26" s="38">
        <v>44380</v>
      </c>
      <c r="D26" s="7">
        <v>36854</v>
      </c>
      <c r="G26" s="8">
        <v>6629870</v>
      </c>
      <c r="H26" s="10">
        <f t="shared" si="0"/>
        <v>6584910</v>
      </c>
      <c r="I26" s="8">
        <v>24247</v>
      </c>
      <c r="J26" s="8">
        <v>26</v>
      </c>
      <c r="K26" s="9">
        <v>1</v>
      </c>
      <c r="L26" s="9">
        <v>0</v>
      </c>
      <c r="M26" s="7">
        <v>19863</v>
      </c>
      <c r="N26" s="9">
        <v>823</v>
      </c>
      <c r="O26" s="18">
        <f t="shared" si="1"/>
        <v>-1</v>
      </c>
      <c r="P26" s="18">
        <f t="shared" si="2"/>
        <v>-1</v>
      </c>
      <c r="Q26" s="18">
        <f t="shared" si="3"/>
        <v>0</v>
      </c>
      <c r="R26" s="18">
        <f t="shared" si="9"/>
        <v>2</v>
      </c>
      <c r="S26" s="17">
        <f t="shared" si="10"/>
        <v>-3</v>
      </c>
      <c r="T26" s="17">
        <f t="shared" si="11"/>
        <v>0</v>
      </c>
      <c r="U26" s="17">
        <f t="shared" si="12"/>
        <v>0.2857142857142857</v>
      </c>
      <c r="V26" s="17">
        <f t="shared" si="4"/>
        <v>0.92592592592592582</v>
      </c>
      <c r="W26" s="17">
        <f t="shared" si="13"/>
        <v>0</v>
      </c>
      <c r="X26" s="17">
        <f t="shared" si="5"/>
        <v>0</v>
      </c>
      <c r="Y26" s="17">
        <f t="shared" si="23"/>
        <v>1.067123376355857</v>
      </c>
      <c r="Z26" s="17">
        <f t="shared" si="24"/>
        <v>0.40168895144264599</v>
      </c>
      <c r="AA26" s="17">
        <f t="shared" si="25"/>
        <v>0.31428571428571433</v>
      </c>
      <c r="AB26" s="11">
        <f t="shared" si="26"/>
        <v>4.3157946143972211E-5</v>
      </c>
      <c r="AC26" s="11">
        <f t="shared" si="27"/>
        <v>1.4877368571949852E-2</v>
      </c>
      <c r="AD26" s="11">
        <f t="shared" si="28"/>
        <v>0.15714285714285717</v>
      </c>
      <c r="AE26" s="11">
        <f t="shared" si="29"/>
        <v>9.5312509200621499E-5</v>
      </c>
      <c r="AF26" s="11">
        <f t="shared" si="30"/>
        <v>6.157414719383086E-3</v>
      </c>
      <c r="AG26" s="11">
        <f t="shared" si="31"/>
        <v>0</v>
      </c>
      <c r="AH26" s="11">
        <f t="shared" si="16"/>
        <v>3.7447461211919671E-5</v>
      </c>
      <c r="AI26" s="11">
        <f t="shared" si="17"/>
        <v>0</v>
      </c>
      <c r="AJ26" s="11">
        <f t="shared" si="18"/>
        <v>0</v>
      </c>
      <c r="AK26" s="16">
        <f t="shared" si="20"/>
        <v>4.6635236042757494E-5</v>
      </c>
      <c r="AL26" s="16">
        <f t="shared" si="21"/>
        <v>1.7542720005774191E-2</v>
      </c>
      <c r="AM26" s="16">
        <f t="shared" si="22"/>
        <v>0.2857142857142857</v>
      </c>
      <c r="AN26" s="15">
        <f t="shared" si="32"/>
        <v>1.3263001530929318E-4</v>
      </c>
      <c r="AO26" s="15">
        <f t="shared" si="33"/>
        <v>1.984126984126984E-3</v>
      </c>
      <c r="AP26" s="15">
        <f t="shared" si="34"/>
        <v>0</v>
      </c>
      <c r="AQ26" s="15">
        <f t="shared" si="6"/>
        <v>3.2796063872092128E-4</v>
      </c>
      <c r="AR26" s="15">
        <f t="shared" si="7"/>
        <v>7.5589339871017036E-3</v>
      </c>
      <c r="AS26" s="15" t="e">
        <f t="shared" si="8"/>
        <v>#DIV/0!</v>
      </c>
      <c r="AT26" s="14">
        <f t="shared" si="35"/>
        <v>5.5587816955686917E-3</v>
      </c>
      <c r="AU26" s="11">
        <f t="shared" si="14"/>
        <v>4.8110617984537087E-3</v>
      </c>
      <c r="AV26" s="14">
        <f t="shared" si="36"/>
        <v>5.5967355666212597E-3</v>
      </c>
      <c r="AW26" s="11">
        <f t="shared" si="15"/>
        <v>4.8445562089374661E-3</v>
      </c>
      <c r="AX26" s="13"/>
      <c r="AY26" s="13"/>
      <c r="AZ26" s="13"/>
      <c r="BA26" s="13"/>
      <c r="BB26" s="117">
        <f t="shared" si="19"/>
        <v>36854</v>
      </c>
    </row>
    <row r="27" spans="2:54" s="9" customFormat="1" ht="16">
      <c r="B27" s="38">
        <v>44381</v>
      </c>
      <c r="D27" s="7">
        <v>19384</v>
      </c>
      <c r="G27" s="8">
        <v>6629870</v>
      </c>
      <c r="H27" s="10">
        <f t="shared" si="0"/>
        <v>6588715</v>
      </c>
      <c r="I27" s="8">
        <v>20441</v>
      </c>
      <c r="J27" s="8">
        <v>18</v>
      </c>
      <c r="K27" s="9">
        <v>1</v>
      </c>
      <c r="L27" s="9">
        <v>1</v>
      </c>
      <c r="M27" s="7">
        <v>19871</v>
      </c>
      <c r="N27" s="9">
        <v>823</v>
      </c>
      <c r="O27" s="18">
        <f t="shared" si="1"/>
        <v>-8</v>
      </c>
      <c r="P27" s="18">
        <f t="shared" si="2"/>
        <v>0</v>
      </c>
      <c r="Q27" s="18">
        <f t="shared" si="3"/>
        <v>1</v>
      </c>
      <c r="R27" s="18">
        <f t="shared" si="9"/>
        <v>8</v>
      </c>
      <c r="S27" s="17">
        <f t="shared" si="10"/>
        <v>-1.8571428571428572</v>
      </c>
      <c r="T27" s="17">
        <f t="shared" si="11"/>
        <v>0.14285714285714285</v>
      </c>
      <c r="U27" s="17">
        <f t="shared" si="12"/>
        <v>0.2857142857142857</v>
      </c>
      <c r="V27" s="17">
        <f t="shared" si="4"/>
        <v>0</v>
      </c>
      <c r="W27" s="17">
        <f t="shared" si="13"/>
        <v>0.4</v>
      </c>
      <c r="X27" s="17">
        <f t="shared" si="5"/>
        <v>1</v>
      </c>
      <c r="Y27" s="17">
        <f t="shared" si="23"/>
        <v>0.69385148695493526</v>
      </c>
      <c r="Z27" s="17">
        <f t="shared" si="24"/>
        <v>0.41529439361951676</v>
      </c>
      <c r="AA27" s="17">
        <f t="shared" si="25"/>
        <v>0.3278911564625851</v>
      </c>
      <c r="AB27" s="11">
        <f t="shared" si="26"/>
        <v>2.8615972572068101E-5</v>
      </c>
      <c r="AC27" s="11">
        <f t="shared" si="27"/>
        <v>1.5972861293058336E-2</v>
      </c>
      <c r="AD27" s="11">
        <f t="shared" si="28"/>
        <v>0.3278911564625851</v>
      </c>
      <c r="AE27" s="11">
        <f t="shared" si="29"/>
        <v>1.0224084755452631E-4</v>
      </c>
      <c r="AF27" s="11">
        <f t="shared" si="30"/>
        <v>5.3248933816272088E-3</v>
      </c>
      <c r="AG27" s="11">
        <f t="shared" si="31"/>
        <v>0</v>
      </c>
      <c r="AH27" s="11">
        <f t="shared" si="16"/>
        <v>0</v>
      </c>
      <c r="AI27" s="11">
        <f t="shared" si="17"/>
        <v>1.5384615384615385E-2</v>
      </c>
      <c r="AJ27" s="11">
        <f t="shared" si="18"/>
        <v>1</v>
      </c>
      <c r="AK27" s="16">
        <f t="shared" si="20"/>
        <v>2.8622791444923119E-5</v>
      </c>
      <c r="AL27" s="16">
        <f t="shared" si="21"/>
        <v>1.8298577904489237E-2</v>
      </c>
      <c r="AM27" s="16">
        <f t="shared" si="22"/>
        <v>0.29251700680272108</v>
      </c>
      <c r="AN27" s="15">
        <f t="shared" si="32"/>
        <v>9.3743470428452798E-5</v>
      </c>
      <c r="AO27" s="15">
        <f t="shared" si="33"/>
        <v>2.2172949002217293E-2</v>
      </c>
      <c r="AP27" s="15">
        <f t="shared" si="34"/>
        <v>0</v>
      </c>
      <c r="AQ27" s="15">
        <f t="shared" si="6"/>
        <v>3.7781779385715988E-4</v>
      </c>
      <c r="AR27" s="15">
        <f t="shared" si="7"/>
        <v>1.0802550274196252E-2</v>
      </c>
      <c r="AS27" s="15" t="e">
        <f t="shared" si="8"/>
        <v>#DIV/0!</v>
      </c>
      <c r="AT27" s="14">
        <f t="shared" si="35"/>
        <v>2.9237375695149379E-3</v>
      </c>
      <c r="AU27" s="11">
        <f t="shared" si="14"/>
        <v>5.006971694553804E-3</v>
      </c>
      <c r="AV27" s="14">
        <f t="shared" si="36"/>
        <v>2.9420000713340916E-3</v>
      </c>
      <c r="AW27" s="11">
        <f t="shared" si="15"/>
        <v>5.0416181635222464E-3</v>
      </c>
      <c r="AX27" s="13"/>
      <c r="AY27" s="13"/>
      <c r="AZ27" s="13"/>
      <c r="BA27" s="13"/>
      <c r="BB27" s="117">
        <f t="shared" si="19"/>
        <v>19384</v>
      </c>
    </row>
    <row r="28" spans="2:54" s="9" customFormat="1" ht="16">
      <c r="B28" s="38">
        <v>44382</v>
      </c>
      <c r="D28" s="7">
        <v>14443</v>
      </c>
      <c r="G28" s="8">
        <v>6629870</v>
      </c>
      <c r="H28" s="10">
        <f t="shared" si="0"/>
        <v>6588464</v>
      </c>
      <c r="I28" s="8">
        <v>20690</v>
      </c>
      <c r="J28" s="8">
        <v>16</v>
      </c>
      <c r="K28" s="9">
        <v>2</v>
      </c>
      <c r="L28" s="9">
        <v>2</v>
      </c>
      <c r="M28" s="7">
        <v>19873</v>
      </c>
      <c r="N28" s="9">
        <v>823</v>
      </c>
      <c r="O28" s="18">
        <f t="shared" si="1"/>
        <v>-2</v>
      </c>
      <c r="P28" s="18">
        <f t="shared" si="2"/>
        <v>1</v>
      </c>
      <c r="Q28" s="18">
        <f t="shared" si="3"/>
        <v>1</v>
      </c>
      <c r="R28" s="18">
        <f t="shared" si="9"/>
        <v>2</v>
      </c>
      <c r="S28" s="17">
        <f t="shared" si="10"/>
        <v>-1.8571428571428572</v>
      </c>
      <c r="T28" s="17">
        <f t="shared" si="11"/>
        <v>0.14285714285714285</v>
      </c>
      <c r="U28" s="17">
        <f t="shared" si="12"/>
        <v>0.2857142857142857</v>
      </c>
      <c r="V28" s="17">
        <f t="shared" si="4"/>
        <v>0</v>
      </c>
      <c r="W28" s="17">
        <f t="shared" si="13"/>
        <v>1.2</v>
      </c>
      <c r="X28" s="17">
        <f t="shared" si="5"/>
        <v>1.2</v>
      </c>
      <c r="Y28" s="17">
        <f t="shared" si="23"/>
        <v>0.69385148695493526</v>
      </c>
      <c r="Z28" s="17">
        <f t="shared" si="24"/>
        <v>0.46631480178278206</v>
      </c>
      <c r="AA28" s="17">
        <f t="shared" si="25"/>
        <v>0.37551020408163271</v>
      </c>
      <c r="AB28" s="11">
        <f t="shared" si="26"/>
        <v>3.3944106792961951E-5</v>
      </c>
      <c r="AC28" s="11">
        <f t="shared" si="27"/>
        <v>2.5906377876821225E-2</v>
      </c>
      <c r="AD28" s="11">
        <f t="shared" si="28"/>
        <v>0.37551020408163271</v>
      </c>
      <c r="AE28" s="11">
        <f t="shared" si="29"/>
        <v>7.9063799957069484E-5</v>
      </c>
      <c r="AF28" s="11">
        <f t="shared" si="30"/>
        <v>1.074488148416341E-2</v>
      </c>
      <c r="AG28" s="11">
        <f t="shared" si="31"/>
        <v>0</v>
      </c>
      <c r="AH28" s="11">
        <f t="shared" si="16"/>
        <v>0</v>
      </c>
      <c r="AI28" s="11">
        <f t="shared" si="17"/>
        <v>6.6666666666666666E-2</v>
      </c>
      <c r="AJ28" s="11">
        <f t="shared" si="18"/>
        <v>1</v>
      </c>
      <c r="AK28" s="16">
        <f t="shared" si="20"/>
        <v>2.8622791444923119E-5</v>
      </c>
      <c r="AL28" s="16">
        <f t="shared" si="21"/>
        <v>2.5461443050547657E-2</v>
      </c>
      <c r="AM28" s="16">
        <f t="shared" si="22"/>
        <v>0.31632653061224486</v>
      </c>
      <c r="AN28" s="15">
        <f t="shared" si="32"/>
        <v>9.8928352865931365E-5</v>
      </c>
      <c r="AO28" s="15">
        <f t="shared" si="33"/>
        <v>0</v>
      </c>
      <c r="AP28" s="15">
        <f t="shared" si="34"/>
        <v>0</v>
      </c>
      <c r="AQ28" s="15">
        <f t="shared" si="6"/>
        <v>3.9598840009392788E-4</v>
      </c>
      <c r="AR28" s="15">
        <f t="shared" si="7"/>
        <v>9.1462355744032914E-3</v>
      </c>
      <c r="AS28" s="15" t="e">
        <f t="shared" si="8"/>
        <v>#DIV/0!</v>
      </c>
      <c r="AT28" s="14">
        <f t="shared" si="35"/>
        <v>2.1784740877272102E-3</v>
      </c>
      <c r="AU28" s="11">
        <f t="shared" si="14"/>
        <v>4.69401576286025E-3</v>
      </c>
      <c r="AV28" s="14">
        <f t="shared" si="36"/>
        <v>2.1921649719874011E-3</v>
      </c>
      <c r="AW28" s="11">
        <f t="shared" si="15"/>
        <v>4.7261538924496995E-3</v>
      </c>
      <c r="AX28" s="13"/>
      <c r="AY28" s="13"/>
      <c r="AZ28" s="13"/>
      <c r="BA28" s="13"/>
      <c r="BB28" s="117">
        <f t="shared" si="19"/>
        <v>14443</v>
      </c>
    </row>
    <row r="29" spans="2:54" s="9" customFormat="1" ht="16">
      <c r="B29" s="38">
        <v>44383</v>
      </c>
      <c r="D29" s="7">
        <v>41403</v>
      </c>
      <c r="G29" s="8">
        <v>6629870</v>
      </c>
      <c r="H29" s="10">
        <f t="shared" si="0"/>
        <v>6587003</v>
      </c>
      <c r="I29" s="8">
        <v>22149</v>
      </c>
      <c r="J29" s="8">
        <v>18</v>
      </c>
      <c r="K29" s="9">
        <v>2</v>
      </c>
      <c r="L29" s="9">
        <v>2</v>
      </c>
      <c r="M29" s="7">
        <v>19873</v>
      </c>
      <c r="N29" s="9">
        <v>823</v>
      </c>
      <c r="O29" s="18">
        <f t="shared" si="1"/>
        <v>2</v>
      </c>
      <c r="P29" s="18">
        <f t="shared" si="2"/>
        <v>0</v>
      </c>
      <c r="Q29" s="18">
        <f t="shared" si="3"/>
        <v>0</v>
      </c>
      <c r="R29" s="18">
        <f t="shared" si="9"/>
        <v>0</v>
      </c>
      <c r="S29" s="17">
        <f t="shared" si="10"/>
        <v>-1.7142857142857142</v>
      </c>
      <c r="T29" s="17">
        <f t="shared" si="11"/>
        <v>0.14285714285714285</v>
      </c>
      <c r="U29" s="17">
        <f t="shared" si="12"/>
        <v>0</v>
      </c>
      <c r="V29" s="17">
        <f t="shared" si="4"/>
        <v>2</v>
      </c>
      <c r="W29" s="17">
        <f t="shared" si="13"/>
        <v>0</v>
      </c>
      <c r="X29" s="17">
        <f t="shared" si="5"/>
        <v>0</v>
      </c>
      <c r="Y29" s="17">
        <f t="shared" si="23"/>
        <v>0.82275132275132279</v>
      </c>
      <c r="Z29" s="17">
        <f t="shared" si="24"/>
        <v>0.48027210884353744</v>
      </c>
      <c r="AA29" s="17">
        <f t="shared" si="25"/>
        <v>0.37551020408163271</v>
      </c>
      <c r="AB29" s="11">
        <f t="shared" si="26"/>
        <v>3.9765651172127731E-5</v>
      </c>
      <c r="AC29" s="11">
        <f t="shared" si="27"/>
        <v>3.001700680272109E-2</v>
      </c>
      <c r="AD29" s="11">
        <f t="shared" si="28"/>
        <v>0.18775510204081636</v>
      </c>
      <c r="AE29" s="11">
        <f t="shared" si="29"/>
        <v>1.0854995745455761E-4</v>
      </c>
      <c r="AF29" s="11">
        <f t="shared" si="30"/>
        <v>8.6325257605144659E-3</v>
      </c>
      <c r="AG29" s="11">
        <f t="shared" si="31"/>
        <v>0</v>
      </c>
      <c r="AH29" s="11">
        <f t="shared" si="16"/>
        <v>9.666505558240696E-5</v>
      </c>
      <c r="AI29" s="11">
        <f t="shared" si="17"/>
        <v>0</v>
      </c>
      <c r="AJ29" s="11">
        <f t="shared" si="18"/>
        <v>0</v>
      </c>
      <c r="AK29" s="16">
        <f t="shared" si="20"/>
        <v>3.392048840175977E-5</v>
      </c>
      <c r="AL29" s="16">
        <f t="shared" si="21"/>
        <v>2.6914013468635319E-2</v>
      </c>
      <c r="AM29" s="16">
        <f t="shared" si="22"/>
        <v>0.31632653061224486</v>
      </c>
      <c r="AN29" s="15">
        <f t="shared" si="32"/>
        <v>1.0521987492679604E-4</v>
      </c>
      <c r="AO29" s="15">
        <f t="shared" si="33"/>
        <v>3.6585365853658534E-3</v>
      </c>
      <c r="AP29" s="15">
        <f t="shared" si="34"/>
        <v>0</v>
      </c>
      <c r="AQ29" s="15">
        <f t="shared" si="6"/>
        <v>3.6984369475002006E-4</v>
      </c>
      <c r="AR29" s="15">
        <f t="shared" si="7"/>
        <v>1.1325925439518162E-2</v>
      </c>
      <c r="AS29" s="15" t="e">
        <f t="shared" si="8"/>
        <v>#DIV/0!</v>
      </c>
      <c r="AT29" s="14">
        <f t="shared" si="35"/>
        <v>6.2449188294793111E-3</v>
      </c>
      <c r="AU29" s="11">
        <f t="shared" si="14"/>
        <v>4.6255808937430143E-3</v>
      </c>
      <c r="AV29" s="14">
        <f t="shared" si="36"/>
        <v>6.2855596088236178E-3</v>
      </c>
      <c r="AW29" s="11">
        <f t="shared" si="15"/>
        <v>4.657345060035822E-3</v>
      </c>
      <c r="AX29" s="13"/>
      <c r="AY29" s="13"/>
      <c r="AZ29" s="13"/>
      <c r="BA29" s="13"/>
      <c r="BB29" s="117">
        <f t="shared" si="19"/>
        <v>41403</v>
      </c>
    </row>
    <row r="30" spans="2:54" s="9" customFormat="1" ht="16">
      <c r="B30" s="38">
        <v>44384</v>
      </c>
      <c r="D30" s="7">
        <v>44194</v>
      </c>
      <c r="G30" s="8">
        <v>6629870</v>
      </c>
      <c r="H30" s="10">
        <f t="shared" si="0"/>
        <v>6581654</v>
      </c>
      <c r="I30" s="8">
        <v>27498</v>
      </c>
      <c r="J30" s="8">
        <v>17</v>
      </c>
      <c r="K30" s="9">
        <v>2</v>
      </c>
      <c r="L30" s="9">
        <v>2</v>
      </c>
      <c r="M30" s="7">
        <v>19874</v>
      </c>
      <c r="N30" s="9">
        <v>823</v>
      </c>
      <c r="O30" s="18">
        <f t="shared" si="1"/>
        <v>-1</v>
      </c>
      <c r="P30" s="18">
        <f t="shared" si="2"/>
        <v>0</v>
      </c>
      <c r="Q30" s="18">
        <f t="shared" si="3"/>
        <v>0</v>
      </c>
      <c r="R30" s="18">
        <f t="shared" si="9"/>
        <v>1</v>
      </c>
      <c r="S30" s="17">
        <f t="shared" si="10"/>
        <v>-1.2857142857142858</v>
      </c>
      <c r="T30" s="17">
        <f t="shared" si="11"/>
        <v>0.2857142857142857</v>
      </c>
      <c r="U30" s="17">
        <f t="shared" si="12"/>
        <v>0</v>
      </c>
      <c r="V30" s="17">
        <f t="shared" si="4"/>
        <v>0</v>
      </c>
      <c r="W30" s="17">
        <f t="shared" si="13"/>
        <v>9.5238095238095233E-2</v>
      </c>
      <c r="X30" s="17">
        <f t="shared" si="5"/>
        <v>9.5238095238095233E-2</v>
      </c>
      <c r="Y30" s="17">
        <f t="shared" si="23"/>
        <v>1.0976190476190477</v>
      </c>
      <c r="Z30" s="17">
        <f t="shared" si="24"/>
        <v>0.50170068027210879</v>
      </c>
      <c r="AA30" s="17">
        <f t="shared" si="25"/>
        <v>0.37551020408163271</v>
      </c>
      <c r="AB30" s="11">
        <f t="shared" si="26"/>
        <v>4.9556144639444117E-5</v>
      </c>
      <c r="AC30" s="11">
        <f t="shared" si="27"/>
        <v>2.7872260015117153E-2</v>
      </c>
      <c r="AD30" s="11">
        <f t="shared" si="28"/>
        <v>0.18775510204081636</v>
      </c>
      <c r="AE30" s="11">
        <f t="shared" si="29"/>
        <v>7.855682411259987E-5</v>
      </c>
      <c r="AF30" s="11">
        <f t="shared" si="30"/>
        <v>8.5486222696363259E-3</v>
      </c>
      <c r="AG30" s="11">
        <f t="shared" si="31"/>
        <v>0</v>
      </c>
      <c r="AH30" s="11">
        <f t="shared" si="16"/>
        <v>0</v>
      </c>
      <c r="AI30" s="11">
        <f t="shared" si="17"/>
        <v>5.2910052910052907E-3</v>
      </c>
      <c r="AJ30" s="11">
        <f t="shared" si="18"/>
        <v>4.7619047619047616E-2</v>
      </c>
      <c r="AK30" s="16">
        <f t="shared" si="20"/>
        <v>4.4481083877598413E-5</v>
      </c>
      <c r="AL30" s="16">
        <f t="shared" si="21"/>
        <v>2.834258489720675E-2</v>
      </c>
      <c r="AM30" s="16">
        <f t="shared" si="22"/>
        <v>0.31632653061224486</v>
      </c>
      <c r="AN30" s="15">
        <f t="shared" si="32"/>
        <v>1.2608711218484061E-4</v>
      </c>
      <c r="AO30" s="15">
        <f t="shared" si="33"/>
        <v>0</v>
      </c>
      <c r="AP30" s="15">
        <f t="shared" si="34"/>
        <v>0</v>
      </c>
      <c r="AQ30" s="15">
        <f t="shared" si="6"/>
        <v>3.1619237518588347E-4</v>
      </c>
      <c r="AR30" s="15">
        <f t="shared" si="7"/>
        <v>1.2351554374042954E-2</v>
      </c>
      <c r="AS30" s="15" t="e">
        <f t="shared" si="8"/>
        <v>#DIV/0!</v>
      </c>
      <c r="AT30" s="14">
        <f t="shared" si="35"/>
        <v>6.6658923930635137E-3</v>
      </c>
      <c r="AU30" s="11">
        <f t="shared" si="14"/>
        <v>4.5078884330634356E-3</v>
      </c>
      <c r="AV30" s="14">
        <f t="shared" si="36"/>
        <v>6.7147255082081192E-3</v>
      </c>
      <c r="AW30" s="11">
        <f t="shared" si="15"/>
        <v>4.5387484101212291E-3</v>
      </c>
      <c r="AX30" s="13"/>
      <c r="AY30" s="13"/>
      <c r="AZ30" s="13"/>
      <c r="BA30" s="13"/>
      <c r="BB30" s="117">
        <f t="shared" si="19"/>
        <v>44194</v>
      </c>
    </row>
    <row r="31" spans="2:54" s="9" customFormat="1" ht="16">
      <c r="B31" s="38">
        <v>44385</v>
      </c>
      <c r="D31" s="7">
        <v>24104</v>
      </c>
      <c r="G31" s="8">
        <v>6629870</v>
      </c>
      <c r="H31" s="10">
        <f t="shared" si="0"/>
        <v>6581732</v>
      </c>
      <c r="I31" s="8">
        <v>27420</v>
      </c>
      <c r="J31" s="8">
        <v>13</v>
      </c>
      <c r="K31" s="9">
        <v>3</v>
      </c>
      <c r="L31" s="9">
        <v>2</v>
      </c>
      <c r="M31" s="7">
        <v>19877</v>
      </c>
      <c r="N31" s="9">
        <v>823</v>
      </c>
      <c r="O31" s="18">
        <f t="shared" si="1"/>
        <v>-4</v>
      </c>
      <c r="P31" s="18">
        <f t="shared" si="2"/>
        <v>1</v>
      </c>
      <c r="Q31" s="18">
        <f t="shared" si="3"/>
        <v>0</v>
      </c>
      <c r="R31" s="18">
        <f t="shared" si="9"/>
        <v>3</v>
      </c>
      <c r="S31" s="17">
        <f t="shared" si="10"/>
        <v>-0.5714285714285714</v>
      </c>
      <c r="T31" s="17">
        <f t="shared" si="11"/>
        <v>0.2857142857142857</v>
      </c>
      <c r="U31" s="17">
        <f t="shared" si="12"/>
        <v>-0.14285714285714285</v>
      </c>
      <c r="V31" s="17">
        <f t="shared" si="4"/>
        <v>0</v>
      </c>
      <c r="W31" s="17">
        <f t="shared" si="13"/>
        <v>1.5</v>
      </c>
      <c r="X31" s="17">
        <f t="shared" si="5"/>
        <v>0.33333333333333331</v>
      </c>
      <c r="Y31" s="17">
        <f t="shared" si="23"/>
        <v>1.0976190476190477</v>
      </c>
      <c r="Z31" s="17">
        <f t="shared" si="24"/>
        <v>0.52018807523009192</v>
      </c>
      <c r="AA31" s="17">
        <f t="shared" si="25"/>
        <v>0.23265306122448975</v>
      </c>
      <c r="AB31" s="11">
        <f t="shared" si="26"/>
        <v>3.9916322918723095E-5</v>
      </c>
      <c r="AC31" s="11">
        <f t="shared" si="27"/>
        <v>3.0599298542946584E-2</v>
      </c>
      <c r="AD31" s="11">
        <f t="shared" si="28"/>
        <v>0.11632653061224488</v>
      </c>
      <c r="AE31" s="11">
        <f t="shared" si="29"/>
        <v>4.4700472797543496E-5</v>
      </c>
      <c r="AF31" s="11">
        <f t="shared" si="30"/>
        <v>8.372210111967409E-3</v>
      </c>
      <c r="AG31" s="11">
        <f t="shared" si="31"/>
        <v>0.14285714285714285</v>
      </c>
      <c r="AH31" s="11">
        <f t="shared" si="16"/>
        <v>0</v>
      </c>
      <c r="AI31" s="11">
        <f t="shared" si="17"/>
        <v>8.8235294117647065E-2</v>
      </c>
      <c r="AJ31" s="11">
        <f t="shared" si="18"/>
        <v>0.16666666666666666</v>
      </c>
      <c r="AK31" s="16">
        <f t="shared" si="20"/>
        <v>4.4481083877598413E-5</v>
      </c>
      <c r="AL31" s="16">
        <f t="shared" si="21"/>
        <v>3.0593621058277513E-2</v>
      </c>
      <c r="AM31" s="16">
        <f t="shared" si="22"/>
        <v>0.17346938775510207</v>
      </c>
      <c r="AN31" s="15">
        <f t="shared" si="32"/>
        <v>0</v>
      </c>
      <c r="AO31" s="15">
        <f t="shared" si="33"/>
        <v>3.8095238095238092E-2</v>
      </c>
      <c r="AP31" s="15">
        <f t="shared" si="34"/>
        <v>0</v>
      </c>
      <c r="AQ31" s="15">
        <f t="shared" si="6"/>
        <v>3.0866005547512378E-4</v>
      </c>
      <c r="AR31" s="15">
        <f t="shared" si="7"/>
        <v>1.2351554374042954E-2</v>
      </c>
      <c r="AS31" s="15" t="e">
        <f t="shared" si="8"/>
        <v>#DIV/0!</v>
      </c>
      <c r="AT31" s="14">
        <f t="shared" si="35"/>
        <v>3.6356670643617446E-3</v>
      </c>
      <c r="AU31" s="11">
        <f t="shared" si="14"/>
        <v>4.53646042186994E-3</v>
      </c>
      <c r="AV31" s="14">
        <f t="shared" si="36"/>
        <v>3.6622578980730299E-3</v>
      </c>
      <c r="AW31" s="11">
        <f t="shared" si="15"/>
        <v>4.5676944819200678E-3</v>
      </c>
      <c r="AX31" s="13"/>
      <c r="AY31" s="13"/>
      <c r="AZ31" s="13"/>
      <c r="BA31" s="13"/>
      <c r="BB31" s="117">
        <f t="shared" si="19"/>
        <v>24104</v>
      </c>
    </row>
    <row r="32" spans="2:54" s="9" customFormat="1" ht="16">
      <c r="B32" s="38">
        <v>44386</v>
      </c>
      <c r="D32" s="7">
        <v>34287</v>
      </c>
      <c r="G32" s="8">
        <v>6629870</v>
      </c>
      <c r="H32" s="10">
        <f t="shared" si="0"/>
        <v>6583561</v>
      </c>
      <c r="I32" s="8">
        <v>25590</v>
      </c>
      <c r="J32" s="8">
        <v>15</v>
      </c>
      <c r="K32" s="9">
        <v>3</v>
      </c>
      <c r="L32" s="9">
        <v>0</v>
      </c>
      <c r="M32" s="7">
        <v>19878</v>
      </c>
      <c r="N32" s="9">
        <v>823</v>
      </c>
      <c r="O32" s="18">
        <f t="shared" si="1"/>
        <v>2</v>
      </c>
      <c r="P32" s="18">
        <f t="shared" si="2"/>
        <v>0</v>
      </c>
      <c r="Q32" s="18">
        <f t="shared" si="3"/>
        <v>-2</v>
      </c>
      <c r="R32" s="18">
        <f t="shared" si="9"/>
        <v>1</v>
      </c>
      <c r="S32" s="17">
        <f t="shared" si="10"/>
        <v>-0.42857142857142855</v>
      </c>
      <c r="T32" s="17">
        <f t="shared" si="11"/>
        <v>0.14285714285714285</v>
      </c>
      <c r="U32" s="17">
        <f t="shared" si="12"/>
        <v>-0.2857142857142857</v>
      </c>
      <c r="V32" s="17">
        <f t="shared" si="4"/>
        <v>2.8333333333333335</v>
      </c>
      <c r="W32" s="17">
        <f t="shared" si="13"/>
        <v>0.16666666666666666</v>
      </c>
      <c r="X32" s="17">
        <f t="shared" si="5"/>
        <v>0</v>
      </c>
      <c r="Y32" s="17">
        <f t="shared" si="23"/>
        <v>1.3029761904761905</v>
      </c>
      <c r="Z32" s="17">
        <f t="shared" si="24"/>
        <v>0.4291166466586635</v>
      </c>
      <c r="AA32" s="17">
        <f t="shared" si="25"/>
        <v>6.1224489795918366E-2</v>
      </c>
      <c r="AB32" s="11">
        <f t="shared" si="26"/>
        <v>4.7519190024660487E-5</v>
      </c>
      <c r="AC32" s="11">
        <f t="shared" si="27"/>
        <v>3.3008972819897189E-2</v>
      </c>
      <c r="AD32" s="11">
        <f t="shared" si="28"/>
        <v>2.0408163265306121E-2</v>
      </c>
      <c r="AE32" s="11">
        <f t="shared" si="29"/>
        <v>3.5892053003907823E-5</v>
      </c>
      <c r="AF32" s="11">
        <f t="shared" si="30"/>
        <v>1.6253649030292066E-2</v>
      </c>
      <c r="AG32" s="11">
        <f t="shared" si="31"/>
        <v>0.15714285714285717</v>
      </c>
      <c r="AH32" s="11">
        <f t="shared" si="16"/>
        <v>1.0333090201799174E-4</v>
      </c>
      <c r="AI32" s="11">
        <f t="shared" si="17"/>
        <v>1.282051282051282E-2</v>
      </c>
      <c r="AJ32" s="11">
        <f t="shared" si="18"/>
        <v>0</v>
      </c>
      <c r="AK32" s="16">
        <f t="shared" si="20"/>
        <v>5.329393869079654E-5</v>
      </c>
      <c r="AL32" s="16">
        <f t="shared" si="21"/>
        <v>2.6809607452835331E-2</v>
      </c>
      <c r="AM32" s="16">
        <f t="shared" si="22"/>
        <v>3.0612244897959183E-2</v>
      </c>
      <c r="AN32" s="15">
        <f t="shared" si="32"/>
        <v>6.6247023320135188E-5</v>
      </c>
      <c r="AO32" s="15">
        <f t="shared" si="33"/>
        <v>2.6525198938992041E-3</v>
      </c>
      <c r="AP32" s="15">
        <f t="shared" si="34"/>
        <v>0</v>
      </c>
      <c r="AQ32" s="15">
        <f t="shared" si="6"/>
        <v>3.381166833360535E-4</v>
      </c>
      <c r="AR32" s="15">
        <f t="shared" si="7"/>
        <v>1.0219358211996045E-2</v>
      </c>
      <c r="AS32" s="15">
        <f t="shared" si="8"/>
        <v>7.8875438950621754E-2</v>
      </c>
      <c r="AT32" s="14">
        <f t="shared" si="35"/>
        <v>5.1715946164856931E-3</v>
      </c>
      <c r="AU32" s="11">
        <f t="shared" si="14"/>
        <v>4.5439805003718017E-3</v>
      </c>
      <c r="AV32" s="14">
        <f t="shared" si="36"/>
        <v>5.2079717952032345E-3</v>
      </c>
      <c r="AW32" s="11">
        <f t="shared" si="15"/>
        <v>4.5751915898013303E-3</v>
      </c>
      <c r="AX32" s="13"/>
      <c r="AY32" s="13"/>
      <c r="AZ32" s="13"/>
      <c r="BA32" s="13"/>
      <c r="BB32" s="117">
        <f t="shared" si="19"/>
        <v>34287</v>
      </c>
    </row>
    <row r="33" spans="2:54" s="9" customFormat="1" ht="16">
      <c r="B33" s="38">
        <v>44387</v>
      </c>
      <c r="D33" s="7">
        <v>31392</v>
      </c>
      <c r="G33" s="8">
        <v>6629870</v>
      </c>
      <c r="H33" s="10">
        <f t="shared" si="0"/>
        <v>6585883</v>
      </c>
      <c r="I33" s="8">
        <v>23265</v>
      </c>
      <c r="J33" s="8">
        <v>17</v>
      </c>
      <c r="K33" s="9">
        <v>3</v>
      </c>
      <c r="L33" s="9">
        <v>0</v>
      </c>
      <c r="M33" s="7">
        <v>19879</v>
      </c>
      <c r="N33" s="9">
        <v>823</v>
      </c>
      <c r="O33" s="18">
        <f t="shared" si="1"/>
        <v>2</v>
      </c>
      <c r="P33" s="18">
        <f t="shared" si="2"/>
        <v>0</v>
      </c>
      <c r="Q33" s="18">
        <f t="shared" si="3"/>
        <v>0</v>
      </c>
      <c r="R33" s="18">
        <f t="shared" si="9"/>
        <v>1</v>
      </c>
      <c r="S33" s="17">
        <f t="shared" si="10"/>
        <v>-0.42857142857142855</v>
      </c>
      <c r="T33" s="17">
        <f t="shared" si="11"/>
        <v>0</v>
      </c>
      <c r="U33" s="17">
        <f t="shared" si="12"/>
        <v>-0.2857142857142857</v>
      </c>
      <c r="V33" s="17">
        <f t="shared" si="4"/>
        <v>2.85</v>
      </c>
      <c r="W33" s="17">
        <f t="shared" si="13"/>
        <v>0.15</v>
      </c>
      <c r="X33" s="17">
        <f t="shared" si="5"/>
        <v>0</v>
      </c>
      <c r="Y33" s="17">
        <f t="shared" si="23"/>
        <v>1.3029761904761905</v>
      </c>
      <c r="Z33" s="17">
        <f t="shared" si="24"/>
        <v>0.4291166466586635</v>
      </c>
      <c r="AA33" s="17">
        <f t="shared" si="25"/>
        <v>6.1224489795918366E-2</v>
      </c>
      <c r="AB33" s="11">
        <f t="shared" si="26"/>
        <v>5.0917397048698336E-5</v>
      </c>
      <c r="AC33" s="11">
        <f t="shared" si="27"/>
        <v>2.8607776443910899E-2</v>
      </c>
      <c r="AD33" s="11">
        <f t="shared" si="28"/>
        <v>2.0408163265306121E-2</v>
      </c>
      <c r="AE33" s="11">
        <f t="shared" si="29"/>
        <v>4.3157946143972211E-5</v>
      </c>
      <c r="AF33" s="11">
        <f t="shared" si="30"/>
        <v>1.4877368571949852E-2</v>
      </c>
      <c r="AG33" s="11">
        <f t="shared" si="31"/>
        <v>0.15714285714285717</v>
      </c>
      <c r="AH33" s="11">
        <f t="shared" si="16"/>
        <v>1.1137162954279016E-4</v>
      </c>
      <c r="AI33" s="11">
        <f t="shared" si="17"/>
        <v>0.01</v>
      </c>
      <c r="AJ33" s="11">
        <f t="shared" si="18"/>
        <v>0</v>
      </c>
      <c r="AK33" s="16">
        <f t="shared" si="20"/>
        <v>5.4335431756593491E-5</v>
      </c>
      <c r="AL33" s="16">
        <f t="shared" si="21"/>
        <v>2.6809607452835331E-2</v>
      </c>
      <c r="AM33" s="16">
        <f t="shared" si="22"/>
        <v>3.0612244897959183E-2</v>
      </c>
      <c r="AN33" s="15">
        <f t="shared" si="32"/>
        <v>3.7447461211919671E-5</v>
      </c>
      <c r="AO33" s="15">
        <f t="shared" si="33"/>
        <v>0</v>
      </c>
      <c r="AP33" s="15">
        <f t="shared" si="34"/>
        <v>0</v>
      </c>
      <c r="AQ33" s="15">
        <f t="shared" si="6"/>
        <v>3.4619852831018833E-4</v>
      </c>
      <c r="AR33" s="15">
        <f t="shared" si="7"/>
        <v>8.0932167310158558E-3</v>
      </c>
      <c r="AS33" s="15">
        <f t="shared" si="8"/>
        <v>7.9461519536702344E-2</v>
      </c>
      <c r="AT33" s="14">
        <f t="shared" si="35"/>
        <v>4.7349344708116445E-3</v>
      </c>
      <c r="AU33" s="11">
        <f t="shared" si="14"/>
        <v>4.5146328014619552E-3</v>
      </c>
      <c r="AV33" s="14">
        <f t="shared" si="36"/>
        <v>4.766559017219103E-3</v>
      </c>
      <c r="AW33" s="11">
        <f t="shared" si="15"/>
        <v>4.5460405378867658E-3</v>
      </c>
      <c r="AX33" s="13"/>
      <c r="AY33" s="13"/>
      <c r="AZ33" s="13"/>
      <c r="BA33" s="13"/>
      <c r="BB33" s="117">
        <f t="shared" si="19"/>
        <v>31392</v>
      </c>
    </row>
    <row r="34" spans="2:54" s="9" customFormat="1" ht="16">
      <c r="B34" s="38">
        <v>44388</v>
      </c>
      <c r="D34" s="7">
        <v>20710</v>
      </c>
      <c r="G34" s="8">
        <v>6629870</v>
      </c>
      <c r="H34" s="10">
        <f t="shared" si="0"/>
        <v>6585846</v>
      </c>
      <c r="I34" s="8">
        <v>23302</v>
      </c>
      <c r="J34" s="8">
        <v>14</v>
      </c>
      <c r="K34" s="9">
        <v>3</v>
      </c>
      <c r="L34" s="9">
        <v>0</v>
      </c>
      <c r="M34" s="7">
        <v>19882</v>
      </c>
      <c r="N34" s="9">
        <v>823</v>
      </c>
      <c r="O34" s="18">
        <f t="shared" si="1"/>
        <v>-3</v>
      </c>
      <c r="P34" s="18">
        <f t="shared" si="2"/>
        <v>0</v>
      </c>
      <c r="Q34" s="18">
        <f t="shared" si="3"/>
        <v>0</v>
      </c>
      <c r="R34" s="18">
        <f t="shared" si="9"/>
        <v>3</v>
      </c>
      <c r="S34" s="17">
        <f t="shared" si="10"/>
        <v>-0.2857142857142857</v>
      </c>
      <c r="T34" s="17">
        <f t="shared" si="11"/>
        <v>-0.14285714285714285</v>
      </c>
      <c r="U34" s="17">
        <f t="shared" si="12"/>
        <v>-0.2857142857142857</v>
      </c>
      <c r="V34" s="17">
        <f t="shared" si="4"/>
        <v>0</v>
      </c>
      <c r="W34" s="17">
        <f t="shared" si="13"/>
        <v>0.52941176470588236</v>
      </c>
      <c r="X34" s="17">
        <f t="shared" si="5"/>
        <v>0</v>
      </c>
      <c r="Y34" s="17">
        <f t="shared" si="23"/>
        <v>1.5708333333333333</v>
      </c>
      <c r="Z34" s="17">
        <f t="shared" si="24"/>
        <v>0.41551120448179274</v>
      </c>
      <c r="AA34" s="17">
        <f t="shared" si="25"/>
        <v>4.7619047619047616E-2</v>
      </c>
      <c r="AB34" s="11">
        <f t="shared" si="26"/>
        <v>6.751916326384411E-5</v>
      </c>
      <c r="AC34" s="11">
        <f t="shared" si="27"/>
        <v>2.4441835557752513E-2</v>
      </c>
      <c r="AD34" s="11">
        <f t="shared" si="28"/>
        <v>1.5873015873015872E-2</v>
      </c>
      <c r="AE34" s="11">
        <f t="shared" si="29"/>
        <v>2.8615972572068101E-5</v>
      </c>
      <c r="AF34" s="11">
        <f t="shared" si="30"/>
        <v>1.5972861293058336E-2</v>
      </c>
      <c r="AG34" s="11">
        <f t="shared" si="31"/>
        <v>0.3278911564625851</v>
      </c>
      <c r="AH34" s="11">
        <f t="shared" si="16"/>
        <v>0</v>
      </c>
      <c r="AI34" s="11">
        <f t="shared" si="17"/>
        <v>3.1141868512110728E-2</v>
      </c>
      <c r="AJ34" s="11">
        <f t="shared" si="18"/>
        <v>0</v>
      </c>
      <c r="AK34" s="16">
        <f t="shared" si="20"/>
        <v>6.5015115296210838E-5</v>
      </c>
      <c r="AL34" s="16">
        <f t="shared" si="21"/>
        <v>2.6053749554120289E-2</v>
      </c>
      <c r="AM34" s="16">
        <f t="shared" si="22"/>
        <v>2.3809523809523808E-2</v>
      </c>
      <c r="AN34" s="15">
        <f t="shared" si="32"/>
        <v>0</v>
      </c>
      <c r="AO34" s="15">
        <f t="shared" si="33"/>
        <v>1.5384615384615385E-2</v>
      </c>
      <c r="AP34" s="15">
        <f t="shared" si="34"/>
        <v>1</v>
      </c>
      <c r="AQ34" s="15">
        <f t="shared" si="6"/>
        <v>3.3235405695769467E-4</v>
      </c>
      <c r="AR34" s="15">
        <f t="shared" si="7"/>
        <v>4.8762160087035917E-3</v>
      </c>
      <c r="AS34" s="15">
        <f t="shared" si="8"/>
        <v>7.9663580559131128E-2</v>
      </c>
      <c r="AT34" s="14">
        <f t="shared" si="35"/>
        <v>3.1237414911604602E-3</v>
      </c>
      <c r="AU34" s="11">
        <f t="shared" si="14"/>
        <v>4.2608247651483794E-3</v>
      </c>
      <c r="AV34" s="14">
        <f t="shared" si="36"/>
        <v>3.144622573925962E-3</v>
      </c>
      <c r="AW34" s="11">
        <f t="shared" si="15"/>
        <v>4.2909666247992386E-3</v>
      </c>
      <c r="AX34" s="13"/>
      <c r="AY34" s="13"/>
      <c r="AZ34" s="13"/>
      <c r="BA34" s="13"/>
      <c r="BB34" s="117">
        <f t="shared" si="19"/>
        <v>20710</v>
      </c>
    </row>
    <row r="35" spans="2:54" s="9" customFormat="1" ht="16">
      <c r="B35" s="38">
        <v>44389</v>
      </c>
      <c r="D35" s="7">
        <v>14792</v>
      </c>
      <c r="G35" s="8">
        <v>6629870</v>
      </c>
      <c r="H35" s="10">
        <f t="shared" si="0"/>
        <v>6589907</v>
      </c>
      <c r="I35" s="8">
        <v>19239</v>
      </c>
      <c r="J35" s="8">
        <v>13</v>
      </c>
      <c r="K35" s="9">
        <v>3</v>
      </c>
      <c r="L35" s="9">
        <v>0</v>
      </c>
      <c r="M35" s="7">
        <v>19885</v>
      </c>
      <c r="N35" s="9">
        <v>823</v>
      </c>
      <c r="O35" s="18">
        <f t="shared" si="1"/>
        <v>-1</v>
      </c>
      <c r="P35" s="18">
        <f t="shared" si="2"/>
        <v>0</v>
      </c>
      <c r="Q35" s="18">
        <f t="shared" si="3"/>
        <v>0</v>
      </c>
      <c r="R35" s="18">
        <f t="shared" si="9"/>
        <v>3</v>
      </c>
      <c r="S35" s="17">
        <f t="shared" si="10"/>
        <v>1.2857142857142858</v>
      </c>
      <c r="T35" s="17">
        <f t="shared" si="11"/>
        <v>-0.2857142857142857</v>
      </c>
      <c r="U35" s="17">
        <f t="shared" si="12"/>
        <v>-0.2857142857142857</v>
      </c>
      <c r="V35" s="17">
        <f t="shared" si="4"/>
        <v>1.4375</v>
      </c>
      <c r="W35" s="17">
        <f t="shared" si="13"/>
        <v>0.5625</v>
      </c>
      <c r="X35" s="17">
        <f t="shared" si="5"/>
        <v>0</v>
      </c>
      <c r="Y35" s="17">
        <f t="shared" si="23"/>
        <v>3.1174171842650105</v>
      </c>
      <c r="Z35" s="17">
        <f t="shared" si="24"/>
        <v>0.22607021069297284</v>
      </c>
      <c r="AA35" s="17">
        <f t="shared" si="25"/>
        <v>0</v>
      </c>
      <c r="AB35" s="11">
        <f t="shared" si="26"/>
        <v>1.3378324539803496E-4</v>
      </c>
      <c r="AC35" s="11">
        <f t="shared" si="27"/>
        <v>1.6147872192355202E-2</v>
      </c>
      <c r="AD35" s="11">
        <f t="shared" si="28"/>
        <v>0</v>
      </c>
      <c r="AE35" s="11">
        <f t="shared" si="29"/>
        <v>3.3944106792961951E-5</v>
      </c>
      <c r="AF35" s="11">
        <f t="shared" si="30"/>
        <v>2.5906377876821225E-2</v>
      </c>
      <c r="AG35" s="11">
        <f t="shared" si="31"/>
        <v>0.37551020408163271</v>
      </c>
      <c r="AH35" s="11">
        <f t="shared" si="16"/>
        <v>6.1689983692386917E-5</v>
      </c>
      <c r="AI35" s="11">
        <f t="shared" si="17"/>
        <v>4.0178571428571432E-2</v>
      </c>
      <c r="AJ35" s="11">
        <f t="shared" si="18"/>
        <v>0</v>
      </c>
      <c r="AK35" s="16">
        <f t="shared" si="20"/>
        <v>1.1182880452137283E-4</v>
      </c>
      <c r="AL35" s="16">
        <f t="shared" si="21"/>
        <v>1.5105022237106528E-2</v>
      </c>
      <c r="AM35" s="16">
        <f t="shared" si="22"/>
        <v>0</v>
      </c>
      <c r="AN35" s="15">
        <f t="shared" si="32"/>
        <v>0</v>
      </c>
      <c r="AO35" s="15">
        <f t="shared" si="33"/>
        <v>6.6666666666666666E-2</v>
      </c>
      <c r="AP35" s="15">
        <f t="shared" si="34"/>
        <v>1</v>
      </c>
      <c r="AQ35" s="15">
        <f t="shared" si="6"/>
        <v>2.9401204426176918E-4</v>
      </c>
      <c r="AR35" s="15">
        <f t="shared" si="7"/>
        <v>5.0557676426234615E-3</v>
      </c>
      <c r="AS35" s="15">
        <f t="shared" si="8"/>
        <v>5.2506579144703962E-2</v>
      </c>
      <c r="AT35" s="14">
        <f t="shared" si="35"/>
        <v>2.2311146372402477E-3</v>
      </c>
      <c r="AU35" s="11">
        <f t="shared" si="14"/>
        <v>4.5079961705777891E-3</v>
      </c>
      <c r="AV35" s="14">
        <f t="shared" si="36"/>
        <v>2.2446447271562407E-3</v>
      </c>
      <c r="AW35" s="11">
        <f t="shared" si="15"/>
        <v>4.5397169917473622E-3</v>
      </c>
      <c r="AX35" s="13"/>
      <c r="AY35" s="13"/>
      <c r="AZ35" s="13"/>
      <c r="BA35" s="13"/>
      <c r="BB35" s="117">
        <f t="shared" si="19"/>
        <v>14792</v>
      </c>
    </row>
    <row r="36" spans="2:54" s="9" customFormat="1" ht="16">
      <c r="B36" s="38">
        <v>44390</v>
      </c>
      <c r="D36" s="7">
        <v>40041</v>
      </c>
      <c r="G36" s="8">
        <v>6629870</v>
      </c>
      <c r="H36" s="10">
        <f t="shared" si="0"/>
        <v>6584064</v>
      </c>
      <c r="I36" s="8">
        <v>25081</v>
      </c>
      <c r="J36" s="8">
        <v>15</v>
      </c>
      <c r="K36" s="9">
        <v>2</v>
      </c>
      <c r="L36" s="9">
        <v>0</v>
      </c>
      <c r="M36" s="7">
        <v>19885</v>
      </c>
      <c r="N36" s="9">
        <v>823</v>
      </c>
      <c r="O36" s="18">
        <f t="shared" si="1"/>
        <v>2</v>
      </c>
      <c r="P36" s="18">
        <f t="shared" si="2"/>
        <v>-1</v>
      </c>
      <c r="Q36" s="18">
        <f t="shared" si="3"/>
        <v>0</v>
      </c>
      <c r="R36" s="18">
        <f t="shared" si="9"/>
        <v>0</v>
      </c>
      <c r="S36" s="17">
        <f t="shared" si="10"/>
        <v>2.4285714285714284</v>
      </c>
      <c r="T36" s="17">
        <f t="shared" si="11"/>
        <v>-0.42857142857142855</v>
      </c>
      <c r="U36" s="17">
        <f t="shared" si="12"/>
        <v>0</v>
      </c>
      <c r="V36" s="17">
        <f t="shared" si="4"/>
        <v>2</v>
      </c>
      <c r="W36" s="17">
        <f t="shared" si="13"/>
        <v>0</v>
      </c>
      <c r="X36" s="17">
        <f t="shared" si="5"/>
        <v>0</v>
      </c>
      <c r="Y36" s="17">
        <f t="shared" si="23"/>
        <v>4.284083850931677</v>
      </c>
      <c r="Z36" s="17">
        <f t="shared" si="24"/>
        <v>0.20226068688344906</v>
      </c>
      <c r="AA36" s="17">
        <f t="shared" si="25"/>
        <v>0</v>
      </c>
      <c r="AB36" s="11">
        <f t="shared" si="26"/>
        <v>2.2267705446913443E-4</v>
      </c>
      <c r="AC36" s="11">
        <f t="shared" si="27"/>
        <v>1.5558514375649927E-2</v>
      </c>
      <c r="AD36" s="11">
        <f t="shared" si="28"/>
        <v>0</v>
      </c>
      <c r="AE36" s="11">
        <f t="shared" si="29"/>
        <v>3.9765651172127731E-5</v>
      </c>
      <c r="AF36" s="11">
        <f t="shared" si="30"/>
        <v>3.001700680272109E-2</v>
      </c>
      <c r="AG36" s="11">
        <f t="shared" si="31"/>
        <v>0.18775510204081636</v>
      </c>
      <c r="AH36" s="11">
        <f t="shared" si="16"/>
        <v>1.039555070429856E-4</v>
      </c>
      <c r="AI36" s="11">
        <f t="shared" si="17"/>
        <v>0</v>
      </c>
      <c r="AJ36" s="11">
        <f t="shared" si="18"/>
        <v>0</v>
      </c>
      <c r="AK36" s="16">
        <f t="shared" si="20"/>
        <v>1.588129669891927E-4</v>
      </c>
      <c r="AL36" s="16">
        <f t="shared" si="21"/>
        <v>1.32735204056047E-2</v>
      </c>
      <c r="AM36" s="16">
        <f t="shared" si="22"/>
        <v>0</v>
      </c>
      <c r="AN36" s="15">
        <f t="shared" si="32"/>
        <v>9.666505558240696E-5</v>
      </c>
      <c r="AO36" s="15">
        <f t="shared" si="33"/>
        <v>0</v>
      </c>
      <c r="AP36" s="15">
        <f t="shared" si="34"/>
        <v>0</v>
      </c>
      <c r="AQ36" s="15">
        <f t="shared" si="6"/>
        <v>2.7090878326140706E-4</v>
      </c>
      <c r="AR36" s="15">
        <f t="shared" si="7"/>
        <v>2.8760777775085895E-3</v>
      </c>
      <c r="AS36" s="15">
        <f t="shared" si="8"/>
        <v>2.4855339182532753E-2</v>
      </c>
      <c r="AT36" s="14">
        <f t="shared" si="35"/>
        <v>6.039484937110381E-3</v>
      </c>
      <c r="AU36" s="11">
        <f t="shared" si="14"/>
        <v>4.5791675725595999E-3</v>
      </c>
      <c r="AV36" s="14">
        <f t="shared" si="36"/>
        <v>6.0815022454216725E-3</v>
      </c>
      <c r="AW36" s="11">
        <f t="shared" si="15"/>
        <v>4.6123276054991016E-3</v>
      </c>
      <c r="AX36" s="13"/>
      <c r="AY36" s="13"/>
      <c r="AZ36" s="13"/>
      <c r="BA36" s="13"/>
      <c r="BB36" s="117">
        <f t="shared" si="19"/>
        <v>40041</v>
      </c>
    </row>
    <row r="37" spans="2:54" s="9" customFormat="1" ht="16">
      <c r="B37" s="38">
        <v>44391</v>
      </c>
      <c r="D37" s="7">
        <v>32415</v>
      </c>
      <c r="G37" s="8">
        <v>6629870</v>
      </c>
      <c r="H37" s="10">
        <f t="shared" si="0"/>
        <v>6576107</v>
      </c>
      <c r="I37" s="8">
        <v>33037</v>
      </c>
      <c r="J37" s="8">
        <v>15</v>
      </c>
      <c r="K37" s="9">
        <v>1</v>
      </c>
      <c r="L37" s="9">
        <v>0</v>
      </c>
      <c r="M37" s="7">
        <v>19887</v>
      </c>
      <c r="N37" s="9">
        <v>823</v>
      </c>
      <c r="O37" s="18">
        <f t="shared" si="1"/>
        <v>0</v>
      </c>
      <c r="P37" s="18">
        <f t="shared" si="2"/>
        <v>-1</v>
      </c>
      <c r="Q37" s="18">
        <f t="shared" si="3"/>
        <v>0</v>
      </c>
      <c r="R37" s="18">
        <f t="shared" si="9"/>
        <v>2</v>
      </c>
      <c r="S37" s="17">
        <f t="shared" si="10"/>
        <v>4.8571428571428568</v>
      </c>
      <c r="T37" s="17">
        <f t="shared" si="11"/>
        <v>-0.42857142857142855</v>
      </c>
      <c r="U37" s="17">
        <f t="shared" si="12"/>
        <v>0</v>
      </c>
      <c r="V37" s="17">
        <f t="shared" si="4"/>
        <v>1.875</v>
      </c>
      <c r="W37" s="17">
        <f t="shared" si="13"/>
        <v>0</v>
      </c>
      <c r="X37" s="17">
        <f t="shared" si="5"/>
        <v>0</v>
      </c>
      <c r="Y37" s="17">
        <f t="shared" si="23"/>
        <v>6.7340838509316763</v>
      </c>
      <c r="Z37" s="17">
        <f t="shared" si="24"/>
        <v>0.18083211545487757</v>
      </c>
      <c r="AA37" s="17">
        <f t="shared" si="25"/>
        <v>0</v>
      </c>
      <c r="AB37" s="11">
        <f t="shared" si="26"/>
        <v>2.6849343530687276E-4</v>
      </c>
      <c r="AC37" s="11">
        <f t="shared" si="27"/>
        <v>1.2055474363658504E-2</v>
      </c>
      <c r="AD37" s="11">
        <f t="shared" si="28"/>
        <v>0</v>
      </c>
      <c r="AE37" s="11">
        <f t="shared" si="29"/>
        <v>4.9556144639444117E-5</v>
      </c>
      <c r="AF37" s="11">
        <f t="shared" si="30"/>
        <v>2.7872260015117153E-2</v>
      </c>
      <c r="AG37" s="11">
        <f t="shared" si="31"/>
        <v>0.18775510204081636</v>
      </c>
      <c r="AH37" s="11">
        <f t="shared" ref="AH37:AH68" si="37">MIN(1,V37/I36)</f>
        <v>7.4757784777321472E-5</v>
      </c>
      <c r="AI37" s="11">
        <f t="shared" ref="AI37:AI68" si="38">MIN(1,W37/J36)</f>
        <v>0</v>
      </c>
      <c r="AJ37" s="11">
        <f t="shared" ref="AJ37:AJ68" si="39">MIN(1,X37/K36)</f>
        <v>0</v>
      </c>
      <c r="AK37" s="16">
        <f t="shared" si="20"/>
        <v>2.2914568922597663E-4</v>
      </c>
      <c r="AL37" s="16">
        <f t="shared" si="21"/>
        <v>1.184494897703327E-2</v>
      </c>
      <c r="AM37" s="16" t="e">
        <f t="shared" si="22"/>
        <v>#DIV/0!</v>
      </c>
      <c r="AN37" s="15">
        <f t="shared" si="32"/>
        <v>0</v>
      </c>
      <c r="AO37" s="15">
        <f t="shared" si="33"/>
        <v>5.2910052910052907E-3</v>
      </c>
      <c r="AP37" s="15">
        <f t="shared" si="34"/>
        <v>4.7619047619047616E-2</v>
      </c>
      <c r="AQ37" s="15">
        <f t="shared" si="6"/>
        <v>2.4161658846018095E-4</v>
      </c>
      <c r="AR37" s="15">
        <f t="shared" si="7"/>
        <v>2.4141394793136596E-3</v>
      </c>
      <c r="AS37" s="15">
        <f t="shared" si="8"/>
        <v>9.9971053710039229E-3</v>
      </c>
      <c r="AT37" s="14">
        <f t="shared" si="35"/>
        <v>4.8892361388684843E-3</v>
      </c>
      <c r="AU37" s="11">
        <f t="shared" si="14"/>
        <v>4.7480138050541385E-3</v>
      </c>
      <c r="AV37" s="14">
        <f t="shared" si="36"/>
        <v>4.929208116595426E-3</v>
      </c>
      <c r="AW37" s="11">
        <f t="shared" si="15"/>
        <v>4.7854706335690852E-3</v>
      </c>
      <c r="AX37" s="13"/>
      <c r="AY37" s="13"/>
      <c r="AZ37" s="13"/>
      <c r="BA37" s="13"/>
      <c r="BB37" s="117">
        <f t="shared" si="19"/>
        <v>32415</v>
      </c>
    </row>
    <row r="38" spans="2:54" s="9" customFormat="1" ht="16">
      <c r="B38" s="38">
        <v>44392</v>
      </c>
      <c r="D38" s="7">
        <v>35575</v>
      </c>
      <c r="G38" s="8">
        <v>6629870</v>
      </c>
      <c r="H38" s="10">
        <f t="shared" si="0"/>
        <v>6583683</v>
      </c>
      <c r="I38" s="8">
        <v>25450</v>
      </c>
      <c r="J38" s="8">
        <v>22</v>
      </c>
      <c r="K38" s="9">
        <v>1</v>
      </c>
      <c r="L38" s="9">
        <v>0</v>
      </c>
      <c r="M38" s="7">
        <v>19891</v>
      </c>
      <c r="N38" s="9">
        <v>823</v>
      </c>
      <c r="O38" s="18">
        <f t="shared" si="1"/>
        <v>7</v>
      </c>
      <c r="P38" s="18">
        <f t="shared" si="2"/>
        <v>0</v>
      </c>
      <c r="Q38" s="18">
        <f t="shared" si="3"/>
        <v>0</v>
      </c>
      <c r="R38" s="18">
        <f t="shared" si="9"/>
        <v>4</v>
      </c>
      <c r="S38" s="17">
        <f t="shared" si="10"/>
        <v>7.5714285714285712</v>
      </c>
      <c r="T38" s="17">
        <f t="shared" si="11"/>
        <v>-0.42857142857142855</v>
      </c>
      <c r="U38" s="17">
        <f t="shared" si="12"/>
        <v>0</v>
      </c>
      <c r="V38" s="17">
        <f t="shared" si="4"/>
        <v>10.826086956521738</v>
      </c>
      <c r="W38" s="17">
        <f t="shared" si="13"/>
        <v>0.17391304347826086</v>
      </c>
      <c r="X38" s="17">
        <f t="shared" si="5"/>
        <v>0</v>
      </c>
      <c r="Y38" s="17">
        <f t="shared" si="23"/>
        <v>9.3055124223602483</v>
      </c>
      <c r="Z38" s="17">
        <f t="shared" si="24"/>
        <v>0.10520186335403726</v>
      </c>
      <c r="AA38" s="17">
        <f t="shared" si="25"/>
        <v>0</v>
      </c>
      <c r="AB38" s="11">
        <f t="shared" si="26"/>
        <v>2.816694137591261E-4</v>
      </c>
      <c r="AC38" s="11">
        <f t="shared" si="27"/>
        <v>7.0134575569358176E-3</v>
      </c>
      <c r="AD38" s="11">
        <f t="shared" si="28"/>
        <v>0</v>
      </c>
      <c r="AE38" s="11">
        <f t="shared" si="29"/>
        <v>3.9916322918723095E-5</v>
      </c>
      <c r="AF38" s="11">
        <f t="shared" si="30"/>
        <v>3.0599298542946584E-2</v>
      </c>
      <c r="AG38" s="11">
        <f t="shared" si="31"/>
        <v>0.11632653061224488</v>
      </c>
      <c r="AH38" s="11">
        <f t="shared" si="37"/>
        <v>3.2769582457613396E-4</v>
      </c>
      <c r="AI38" s="11">
        <f t="shared" si="38"/>
        <v>1.1594202898550725E-2</v>
      </c>
      <c r="AJ38" s="11">
        <f t="shared" si="39"/>
        <v>0</v>
      </c>
      <c r="AK38" s="16">
        <f t="shared" ref="AK38:AK69" si="40">AVERAGE(AH35:AH41)</f>
        <v>2.8310268549994628E-4</v>
      </c>
      <c r="AL38" s="16">
        <f t="shared" ref="AL38:AL69" si="41">AVERAGE(AI35:AI41)</f>
        <v>7.3961106181603077E-3</v>
      </c>
      <c r="AM38" s="16" t="e">
        <f t="shared" ref="AM38:AM69" si="42">AVERAGE(AJ35:AJ41)</f>
        <v>#DIV/0!</v>
      </c>
      <c r="AN38" s="15">
        <f t="shared" si="32"/>
        <v>0</v>
      </c>
      <c r="AO38" s="15">
        <f t="shared" si="33"/>
        <v>8.8235294117647065E-2</v>
      </c>
      <c r="AP38" s="15">
        <f t="shared" si="34"/>
        <v>0.16666666666666666</v>
      </c>
      <c r="AQ38" s="15">
        <f t="shared" si="6"/>
        <v>1.9756546761591555E-4</v>
      </c>
      <c r="AR38" s="15">
        <f t="shared" si="7"/>
        <v>5.0891664970865386E-3</v>
      </c>
      <c r="AS38" s="15">
        <f t="shared" si="8"/>
        <v>1.6928992049726043E-2</v>
      </c>
      <c r="AT38" s="14">
        <f t="shared" si="35"/>
        <v>5.3658669023676176E-3</v>
      </c>
      <c r="AU38" s="11">
        <f t="shared" si="14"/>
        <v>4.837371299458792E-3</v>
      </c>
      <c r="AV38" s="14">
        <f t="shared" si="36"/>
        <v>5.4035104667098949E-3</v>
      </c>
      <c r="AW38" s="11">
        <f t="shared" si="15"/>
        <v>4.8778922270206549E-3</v>
      </c>
      <c r="AX38" s="13"/>
      <c r="AY38" s="13"/>
      <c r="AZ38" s="13"/>
      <c r="BA38" s="13"/>
      <c r="BB38" s="117">
        <f t="shared" si="19"/>
        <v>35575</v>
      </c>
    </row>
    <row r="39" spans="2:54" s="9" customFormat="1" ht="16">
      <c r="B39" s="38">
        <v>44393</v>
      </c>
      <c r="D39" s="7">
        <v>37590</v>
      </c>
      <c r="G39" s="8">
        <v>6629870</v>
      </c>
      <c r="H39" s="10">
        <f t="shared" si="0"/>
        <v>6575994</v>
      </c>
      <c r="I39" s="8">
        <v>33129</v>
      </c>
      <c r="J39" s="8">
        <v>32</v>
      </c>
      <c r="K39" s="9">
        <v>0</v>
      </c>
      <c r="L39" s="9">
        <v>0</v>
      </c>
      <c r="M39" s="7">
        <v>19892</v>
      </c>
      <c r="N39" s="9">
        <v>823</v>
      </c>
      <c r="O39" s="18">
        <f t="shared" si="1"/>
        <v>10</v>
      </c>
      <c r="P39" s="18">
        <f t="shared" si="2"/>
        <v>-1</v>
      </c>
      <c r="Q39" s="18">
        <f t="shared" si="3"/>
        <v>0</v>
      </c>
      <c r="R39" s="18">
        <f t="shared" si="9"/>
        <v>1</v>
      </c>
      <c r="S39" s="17">
        <f t="shared" si="10"/>
        <v>9.1428571428571423</v>
      </c>
      <c r="T39" s="17">
        <f t="shared" si="11"/>
        <v>-0.2857142857142857</v>
      </c>
      <c r="U39" s="17">
        <f t="shared" si="12"/>
        <v>0</v>
      </c>
      <c r="V39" s="17">
        <f t="shared" si="4"/>
        <v>11</v>
      </c>
      <c r="W39" s="17">
        <f t="shared" si="13"/>
        <v>0</v>
      </c>
      <c r="X39" s="17">
        <f t="shared" si="5"/>
        <v>0</v>
      </c>
      <c r="Y39" s="17">
        <f t="shared" si="23"/>
        <v>10.810777990125816</v>
      </c>
      <c r="Z39" s="17">
        <f t="shared" si="24"/>
        <v>0.16770186335403725</v>
      </c>
      <c r="AA39" s="17">
        <f t="shared" si="25"/>
        <v>0</v>
      </c>
      <c r="AB39" s="11">
        <f t="shared" si="26"/>
        <v>4.2478498978883362E-4</v>
      </c>
      <c r="AC39" s="11">
        <f t="shared" si="27"/>
        <v>7.6228119706380571E-3</v>
      </c>
      <c r="AD39" s="11">
        <f t="shared" si="28"/>
        <v>0</v>
      </c>
      <c r="AE39" s="11">
        <f t="shared" si="29"/>
        <v>4.7519190024660487E-5</v>
      </c>
      <c r="AF39" s="11">
        <f t="shared" si="30"/>
        <v>3.3008972819897189E-2</v>
      </c>
      <c r="AG39" s="11">
        <f t="shared" si="31"/>
        <v>2.0408163265306121E-2</v>
      </c>
      <c r="AH39" s="11">
        <f t="shared" si="37"/>
        <v>4.3222003929273083E-4</v>
      </c>
      <c r="AI39" s="11">
        <f t="shared" si="38"/>
        <v>0</v>
      </c>
      <c r="AJ39" s="11">
        <f t="shared" si="39"/>
        <v>0</v>
      </c>
      <c r="AK39" s="16">
        <f t="shared" si="40"/>
        <v>3.0642506345318019E-4</v>
      </c>
      <c r="AL39" s="16">
        <f t="shared" si="41"/>
        <v>3.7885108618398691E-3</v>
      </c>
      <c r="AM39" s="16" t="e">
        <f t="shared" si="42"/>
        <v>#DIV/0!</v>
      </c>
      <c r="AN39" s="15">
        <f t="shared" si="32"/>
        <v>1.0333090201799174E-4</v>
      </c>
      <c r="AO39" s="15">
        <f t="shared" si="33"/>
        <v>1.282051282051282E-2</v>
      </c>
      <c r="AP39" s="15">
        <f t="shared" si="34"/>
        <v>0</v>
      </c>
      <c r="AQ39" s="15">
        <f t="shared" si="6"/>
        <v>1.3597360698855372E-4</v>
      </c>
      <c r="AR39" s="15">
        <f t="shared" si="7"/>
        <v>6.7986185882180196E-3</v>
      </c>
      <c r="AS39" s="15">
        <f t="shared" si="8"/>
        <v>4.6427189663261391E-2</v>
      </c>
      <c r="AT39" s="14">
        <f t="shared" si="35"/>
        <v>5.6697944303583632E-3</v>
      </c>
      <c r="AU39" s="11">
        <f t="shared" si="14"/>
        <v>4.8794320250623311E-3</v>
      </c>
      <c r="AV39" s="14">
        <f t="shared" si="36"/>
        <v>5.716246091465412E-3</v>
      </c>
      <c r="AW39" s="11">
        <f t="shared" si="15"/>
        <v>4.9221836786235802E-3</v>
      </c>
      <c r="AX39" s="13"/>
      <c r="AY39" s="13"/>
      <c r="AZ39" s="13"/>
      <c r="BA39" s="13"/>
      <c r="BB39" s="117">
        <f t="shared" si="19"/>
        <v>37590</v>
      </c>
    </row>
    <row r="40" spans="2:54" s="9" customFormat="1" ht="16">
      <c r="B40" s="38">
        <v>44394</v>
      </c>
      <c r="D40" s="7">
        <v>39228</v>
      </c>
      <c r="G40" s="8">
        <v>6629870</v>
      </c>
      <c r="H40" s="10">
        <f t="shared" si="0"/>
        <v>6561446</v>
      </c>
      <c r="I40" s="8">
        <v>47657</v>
      </c>
      <c r="J40" s="8">
        <v>51</v>
      </c>
      <c r="K40" s="9">
        <v>0</v>
      </c>
      <c r="L40" s="9">
        <v>0</v>
      </c>
      <c r="M40" s="7">
        <v>19893</v>
      </c>
      <c r="N40" s="9">
        <v>823</v>
      </c>
      <c r="O40" s="18">
        <f t="shared" si="1"/>
        <v>19</v>
      </c>
      <c r="P40" s="18">
        <f t="shared" si="2"/>
        <v>0</v>
      </c>
      <c r="Q40" s="18">
        <f t="shared" si="3"/>
        <v>0</v>
      </c>
      <c r="R40" s="18">
        <f t="shared" si="9"/>
        <v>1</v>
      </c>
      <c r="S40" s="17">
        <f t="shared" si="10"/>
        <v>10.714285714285714</v>
      </c>
      <c r="T40" s="17">
        <f t="shared" si="11"/>
        <v>0.14285714285714285</v>
      </c>
      <c r="U40" s="17">
        <f t="shared" si="12"/>
        <v>0</v>
      </c>
      <c r="V40" s="17">
        <f t="shared" si="4"/>
        <v>20</v>
      </c>
      <c r="W40" s="17">
        <f t="shared" si="13"/>
        <v>0</v>
      </c>
      <c r="X40" s="17">
        <f t="shared" si="5"/>
        <v>0</v>
      </c>
      <c r="Y40" s="17">
        <f t="shared" si="23"/>
        <v>12.520455409480656</v>
      </c>
      <c r="Z40" s="17">
        <f t="shared" si="24"/>
        <v>0.45802444399919856</v>
      </c>
      <c r="AA40" s="17">
        <f t="shared" si="25"/>
        <v>0</v>
      </c>
      <c r="AB40" s="11">
        <f t="shared" si="26"/>
        <v>3.7793037548614978E-4</v>
      </c>
      <c r="AC40" s="11">
        <f t="shared" si="27"/>
        <v>1.4313263874974955E-2</v>
      </c>
      <c r="AD40" s="11" t="e">
        <f t="shared" si="28"/>
        <v>#DIV/0!</v>
      </c>
      <c r="AE40" s="11">
        <f t="shared" si="29"/>
        <v>5.0917397048698336E-5</v>
      </c>
      <c r="AF40" s="11">
        <f t="shared" si="30"/>
        <v>2.8607776443910899E-2</v>
      </c>
      <c r="AG40" s="11">
        <f t="shared" si="31"/>
        <v>2.0408163265306121E-2</v>
      </c>
      <c r="AH40" s="11">
        <f t="shared" si="37"/>
        <v>6.0370068520027768E-4</v>
      </c>
      <c r="AI40" s="11">
        <f t="shared" si="38"/>
        <v>0</v>
      </c>
      <c r="AJ40" s="11" t="e">
        <f t="shared" si="39"/>
        <v>#DIV/0!</v>
      </c>
      <c r="AK40" s="16">
        <f t="shared" si="40"/>
        <v>3.2796063872092128E-4</v>
      </c>
      <c r="AL40" s="16">
        <f t="shared" si="41"/>
        <v>7.5589339871017036E-3</v>
      </c>
      <c r="AM40" s="16" t="e">
        <f t="shared" si="42"/>
        <v>#DIV/0!</v>
      </c>
      <c r="AN40" s="15">
        <f t="shared" si="32"/>
        <v>1.1137162954279016E-4</v>
      </c>
      <c r="AO40" s="15">
        <f t="shared" si="33"/>
        <v>0.01</v>
      </c>
      <c r="AP40" s="15">
        <f t="shared" si="34"/>
        <v>0</v>
      </c>
      <c r="AQ40" s="15">
        <f t="shared" si="6"/>
        <v>1.1513138961279092E-4</v>
      </c>
      <c r="AR40" s="15">
        <f t="shared" si="7"/>
        <v>7.9896695502613465E-3</v>
      </c>
      <c r="AS40" s="15">
        <f t="shared" si="8"/>
        <v>4.5841109077180808E-2</v>
      </c>
      <c r="AT40" s="14">
        <f t="shared" si="35"/>
        <v>5.9168580982734203E-3</v>
      </c>
      <c r="AU40" s="11">
        <f t="shared" si="14"/>
        <v>4.9976847208165476E-3</v>
      </c>
      <c r="AV40" s="14">
        <f t="shared" si="36"/>
        <v>5.9785602137089906E-3</v>
      </c>
      <c r="AW40" s="11">
        <f t="shared" si="15"/>
        <v>5.0449429929828428E-3</v>
      </c>
      <c r="AX40" s="13"/>
      <c r="AY40" s="13"/>
      <c r="AZ40" s="13"/>
      <c r="BA40" s="13"/>
      <c r="BB40" s="117">
        <f t="shared" si="19"/>
        <v>39228</v>
      </c>
    </row>
    <row r="41" spans="2:54" s="9" customFormat="1" ht="16">
      <c r="B41" s="38">
        <v>44395</v>
      </c>
      <c r="D41" s="7">
        <v>24857</v>
      </c>
      <c r="G41" s="8">
        <v>6629870</v>
      </c>
      <c r="H41" s="10">
        <f t="shared" si="0"/>
        <v>6555853</v>
      </c>
      <c r="I41" s="8">
        <v>53232</v>
      </c>
      <c r="J41" s="8">
        <v>67</v>
      </c>
      <c r="K41" s="9">
        <v>0</v>
      </c>
      <c r="L41" s="9">
        <v>0</v>
      </c>
      <c r="M41" s="7">
        <v>19895</v>
      </c>
      <c r="N41" s="9">
        <v>823</v>
      </c>
      <c r="O41" s="18">
        <f t="shared" si="1"/>
        <v>16</v>
      </c>
      <c r="P41" s="18">
        <f t="shared" si="2"/>
        <v>0</v>
      </c>
      <c r="Q41" s="18">
        <f t="shared" si="3"/>
        <v>0</v>
      </c>
      <c r="R41" s="18">
        <f t="shared" si="9"/>
        <v>2</v>
      </c>
      <c r="S41" s="17">
        <f t="shared" si="10"/>
        <v>13.571428571428571</v>
      </c>
      <c r="T41" s="17">
        <f t="shared" si="11"/>
        <v>0.5714285714285714</v>
      </c>
      <c r="U41" s="17">
        <f t="shared" si="12"/>
        <v>0</v>
      </c>
      <c r="V41" s="17">
        <f t="shared" si="4"/>
        <v>18</v>
      </c>
      <c r="W41" s="17">
        <f t="shared" si="13"/>
        <v>0</v>
      </c>
      <c r="X41" s="17">
        <f t="shared" si="5"/>
        <v>0</v>
      </c>
      <c r="Y41" s="17">
        <f t="shared" si="23"/>
        <v>15.246387086499288</v>
      </c>
      <c r="Z41" s="17">
        <f t="shared" si="24"/>
        <v>0.74994990983770793</v>
      </c>
      <c r="AA41" s="17">
        <f t="shared" si="25"/>
        <v>0</v>
      </c>
      <c r="AB41" s="11">
        <f t="shared" si="26"/>
        <v>3.1991915325134374E-4</v>
      </c>
      <c r="AC41" s="11">
        <f t="shared" si="27"/>
        <v>1.4704900192896234E-2</v>
      </c>
      <c r="AD41" s="11" t="e">
        <f t="shared" si="28"/>
        <v>#DIV/0!</v>
      </c>
      <c r="AE41" s="11">
        <f t="shared" si="29"/>
        <v>6.751916326384411E-5</v>
      </c>
      <c r="AF41" s="11">
        <f t="shared" si="30"/>
        <v>2.4441835557752513E-2</v>
      </c>
      <c r="AG41" s="11">
        <f t="shared" si="31"/>
        <v>1.5873015873015872E-2</v>
      </c>
      <c r="AH41" s="11">
        <f t="shared" si="37"/>
        <v>3.7769897391778755E-4</v>
      </c>
      <c r="AI41" s="11">
        <f t="shared" si="38"/>
        <v>0</v>
      </c>
      <c r="AJ41" s="11" t="e">
        <f t="shared" si="39"/>
        <v>#DIV/0!</v>
      </c>
      <c r="AK41" s="16">
        <f t="shared" si="40"/>
        <v>3.7781779385715988E-4</v>
      </c>
      <c r="AL41" s="16">
        <f t="shared" si="41"/>
        <v>1.0802550274196252E-2</v>
      </c>
      <c r="AM41" s="16" t="e">
        <f t="shared" si="42"/>
        <v>#DIV/0!</v>
      </c>
      <c r="AN41" s="15">
        <f t="shared" si="32"/>
        <v>0</v>
      </c>
      <c r="AO41" s="15">
        <f t="shared" si="33"/>
        <v>3.1141868512110728E-2</v>
      </c>
      <c r="AP41" s="15">
        <f t="shared" si="34"/>
        <v>0</v>
      </c>
      <c r="AQ41" s="15">
        <f t="shared" si="6"/>
        <v>6.8439022289428712E-5</v>
      </c>
      <c r="AR41" s="15">
        <f t="shared" si="7"/>
        <v>1.0701649423654333E-2</v>
      </c>
      <c r="AS41" s="15">
        <f t="shared" si="8"/>
        <v>5.6055714721418695E-2</v>
      </c>
      <c r="AT41" s="14">
        <f t="shared" si="35"/>
        <v>3.7492439519930254E-3</v>
      </c>
      <c r="AU41" s="11">
        <f t="shared" si="14"/>
        <v>5.1018884446990881E-3</v>
      </c>
      <c r="AV41" s="14">
        <f t="shared" si="36"/>
        <v>3.7915737280869478E-3</v>
      </c>
      <c r="AW41" s="11">
        <f t="shared" si="15"/>
        <v>5.1532640005480445E-3</v>
      </c>
      <c r="AX41" s="13"/>
      <c r="AY41" s="13"/>
      <c r="AZ41" s="13"/>
      <c r="BA41" s="13"/>
      <c r="BB41" s="117">
        <f t="shared" si="19"/>
        <v>24857</v>
      </c>
    </row>
    <row r="42" spans="2:54" s="9" customFormat="1" ht="16">
      <c r="B42" s="38">
        <v>44396</v>
      </c>
      <c r="D42" s="7">
        <v>16744</v>
      </c>
      <c r="G42" s="8">
        <v>6629870</v>
      </c>
      <c r="H42" s="10">
        <f t="shared" si="0"/>
        <v>6554233</v>
      </c>
      <c r="I42" s="8">
        <v>54839</v>
      </c>
      <c r="J42" s="8">
        <v>77</v>
      </c>
      <c r="K42" s="9">
        <v>1</v>
      </c>
      <c r="L42" s="9">
        <v>0</v>
      </c>
      <c r="M42" s="7">
        <v>19897</v>
      </c>
      <c r="N42" s="9">
        <v>823</v>
      </c>
      <c r="O42" s="18">
        <f t="shared" si="1"/>
        <v>10</v>
      </c>
      <c r="P42" s="18">
        <f t="shared" si="2"/>
        <v>1</v>
      </c>
      <c r="Q42" s="18">
        <f t="shared" si="3"/>
        <v>0</v>
      </c>
      <c r="R42" s="18">
        <f t="shared" si="9"/>
        <v>2</v>
      </c>
      <c r="S42" s="17">
        <f t="shared" si="10"/>
        <v>16.428571428571427</v>
      </c>
      <c r="T42" s="17">
        <f t="shared" si="11"/>
        <v>0.5714285714285714</v>
      </c>
      <c r="U42" s="17">
        <f t="shared" si="12"/>
        <v>0.14285714285714285</v>
      </c>
      <c r="V42" s="17">
        <f t="shared" si="4"/>
        <v>11.974358974358974</v>
      </c>
      <c r="W42" s="17">
        <f t="shared" si="13"/>
        <v>1</v>
      </c>
      <c r="X42" s="17">
        <f t="shared" si="5"/>
        <v>0</v>
      </c>
      <c r="Y42" s="17">
        <f t="shared" si="23"/>
        <v>17.556946092710469</v>
      </c>
      <c r="Z42" s="17">
        <f t="shared" si="24"/>
        <v>0.72510518934081347</v>
      </c>
      <c r="AA42" s="17">
        <f t="shared" si="25"/>
        <v>0.14285714285714285</v>
      </c>
      <c r="AB42" s="11">
        <f t="shared" si="26"/>
        <v>3.2981939609089399E-4</v>
      </c>
      <c r="AC42" s="11">
        <f t="shared" si="27"/>
        <v>1.0822465512549454E-2</v>
      </c>
      <c r="AD42" s="11" t="e">
        <f t="shared" si="28"/>
        <v>#DIV/0!</v>
      </c>
      <c r="AE42" s="11">
        <f t="shared" si="29"/>
        <v>1.3378324539803496E-4</v>
      </c>
      <c r="AF42" s="11">
        <f t="shared" si="30"/>
        <v>1.6147872192355202E-2</v>
      </c>
      <c r="AG42" s="11">
        <f t="shared" si="31"/>
        <v>0</v>
      </c>
      <c r="AH42" s="11">
        <f t="shared" si="37"/>
        <v>2.2494662936502433E-4</v>
      </c>
      <c r="AI42" s="11">
        <f t="shared" si="38"/>
        <v>1.4925373134328358E-2</v>
      </c>
      <c r="AJ42" s="11" t="e">
        <f t="shared" si="39"/>
        <v>#DIV/0!</v>
      </c>
      <c r="AK42" s="16">
        <f t="shared" si="40"/>
        <v>3.9598840009392788E-4</v>
      </c>
      <c r="AL42" s="16">
        <f t="shared" si="41"/>
        <v>9.1462355744032914E-3</v>
      </c>
      <c r="AM42" s="16" t="e">
        <f t="shared" si="42"/>
        <v>#DIV/0!</v>
      </c>
      <c r="AN42" s="15">
        <f t="shared" si="32"/>
        <v>6.1689983692386917E-5</v>
      </c>
      <c r="AO42" s="15">
        <f t="shared" si="33"/>
        <v>4.0178571428571432E-2</v>
      </c>
      <c r="AP42" s="15">
        <f t="shared" si="34"/>
        <v>0</v>
      </c>
      <c r="AQ42" s="15">
        <f t="shared" si="6"/>
        <v>7.007236440087333E-5</v>
      </c>
      <c r="AR42" s="15">
        <f t="shared" si="7"/>
        <v>1.1133251342064486E-2</v>
      </c>
      <c r="AS42" s="15">
        <f t="shared" si="8"/>
        <v>6.5360726855285142E-2</v>
      </c>
      <c r="AT42" s="14">
        <f t="shared" si="35"/>
        <v>2.5255397164650286E-3</v>
      </c>
      <c r="AU42" s="11">
        <f t="shared" si="14"/>
        <v>5.3364114659434176E-3</v>
      </c>
      <c r="AV42" s="14">
        <f t="shared" si="36"/>
        <v>2.5546848883767179E-3</v>
      </c>
      <c r="AW42" s="11">
        <f t="shared" si="15"/>
        <v>5.3922502151716057E-3</v>
      </c>
      <c r="AX42" s="13"/>
      <c r="AY42" s="13"/>
      <c r="AZ42" s="13"/>
      <c r="BA42" s="13"/>
      <c r="BB42" s="117">
        <f t="shared" si="19"/>
        <v>16744</v>
      </c>
    </row>
    <row r="43" spans="2:54" s="9" customFormat="1" ht="16">
      <c r="B43" s="38">
        <v>44397</v>
      </c>
      <c r="D43" s="7">
        <v>45529</v>
      </c>
      <c r="G43" s="8">
        <v>6629870</v>
      </c>
      <c r="H43" s="10">
        <f t="shared" si="0"/>
        <v>6559602</v>
      </c>
      <c r="I43" s="8">
        <v>49454</v>
      </c>
      <c r="J43" s="8">
        <v>90</v>
      </c>
      <c r="K43" s="9">
        <v>3</v>
      </c>
      <c r="L43" s="9">
        <v>0</v>
      </c>
      <c r="M43" s="7">
        <v>19898</v>
      </c>
      <c r="N43" s="9">
        <v>823</v>
      </c>
      <c r="O43" s="18">
        <f t="shared" si="1"/>
        <v>13</v>
      </c>
      <c r="P43" s="18">
        <f t="shared" si="2"/>
        <v>2</v>
      </c>
      <c r="Q43" s="18">
        <f t="shared" si="3"/>
        <v>0</v>
      </c>
      <c r="R43" s="18">
        <f t="shared" si="9"/>
        <v>1</v>
      </c>
      <c r="S43" s="17">
        <f t="shared" si="10"/>
        <v>16.285714285714285</v>
      </c>
      <c r="T43" s="17">
        <f t="shared" si="11"/>
        <v>1</v>
      </c>
      <c r="U43" s="17">
        <f t="shared" si="12"/>
        <v>0.2857142857142857</v>
      </c>
      <c r="V43" s="17">
        <f t="shared" si="4"/>
        <v>13.967741935483872</v>
      </c>
      <c r="W43" s="17">
        <f t="shared" si="13"/>
        <v>2.032258064516129</v>
      </c>
      <c r="X43" s="17">
        <f t="shared" si="5"/>
        <v>0</v>
      </c>
      <c r="Y43" s="17">
        <f t="shared" si="23"/>
        <v>17.540356230959315</v>
      </c>
      <c r="Z43" s="17">
        <f t="shared" si="24"/>
        <v>1.0237227008615508</v>
      </c>
      <c r="AA43" s="17">
        <f t="shared" si="25"/>
        <v>0.28940092165898618</v>
      </c>
      <c r="AB43" s="11">
        <f t="shared" si="26"/>
        <v>3.1985186146646209E-4</v>
      </c>
      <c r="AC43" s="11">
        <f t="shared" si="27"/>
        <v>1.3295100011188972E-2</v>
      </c>
      <c r="AD43" s="11">
        <f t="shared" si="28"/>
        <v>0.28940092165898618</v>
      </c>
      <c r="AE43" s="11">
        <f t="shared" si="29"/>
        <v>2.2267705446913443E-4</v>
      </c>
      <c r="AF43" s="11">
        <f t="shared" si="30"/>
        <v>1.5558514375649927E-2</v>
      </c>
      <c r="AG43" s="11">
        <f t="shared" si="31"/>
        <v>0</v>
      </c>
      <c r="AH43" s="11">
        <f t="shared" si="37"/>
        <v>2.5470453391717341E-4</v>
      </c>
      <c r="AI43" s="11">
        <f t="shared" si="38"/>
        <v>2.6392961876832845E-2</v>
      </c>
      <c r="AJ43" s="11">
        <f t="shared" si="39"/>
        <v>0</v>
      </c>
      <c r="AK43" s="16">
        <f t="shared" si="40"/>
        <v>3.6984369475002006E-4</v>
      </c>
      <c r="AL43" s="16">
        <f t="shared" si="41"/>
        <v>1.1325925439518162E-2</v>
      </c>
      <c r="AM43" s="16" t="e">
        <f t="shared" si="42"/>
        <v>#DIV/0!</v>
      </c>
      <c r="AN43" s="15">
        <f t="shared" si="32"/>
        <v>1.039555070429856E-4</v>
      </c>
      <c r="AO43" s="15">
        <f t="shared" si="33"/>
        <v>0</v>
      </c>
      <c r="AP43" s="15">
        <f t="shared" si="34"/>
        <v>0</v>
      </c>
      <c r="AQ43" s="15">
        <f t="shared" si="6"/>
        <v>8.1795230579833397E-5</v>
      </c>
      <c r="AR43" s="15">
        <f t="shared" si="7"/>
        <v>1.3379983368208278E-2</v>
      </c>
      <c r="AS43" s="15">
        <f t="shared" si="8"/>
        <v>6.9939038721486796E-2</v>
      </c>
      <c r="AT43" s="14">
        <f t="shared" si="35"/>
        <v>6.8672538073898887E-3</v>
      </c>
      <c r="AU43" s="11">
        <f t="shared" si="14"/>
        <v>5.5500118619003303E-3</v>
      </c>
      <c r="AV43" s="14">
        <f t="shared" si="36"/>
        <v>6.9408174459365066E-3</v>
      </c>
      <c r="AW43" s="11">
        <f t="shared" si="15"/>
        <v>5.6092580654460295E-3</v>
      </c>
      <c r="AX43" s="13"/>
      <c r="AY43" s="13"/>
      <c r="AZ43" s="13"/>
      <c r="BA43" s="13"/>
      <c r="BB43" s="117">
        <f t="shared" si="19"/>
        <v>45529</v>
      </c>
    </row>
    <row r="44" spans="2:54" s="9" customFormat="1" ht="16">
      <c r="B44" s="38">
        <v>44398</v>
      </c>
      <c r="D44" s="7">
        <v>37251</v>
      </c>
      <c r="G44" s="8">
        <v>6629870</v>
      </c>
      <c r="H44" s="10">
        <f t="shared" si="0"/>
        <v>6549678</v>
      </c>
      <c r="I44" s="8">
        <v>59355</v>
      </c>
      <c r="J44" s="8">
        <v>110</v>
      </c>
      <c r="K44" s="9">
        <v>5</v>
      </c>
      <c r="L44" s="9">
        <v>0</v>
      </c>
      <c r="M44" s="7">
        <v>19899</v>
      </c>
      <c r="N44" s="9">
        <v>823</v>
      </c>
      <c r="O44" s="18">
        <f t="shared" si="1"/>
        <v>20</v>
      </c>
      <c r="P44" s="18">
        <f t="shared" si="2"/>
        <v>2</v>
      </c>
      <c r="Q44" s="18">
        <f t="shared" si="3"/>
        <v>0</v>
      </c>
      <c r="R44" s="18">
        <f t="shared" si="9"/>
        <v>1</v>
      </c>
      <c r="S44" s="17">
        <f t="shared" si="10"/>
        <v>14.857142857142858</v>
      </c>
      <c r="T44" s="17">
        <f t="shared" si="11"/>
        <v>1.1428571428571428</v>
      </c>
      <c r="U44" s="17">
        <f t="shared" si="12"/>
        <v>0.42857142857142855</v>
      </c>
      <c r="V44" s="17">
        <f t="shared" si="4"/>
        <v>20.956521739130434</v>
      </c>
      <c r="W44" s="17">
        <f t="shared" si="13"/>
        <v>2.0434782608695654</v>
      </c>
      <c r="X44" s="17">
        <f t="shared" si="5"/>
        <v>0</v>
      </c>
      <c r="Y44" s="17">
        <f t="shared" si="23"/>
        <v>16.102318365210607</v>
      </c>
      <c r="Z44" s="17">
        <f t="shared" si="24"/>
        <v>1.1734645253021705</v>
      </c>
      <c r="AA44" s="17">
        <f t="shared" si="25"/>
        <v>0.43483982010993277</v>
      </c>
      <c r="AB44" s="11">
        <f t="shared" si="26"/>
        <v>3.256019404944111E-4</v>
      </c>
      <c r="AC44" s="11">
        <f t="shared" si="27"/>
        <v>1.3038494725579672E-2</v>
      </c>
      <c r="AD44" s="11">
        <f t="shared" si="28"/>
        <v>0.14494660670331092</v>
      </c>
      <c r="AE44" s="11">
        <f t="shared" si="29"/>
        <v>2.6849343530687276E-4</v>
      </c>
      <c r="AF44" s="11">
        <f t="shared" si="30"/>
        <v>1.2055474363658504E-2</v>
      </c>
      <c r="AG44" s="11">
        <f t="shared" si="31"/>
        <v>0</v>
      </c>
      <c r="AH44" s="11">
        <f t="shared" si="37"/>
        <v>4.2375787073099108E-4</v>
      </c>
      <c r="AI44" s="11">
        <f t="shared" si="38"/>
        <v>2.2705314009661838E-2</v>
      </c>
      <c r="AJ44" s="11">
        <f t="shared" si="39"/>
        <v>0</v>
      </c>
      <c r="AK44" s="16">
        <f t="shared" si="40"/>
        <v>3.1619237518588347E-4</v>
      </c>
      <c r="AL44" s="16">
        <f t="shared" si="41"/>
        <v>1.2351554374042954E-2</v>
      </c>
      <c r="AM44" s="16" t="e">
        <f t="shared" si="42"/>
        <v>#DIV/0!</v>
      </c>
      <c r="AN44" s="15">
        <f t="shared" si="32"/>
        <v>7.4757784777321472E-5</v>
      </c>
      <c r="AO44" s="15">
        <f t="shared" si="33"/>
        <v>0</v>
      </c>
      <c r="AP44" s="15">
        <f t="shared" si="34"/>
        <v>0</v>
      </c>
      <c r="AQ44" s="15">
        <f t="shared" si="6"/>
        <v>2.1507951851184267E-4</v>
      </c>
      <c r="AR44" s="15">
        <f t="shared" si="7"/>
        <v>1.3998325828805131E-2</v>
      </c>
      <c r="AS44" s="15">
        <f t="shared" si="8"/>
        <v>6.7059800717834794E-2</v>
      </c>
      <c r="AT44" s="14">
        <f t="shared" si="35"/>
        <v>5.618662206046272E-3</v>
      </c>
      <c r="AU44" s="11">
        <f t="shared" si="14"/>
        <v>5.6566935486129979E-3</v>
      </c>
      <c r="AV44" s="14">
        <f t="shared" si="36"/>
        <v>5.6874551695518466E-3</v>
      </c>
      <c r="AW44" s="11">
        <f t="shared" si="15"/>
        <v>5.7159266929636991E-3</v>
      </c>
      <c r="AX44" s="13"/>
      <c r="AY44" s="13"/>
      <c r="AZ44" s="13"/>
      <c r="BA44" s="13"/>
      <c r="BB44" s="117">
        <f t="shared" si="19"/>
        <v>37251</v>
      </c>
    </row>
    <row r="45" spans="2:54" s="9" customFormat="1" ht="16">
      <c r="B45" s="38">
        <v>44399</v>
      </c>
      <c r="D45" s="7">
        <v>46459</v>
      </c>
      <c r="G45" s="8">
        <v>6629870</v>
      </c>
      <c r="H45" s="10">
        <f t="shared" si="0"/>
        <v>6565331</v>
      </c>
      <c r="I45" s="8">
        <v>43674</v>
      </c>
      <c r="J45" s="8">
        <v>137</v>
      </c>
      <c r="K45" s="9">
        <v>5</v>
      </c>
      <c r="L45" s="9">
        <v>1</v>
      </c>
      <c r="M45" s="7">
        <v>19899</v>
      </c>
      <c r="N45" s="9">
        <v>823</v>
      </c>
      <c r="O45" s="18">
        <f t="shared" si="1"/>
        <v>27</v>
      </c>
      <c r="P45" s="18">
        <f t="shared" si="2"/>
        <v>0</v>
      </c>
      <c r="Q45" s="18">
        <f t="shared" si="3"/>
        <v>1</v>
      </c>
      <c r="R45" s="18">
        <f t="shared" si="9"/>
        <v>0</v>
      </c>
      <c r="S45" s="17">
        <f t="shared" si="10"/>
        <v>14.285714285714286</v>
      </c>
      <c r="T45" s="17">
        <f t="shared" si="11"/>
        <v>1</v>
      </c>
      <c r="U45" s="17">
        <f t="shared" si="12"/>
        <v>0.2857142857142857</v>
      </c>
      <c r="V45" s="17">
        <f t="shared" si="4"/>
        <v>27</v>
      </c>
      <c r="W45" s="17">
        <f t="shared" si="13"/>
        <v>0</v>
      </c>
      <c r="X45" s="17">
        <f t="shared" si="5"/>
        <v>1</v>
      </c>
      <c r="Y45" s="17">
        <f t="shared" si="23"/>
        <v>15.380727456119699</v>
      </c>
      <c r="Z45" s="17">
        <f t="shared" si="24"/>
        <v>1.1734645253021705</v>
      </c>
      <c r="AA45" s="17">
        <f t="shared" si="25"/>
        <v>0.43483982010993277</v>
      </c>
      <c r="AB45" s="11">
        <f t="shared" si="26"/>
        <v>2.5913111711093755E-4</v>
      </c>
      <c r="AC45" s="11">
        <f t="shared" si="27"/>
        <v>1.0667859320928823E-2</v>
      </c>
      <c r="AD45" s="11">
        <f t="shared" si="28"/>
        <v>8.696796402198656E-2</v>
      </c>
      <c r="AE45" s="11">
        <f t="shared" si="29"/>
        <v>2.816694137591261E-4</v>
      </c>
      <c r="AF45" s="11">
        <f t="shared" si="30"/>
        <v>7.0134575569358176E-3</v>
      </c>
      <c r="AG45" s="11">
        <f t="shared" si="31"/>
        <v>0</v>
      </c>
      <c r="AH45" s="11">
        <f t="shared" si="37"/>
        <v>4.5489006823351021E-4</v>
      </c>
      <c r="AI45" s="11">
        <f t="shared" si="38"/>
        <v>0</v>
      </c>
      <c r="AJ45" s="11">
        <f t="shared" si="39"/>
        <v>0.2</v>
      </c>
      <c r="AK45" s="16">
        <f t="shared" si="40"/>
        <v>3.0866005547512378E-4</v>
      </c>
      <c r="AL45" s="16">
        <f t="shared" si="41"/>
        <v>1.2351554374042954E-2</v>
      </c>
      <c r="AM45" s="16" t="e">
        <f t="shared" si="42"/>
        <v>#DIV/0!</v>
      </c>
      <c r="AN45" s="15">
        <f t="shared" si="32"/>
        <v>3.2769582457613396E-4</v>
      </c>
      <c r="AO45" s="15">
        <f t="shared" si="33"/>
        <v>1.1594202898550725E-2</v>
      </c>
      <c r="AP45" s="15">
        <f t="shared" si="34"/>
        <v>0</v>
      </c>
      <c r="AQ45" s="15">
        <f t="shared" si="6"/>
        <v>2.6308307872462052E-4</v>
      </c>
      <c r="AR45" s="15">
        <f t="shared" si="7"/>
        <v>1.1323298811032253E-2</v>
      </c>
      <c r="AS45" s="15">
        <f t="shared" si="8"/>
        <v>6.0127914039112662E-2</v>
      </c>
      <c r="AT45" s="14">
        <f t="shared" si="35"/>
        <v>7.0075280510779247E-3</v>
      </c>
      <c r="AU45" s="11">
        <f t="shared" si="14"/>
        <v>5.7339413464043351E-3</v>
      </c>
      <c r="AV45" s="14">
        <f t="shared" si="36"/>
        <v>7.0764139690748266E-3</v>
      </c>
      <c r="AW45" s="11">
        <f t="shared" si="15"/>
        <v>5.7920930520553157E-3</v>
      </c>
      <c r="AX45" s="13"/>
      <c r="AY45" s="13"/>
      <c r="AZ45" s="13"/>
      <c r="BA45" s="13"/>
      <c r="BB45" s="117">
        <f t="shared" si="19"/>
        <v>46459</v>
      </c>
    </row>
    <row r="46" spans="2:54" s="9" customFormat="1" ht="16">
      <c r="B46" s="38">
        <v>44400</v>
      </c>
      <c r="D46" s="7">
        <v>47503</v>
      </c>
      <c r="G46" s="8">
        <v>6629870</v>
      </c>
      <c r="H46" s="10">
        <f t="shared" si="0"/>
        <v>6565449</v>
      </c>
      <c r="I46" s="8">
        <v>43542</v>
      </c>
      <c r="J46" s="8">
        <v>146</v>
      </c>
      <c r="K46" s="9">
        <v>7</v>
      </c>
      <c r="L46" s="9">
        <v>2</v>
      </c>
      <c r="M46" s="7">
        <v>19901</v>
      </c>
      <c r="N46" s="9">
        <v>823</v>
      </c>
      <c r="O46" s="18">
        <f t="shared" si="1"/>
        <v>9</v>
      </c>
      <c r="P46" s="18">
        <f t="shared" si="2"/>
        <v>2</v>
      </c>
      <c r="Q46" s="18">
        <f t="shared" si="3"/>
        <v>1</v>
      </c>
      <c r="R46" s="18">
        <f t="shared" si="9"/>
        <v>2</v>
      </c>
      <c r="S46" s="17">
        <f t="shared" si="10"/>
        <v>14.714285714285714</v>
      </c>
      <c r="T46" s="17">
        <f t="shared" si="11"/>
        <v>0.5714285714285714</v>
      </c>
      <c r="U46" s="17">
        <f t="shared" si="12"/>
        <v>0.2857142857142857</v>
      </c>
      <c r="V46" s="17">
        <f t="shared" si="4"/>
        <v>10.883870967741935</v>
      </c>
      <c r="W46" s="17">
        <f t="shared" si="13"/>
        <v>2.0903225806451613</v>
      </c>
      <c r="X46" s="17">
        <f t="shared" si="5"/>
        <v>1.0258064516129033</v>
      </c>
      <c r="Y46" s="17">
        <f t="shared" si="23"/>
        <v>15.664757151914101</v>
      </c>
      <c r="Z46" s="17">
        <f t="shared" si="24"/>
        <v>1.0306073824450275</v>
      </c>
      <c r="AA46" s="17">
        <f t="shared" si="25"/>
        <v>0.43636770399075786</v>
      </c>
      <c r="AB46" s="11">
        <f t="shared" si="26"/>
        <v>3.5867466116943953E-4</v>
      </c>
      <c r="AC46" s="11">
        <f t="shared" si="27"/>
        <v>7.5226816236863316E-3</v>
      </c>
      <c r="AD46" s="11">
        <f t="shared" si="28"/>
        <v>8.7273540798151569E-2</v>
      </c>
      <c r="AE46" s="11">
        <f t="shared" si="29"/>
        <v>4.2478498978883362E-4</v>
      </c>
      <c r="AF46" s="11">
        <f t="shared" si="30"/>
        <v>7.6228119706380571E-3</v>
      </c>
      <c r="AG46" s="11">
        <f t="shared" si="31"/>
        <v>0</v>
      </c>
      <c r="AH46" s="11">
        <f t="shared" si="37"/>
        <v>2.4920710188537653E-4</v>
      </c>
      <c r="AI46" s="11">
        <f t="shared" si="38"/>
        <v>1.5257829055804096E-2</v>
      </c>
      <c r="AJ46" s="11">
        <f t="shared" si="39"/>
        <v>0.20516129032258065</v>
      </c>
      <c r="AK46" s="16">
        <f t="shared" si="40"/>
        <v>3.381166833360535E-4</v>
      </c>
      <c r="AL46" s="16">
        <f t="shared" si="41"/>
        <v>1.0219358211996045E-2</v>
      </c>
      <c r="AM46" s="16">
        <f t="shared" si="42"/>
        <v>7.8875438950621754E-2</v>
      </c>
      <c r="AN46" s="15">
        <f t="shared" si="32"/>
        <v>4.3222003929273083E-4</v>
      </c>
      <c r="AO46" s="15">
        <f t="shared" si="33"/>
        <v>0</v>
      </c>
      <c r="AP46" s="15">
        <f t="shared" si="34"/>
        <v>0</v>
      </c>
      <c r="AQ46" s="15">
        <f t="shared" si="6"/>
        <v>3.024465283397792E-4</v>
      </c>
      <c r="AR46" s="15">
        <f t="shared" si="7"/>
        <v>1.0241790204987113E-2</v>
      </c>
      <c r="AS46" s="15">
        <f t="shared" si="8"/>
        <v>3.2697161585459454E-2</v>
      </c>
      <c r="AT46" s="14">
        <f t="shared" si="35"/>
        <v>7.1649972020567526E-3</v>
      </c>
      <c r="AU46" s="11">
        <f t="shared" si="14"/>
        <v>5.8370246001376016E-3</v>
      </c>
      <c r="AV46" s="14">
        <f t="shared" si="36"/>
        <v>7.2353010433863704E-3</v>
      </c>
      <c r="AW46" s="11">
        <f t="shared" si="15"/>
        <v>5.8942762589702302E-3</v>
      </c>
      <c r="AX46" s="13"/>
      <c r="AY46" s="13"/>
      <c r="AZ46" s="13"/>
      <c r="BA46" s="13"/>
      <c r="BB46" s="117">
        <f t="shared" si="19"/>
        <v>47503</v>
      </c>
    </row>
    <row r="47" spans="2:54" s="9" customFormat="1" ht="16">
      <c r="B47" s="38">
        <v>44401</v>
      </c>
      <c r="D47" s="7">
        <v>44179</v>
      </c>
      <c r="G47" s="8">
        <v>6629870</v>
      </c>
      <c r="H47" s="10">
        <f t="shared" si="0"/>
        <v>6569133</v>
      </c>
      <c r="I47" s="8">
        <v>39846</v>
      </c>
      <c r="J47" s="8">
        <v>155</v>
      </c>
      <c r="K47" s="9">
        <v>8</v>
      </c>
      <c r="L47" s="9">
        <v>3</v>
      </c>
      <c r="M47" s="7">
        <v>19902</v>
      </c>
      <c r="N47" s="9">
        <v>823</v>
      </c>
      <c r="O47" s="18">
        <f t="shared" si="1"/>
        <v>9</v>
      </c>
      <c r="P47" s="18">
        <f t="shared" si="2"/>
        <v>1</v>
      </c>
      <c r="Q47" s="18">
        <f t="shared" si="3"/>
        <v>1</v>
      </c>
      <c r="R47" s="18">
        <f t="shared" si="9"/>
        <v>1</v>
      </c>
      <c r="S47" s="17">
        <f t="shared" si="10"/>
        <v>13.714285714285714</v>
      </c>
      <c r="T47" s="17">
        <f t="shared" si="11"/>
        <v>0.5714285714285714</v>
      </c>
      <c r="U47" s="17">
        <f t="shared" si="12"/>
        <v>0.2857142857142857</v>
      </c>
      <c r="V47" s="17">
        <f t="shared" si="4"/>
        <v>9.9337349397590362</v>
      </c>
      <c r="W47" s="17">
        <f t="shared" si="13"/>
        <v>1.0481927710843373</v>
      </c>
      <c r="X47" s="17">
        <f t="shared" si="5"/>
        <v>1.0180722891566265</v>
      </c>
      <c r="Y47" s="17">
        <f t="shared" si="23"/>
        <v>14.799035776515309</v>
      </c>
      <c r="Z47" s="17">
        <f t="shared" si="24"/>
        <v>1.0362554977705625</v>
      </c>
      <c r="AA47" s="17">
        <f t="shared" si="25"/>
        <v>0.43929810692116078</v>
      </c>
      <c r="AB47" s="11">
        <f t="shared" si="26"/>
        <v>3.39879559425734E-4</v>
      </c>
      <c r="AC47" s="11">
        <f t="shared" si="27"/>
        <v>7.0976403956887844E-3</v>
      </c>
      <c r="AD47" s="11">
        <f t="shared" si="28"/>
        <v>6.2756872417308679E-2</v>
      </c>
      <c r="AE47" s="11">
        <f t="shared" si="29"/>
        <v>3.7793037548614978E-4</v>
      </c>
      <c r="AF47" s="11">
        <f t="shared" si="30"/>
        <v>1.4313263874974955E-2</v>
      </c>
      <c r="AG47" s="11" t="e">
        <f t="shared" si="31"/>
        <v>#DIV/0!</v>
      </c>
      <c r="AH47" s="11">
        <f t="shared" si="37"/>
        <v>2.2814144825132141E-4</v>
      </c>
      <c r="AI47" s="11">
        <f t="shared" si="38"/>
        <v>7.1794025416735434E-3</v>
      </c>
      <c r="AJ47" s="11">
        <f t="shared" si="39"/>
        <v>0.14543889845094665</v>
      </c>
      <c r="AK47" s="16">
        <f t="shared" si="40"/>
        <v>3.4619852831018833E-4</v>
      </c>
      <c r="AL47" s="16">
        <f t="shared" si="41"/>
        <v>8.0932167310158558E-3</v>
      </c>
      <c r="AM47" s="16">
        <f t="shared" si="42"/>
        <v>7.9461519536702344E-2</v>
      </c>
      <c r="AN47" s="15">
        <f t="shared" si="32"/>
        <v>6.0370068520027768E-4</v>
      </c>
      <c r="AO47" s="15">
        <f t="shared" si="33"/>
        <v>0</v>
      </c>
      <c r="AP47" s="15" t="e">
        <f t="shared" si="34"/>
        <v>#DIV/0!</v>
      </c>
      <c r="AQ47" s="15">
        <f t="shared" si="6"/>
        <v>3.6594766822781822E-4</v>
      </c>
      <c r="AR47" s="15">
        <f t="shared" si="7"/>
        <v>7.4064575986621398E-3</v>
      </c>
      <c r="AS47" s="15">
        <f t="shared" si="8"/>
        <v>3.2697161585459454E-2</v>
      </c>
      <c r="AT47" s="14">
        <f t="shared" si="35"/>
        <v>6.6636299052620944E-3</v>
      </c>
      <c r="AU47" s="11">
        <f t="shared" si="14"/>
        <v>5.8976161782099152E-3</v>
      </c>
      <c r="AV47" s="14">
        <f t="shared" si="36"/>
        <v>6.7252406063326772E-3</v>
      </c>
      <c r="AW47" s="11">
        <f t="shared" si="15"/>
        <v>5.9515191199397991E-3</v>
      </c>
      <c r="AX47" s="13"/>
      <c r="AY47" s="13"/>
      <c r="AZ47" s="13"/>
      <c r="BA47" s="13"/>
      <c r="BB47" s="117">
        <f t="shared" si="19"/>
        <v>44179</v>
      </c>
    </row>
    <row r="48" spans="2:54" s="9" customFormat="1" ht="16">
      <c r="B48" s="38">
        <v>44402</v>
      </c>
      <c r="D48" s="7">
        <v>28442</v>
      </c>
      <c r="G48" s="8">
        <v>6629870</v>
      </c>
      <c r="H48" s="10">
        <f t="shared" si="0"/>
        <v>6576583</v>
      </c>
      <c r="I48" s="8">
        <v>32385</v>
      </c>
      <c r="J48" s="8">
        <v>167</v>
      </c>
      <c r="K48" s="9">
        <v>7</v>
      </c>
      <c r="L48" s="9">
        <v>2</v>
      </c>
      <c r="M48" s="7">
        <v>19903</v>
      </c>
      <c r="N48" s="9">
        <v>823</v>
      </c>
      <c r="O48" s="18">
        <f t="shared" si="1"/>
        <v>12</v>
      </c>
      <c r="P48" s="18">
        <f t="shared" si="2"/>
        <v>-1</v>
      </c>
      <c r="Q48" s="18">
        <f t="shared" si="3"/>
        <v>-1</v>
      </c>
      <c r="R48" s="18">
        <f t="shared" si="9"/>
        <v>1</v>
      </c>
      <c r="S48" s="17">
        <f t="shared" si="10"/>
        <v>11.857142857142858</v>
      </c>
      <c r="T48" s="17">
        <f t="shared" si="11"/>
        <v>0.2857142857142857</v>
      </c>
      <c r="U48" s="17">
        <f t="shared" si="12"/>
        <v>0.2857142857142857</v>
      </c>
      <c r="V48" s="17">
        <f t="shared" si="4"/>
        <v>12.948863636363637</v>
      </c>
      <c r="W48" s="17">
        <f t="shared" si="13"/>
        <v>0</v>
      </c>
      <c r="X48" s="17">
        <f t="shared" si="5"/>
        <v>0</v>
      </c>
      <c r="Y48" s="17">
        <f t="shared" si="23"/>
        <v>12.941739177290163</v>
      </c>
      <c r="Z48" s="17">
        <f t="shared" si="24"/>
        <v>0.74928052698155778</v>
      </c>
      <c r="AA48" s="17">
        <f t="shared" si="25"/>
        <v>0.44071253407816219</v>
      </c>
      <c r="AB48" s="11">
        <f t="shared" si="26"/>
        <v>3.2479393608618592E-4</v>
      </c>
      <c r="AC48" s="11">
        <f t="shared" si="27"/>
        <v>4.83406791601005E-3</v>
      </c>
      <c r="AD48" s="11">
        <f t="shared" si="28"/>
        <v>5.5089066759770274E-2</v>
      </c>
      <c r="AE48" s="11">
        <f t="shared" si="29"/>
        <v>3.1991915325134374E-4</v>
      </c>
      <c r="AF48" s="11">
        <f t="shared" si="30"/>
        <v>1.4704900192896234E-2</v>
      </c>
      <c r="AG48" s="11" t="e">
        <f t="shared" si="31"/>
        <v>#DIV/0!</v>
      </c>
      <c r="AH48" s="11">
        <f t="shared" si="37"/>
        <v>3.2497273594246943E-4</v>
      </c>
      <c r="AI48" s="11">
        <f t="shared" si="38"/>
        <v>0</v>
      </c>
      <c r="AJ48" s="11">
        <f t="shared" si="39"/>
        <v>0</v>
      </c>
      <c r="AK48" s="16">
        <f t="shared" si="40"/>
        <v>3.3235405695769467E-4</v>
      </c>
      <c r="AL48" s="16">
        <f t="shared" si="41"/>
        <v>4.8762160087035917E-3</v>
      </c>
      <c r="AM48" s="16">
        <f t="shared" si="42"/>
        <v>7.9663580559131128E-2</v>
      </c>
      <c r="AN48" s="15">
        <f t="shared" si="32"/>
        <v>3.7769897391778755E-4</v>
      </c>
      <c r="AO48" s="15">
        <f t="shared" si="33"/>
        <v>0</v>
      </c>
      <c r="AP48" s="15" t="e">
        <f t="shared" si="34"/>
        <v>#DIV/0!</v>
      </c>
      <c r="AQ48" s="15">
        <f t="shared" si="6"/>
        <v>4.31171111925959E-4</v>
      </c>
      <c r="AR48" s="15">
        <f t="shared" si="7"/>
        <v>4.6678621604868695E-3</v>
      </c>
      <c r="AS48" s="15">
        <f t="shared" si="8"/>
        <v>2.2280494918792797E-2</v>
      </c>
      <c r="AT48" s="14">
        <f t="shared" si="35"/>
        <v>4.2899785365323904E-3</v>
      </c>
      <c r="AU48" s="11">
        <f t="shared" si="14"/>
        <v>6.0241431150664677E-3</v>
      </c>
      <c r="AV48" s="14">
        <f t="shared" si="36"/>
        <v>4.3247382417282649E-3</v>
      </c>
      <c r="AW48" s="11">
        <f t="shared" si="15"/>
        <v>6.0762470886573565E-3</v>
      </c>
      <c r="AX48" s="13"/>
      <c r="AY48" s="13"/>
      <c r="AZ48" s="13"/>
      <c r="BA48" s="13"/>
      <c r="BB48" s="117">
        <f t="shared" si="19"/>
        <v>28442</v>
      </c>
    </row>
    <row r="49" spans="2:54" s="9" customFormat="1" ht="16">
      <c r="B49" s="38">
        <v>44403</v>
      </c>
      <c r="D49" s="7">
        <v>21528</v>
      </c>
      <c r="G49" s="8">
        <v>6629870</v>
      </c>
      <c r="H49" s="10">
        <f t="shared" si="0"/>
        <v>6583552</v>
      </c>
      <c r="I49" s="8">
        <v>25404</v>
      </c>
      <c r="J49" s="8">
        <v>180</v>
      </c>
      <c r="K49" s="9">
        <v>5</v>
      </c>
      <c r="L49" s="9">
        <v>2</v>
      </c>
      <c r="M49" s="7">
        <v>19904</v>
      </c>
      <c r="N49" s="9">
        <v>823</v>
      </c>
      <c r="O49" s="18">
        <f t="shared" si="1"/>
        <v>13</v>
      </c>
      <c r="P49" s="18">
        <f t="shared" si="2"/>
        <v>-2</v>
      </c>
      <c r="Q49" s="18">
        <f t="shared" si="3"/>
        <v>0</v>
      </c>
      <c r="R49" s="18">
        <f t="shared" si="9"/>
        <v>1</v>
      </c>
      <c r="S49" s="17">
        <f t="shared" si="10"/>
        <v>8</v>
      </c>
      <c r="T49" s="17">
        <f t="shared" si="11"/>
        <v>0.2857142857142857</v>
      </c>
      <c r="U49" s="17">
        <f t="shared" si="12"/>
        <v>0.14285714285714285</v>
      </c>
      <c r="V49" s="17">
        <f t="shared" si="4"/>
        <v>13.962566844919786</v>
      </c>
      <c r="W49" s="17">
        <f t="shared" si="13"/>
        <v>0</v>
      </c>
      <c r="X49" s="17">
        <f t="shared" si="5"/>
        <v>1.06951871657754E-2</v>
      </c>
      <c r="Y49" s="17">
        <f t="shared" si="23"/>
        <v>10.040041864701763</v>
      </c>
      <c r="Z49" s="17">
        <f t="shared" si="24"/>
        <v>0.78393399232809247</v>
      </c>
      <c r="AA49" s="17">
        <f t="shared" si="25"/>
        <v>0.30775638132002925</v>
      </c>
      <c r="AB49" s="11">
        <f t="shared" si="26"/>
        <v>3.1002136373943994E-4</v>
      </c>
      <c r="AC49" s="11">
        <f t="shared" si="27"/>
        <v>4.6942155229227093E-3</v>
      </c>
      <c r="AD49" s="11">
        <f t="shared" si="28"/>
        <v>4.3965197331432747E-2</v>
      </c>
      <c r="AE49" s="11">
        <f t="shared" si="29"/>
        <v>3.2981939609089399E-4</v>
      </c>
      <c r="AF49" s="11">
        <f t="shared" si="30"/>
        <v>1.0822465512549454E-2</v>
      </c>
      <c r="AG49" s="11" t="e">
        <f t="shared" si="31"/>
        <v>#DIV/0!</v>
      </c>
      <c r="AH49" s="11">
        <f t="shared" si="37"/>
        <v>4.3114302439153267E-4</v>
      </c>
      <c r="AI49" s="11">
        <f t="shared" si="38"/>
        <v>0</v>
      </c>
      <c r="AJ49" s="11">
        <f t="shared" si="39"/>
        <v>1.5278838808250573E-3</v>
      </c>
      <c r="AK49" s="16">
        <f t="shared" si="40"/>
        <v>2.9401204426176918E-4</v>
      </c>
      <c r="AL49" s="16">
        <f t="shared" si="41"/>
        <v>5.0557676426234615E-3</v>
      </c>
      <c r="AM49" s="16">
        <f t="shared" si="42"/>
        <v>5.2506579144703962E-2</v>
      </c>
      <c r="AN49" s="15">
        <f t="shared" si="32"/>
        <v>2.2494662936502433E-4</v>
      </c>
      <c r="AO49" s="15">
        <f t="shared" si="33"/>
        <v>1.4925373134328358E-2</v>
      </c>
      <c r="AP49" s="15" t="e">
        <f t="shared" si="34"/>
        <v>#DIV/0!</v>
      </c>
      <c r="AQ49" s="15">
        <f t="shared" si="6"/>
        <v>4.9183316343323331E-4</v>
      </c>
      <c r="AR49" s="15">
        <f t="shared" si="7"/>
        <v>5.4594692410824446E-3</v>
      </c>
      <c r="AS49" s="15">
        <f t="shared" si="8"/>
        <v>1.156105562792493E-2</v>
      </c>
      <c r="AT49" s="14">
        <f t="shared" si="35"/>
        <v>3.2471224925978942E-3</v>
      </c>
      <c r="AU49" s="11">
        <f t="shared" si="14"/>
        <v>5.9626034468678443E-3</v>
      </c>
      <c r="AV49" s="14">
        <f t="shared" si="36"/>
        <v>3.2699673367811177E-3</v>
      </c>
      <c r="AW49" s="11">
        <f t="shared" si="15"/>
        <v>6.0138726051773422E-3</v>
      </c>
      <c r="AX49" s="13"/>
      <c r="AY49" s="13"/>
      <c r="AZ49" s="13"/>
      <c r="BA49" s="13"/>
      <c r="BB49" s="117">
        <f t="shared" si="19"/>
        <v>21528</v>
      </c>
    </row>
    <row r="50" spans="2:54" s="9" customFormat="1" ht="16">
      <c r="B50" s="38">
        <v>44404</v>
      </c>
      <c r="D50" s="7">
        <v>48341</v>
      </c>
      <c r="G50" s="8">
        <v>6629870</v>
      </c>
      <c r="H50" s="10">
        <f t="shared" si="0"/>
        <v>6584606</v>
      </c>
      <c r="I50" s="8">
        <v>24340</v>
      </c>
      <c r="J50" s="8">
        <v>186</v>
      </c>
      <c r="K50" s="9">
        <v>7</v>
      </c>
      <c r="L50" s="9">
        <v>2</v>
      </c>
      <c r="M50" s="7">
        <v>19906</v>
      </c>
      <c r="N50" s="9">
        <v>823</v>
      </c>
      <c r="O50" s="18">
        <f t="shared" si="1"/>
        <v>6</v>
      </c>
      <c r="P50" s="18">
        <f t="shared" si="2"/>
        <v>2</v>
      </c>
      <c r="Q50" s="18">
        <f t="shared" si="3"/>
        <v>0</v>
      </c>
      <c r="R50" s="18">
        <f t="shared" si="9"/>
        <v>2</v>
      </c>
      <c r="S50" s="17">
        <f t="shared" si="10"/>
        <v>6.1428571428571432</v>
      </c>
      <c r="T50" s="17">
        <f t="shared" si="11"/>
        <v>-0.14285714285714285</v>
      </c>
      <c r="U50" s="17">
        <f t="shared" si="12"/>
        <v>0</v>
      </c>
      <c r="V50" s="17">
        <f t="shared" si="4"/>
        <v>7.907692307692308</v>
      </c>
      <c r="W50" s="17">
        <f t="shared" si="13"/>
        <v>2.071794871794872</v>
      </c>
      <c r="X50" s="17">
        <f t="shared" si="5"/>
        <v>2.0512820512820513E-2</v>
      </c>
      <c r="Y50" s="17">
        <f t="shared" si="23"/>
        <v>9.0102212841033875</v>
      </c>
      <c r="Z50" s="17">
        <f t="shared" si="24"/>
        <v>0.48531648080735529</v>
      </c>
      <c r="AA50" s="17">
        <f t="shared" si="25"/>
        <v>0.17281521310556811</v>
      </c>
      <c r="AB50" s="11">
        <f t="shared" si="26"/>
        <v>3.5467726673371863E-4</v>
      </c>
      <c r="AC50" s="11">
        <f t="shared" si="27"/>
        <v>2.6962026711519738E-3</v>
      </c>
      <c r="AD50" s="11">
        <f t="shared" si="28"/>
        <v>3.4563042621113621E-2</v>
      </c>
      <c r="AE50" s="11">
        <f t="shared" si="29"/>
        <v>3.1985186146646209E-4</v>
      </c>
      <c r="AF50" s="11">
        <f t="shared" si="30"/>
        <v>1.3295100011188972E-2</v>
      </c>
      <c r="AG50" s="11">
        <f t="shared" si="31"/>
        <v>0.28940092165898618</v>
      </c>
      <c r="AH50" s="11">
        <f t="shared" si="37"/>
        <v>3.1127744873611667E-4</v>
      </c>
      <c r="AI50" s="11">
        <f t="shared" si="38"/>
        <v>1.150997150997151E-2</v>
      </c>
      <c r="AJ50" s="11">
        <f t="shared" si="39"/>
        <v>4.1025641025641026E-3</v>
      </c>
      <c r="AK50" s="16">
        <f t="shared" si="40"/>
        <v>2.7090878326140706E-4</v>
      </c>
      <c r="AL50" s="16">
        <f t="shared" si="41"/>
        <v>2.8760777775085895E-3</v>
      </c>
      <c r="AM50" s="16">
        <f t="shared" si="42"/>
        <v>2.4855339182532753E-2</v>
      </c>
      <c r="AN50" s="15">
        <f t="shared" si="32"/>
        <v>2.5470453391717341E-4</v>
      </c>
      <c r="AO50" s="15">
        <f t="shared" si="33"/>
        <v>2.6392961876832845E-2</v>
      </c>
      <c r="AP50" s="15">
        <f t="shared" si="34"/>
        <v>0</v>
      </c>
      <c r="AQ50" s="15">
        <f t="shared" si="6"/>
        <v>5.1139728074815175E-4</v>
      </c>
      <c r="AR50" s="15">
        <f t="shared" si="7"/>
        <v>3.2724476194766444E-3</v>
      </c>
      <c r="AS50" s="15">
        <f t="shared" si="8"/>
        <v>7.6753799392097269E-2</v>
      </c>
      <c r="AT50" s="14">
        <f t="shared" si="35"/>
        <v>7.2913948538960794E-3</v>
      </c>
      <c r="AU50" s="11">
        <f t="shared" si="14"/>
        <v>5.9288816048752519E-3</v>
      </c>
      <c r="AV50" s="14">
        <f t="shared" si="36"/>
        <v>7.3415174727235006E-3</v>
      </c>
      <c r="AW50" s="11">
        <f t="shared" si="15"/>
        <v>5.9798294718624023E-3</v>
      </c>
      <c r="AX50" s="13"/>
      <c r="AY50" s="13"/>
      <c r="AZ50" s="13"/>
      <c r="BA50" s="13"/>
      <c r="BB50" s="117">
        <f t="shared" si="19"/>
        <v>48341</v>
      </c>
    </row>
    <row r="51" spans="2:54" s="9" customFormat="1" ht="16">
      <c r="B51" s="38">
        <v>44405</v>
      </c>
      <c r="D51" s="7">
        <v>43123</v>
      </c>
      <c r="G51" s="8">
        <v>6629870</v>
      </c>
      <c r="H51" s="10">
        <f t="shared" si="0"/>
        <v>6573076</v>
      </c>
      <c r="I51" s="8">
        <v>35862</v>
      </c>
      <c r="J51" s="8">
        <v>193</v>
      </c>
      <c r="K51" s="9">
        <v>7</v>
      </c>
      <c r="L51" s="9">
        <v>2</v>
      </c>
      <c r="M51" s="7">
        <v>19907</v>
      </c>
      <c r="N51" s="9">
        <v>823</v>
      </c>
      <c r="O51" s="18">
        <f t="shared" si="1"/>
        <v>7</v>
      </c>
      <c r="P51" s="18">
        <f t="shared" si="2"/>
        <v>0</v>
      </c>
      <c r="Q51" s="18">
        <f t="shared" si="3"/>
        <v>0</v>
      </c>
      <c r="R51" s="18">
        <f t="shared" si="9"/>
        <v>1</v>
      </c>
      <c r="S51" s="17">
        <f t="shared" si="10"/>
        <v>2</v>
      </c>
      <c r="T51" s="17">
        <f t="shared" si="11"/>
        <v>-0.2857142857142857</v>
      </c>
      <c r="U51" s="17">
        <f t="shared" si="12"/>
        <v>-0.14285714285714285</v>
      </c>
      <c r="V51" s="17">
        <f t="shared" si="4"/>
        <v>7.9554455445544559</v>
      </c>
      <c r="W51" s="17">
        <f t="shared" si="13"/>
        <v>3.4653465346534656E-2</v>
      </c>
      <c r="X51" s="17">
        <f t="shared" si="5"/>
        <v>9.9009900990099011E-3</v>
      </c>
      <c r="Y51" s="17">
        <f t="shared" si="23"/>
        <v>7.7347805380684003</v>
      </c>
      <c r="Z51" s="17">
        <f t="shared" si="24"/>
        <v>0.44211218663307938</v>
      </c>
      <c r="AA51" s="17">
        <f t="shared" si="25"/>
        <v>6.2888824743402738E-2</v>
      </c>
      <c r="AB51" s="11">
        <f t="shared" si="26"/>
        <v>3.177806301589318E-4</v>
      </c>
      <c r="AC51" s="11">
        <f t="shared" si="27"/>
        <v>2.3769472399627926E-3</v>
      </c>
      <c r="AD51" s="11">
        <f t="shared" si="28"/>
        <v>8.9841178204861059E-3</v>
      </c>
      <c r="AE51" s="11">
        <f t="shared" si="29"/>
        <v>3.256019404944111E-4</v>
      </c>
      <c r="AF51" s="11">
        <f t="shared" si="30"/>
        <v>1.3038494725579672E-2</v>
      </c>
      <c r="AG51" s="11">
        <f t="shared" si="31"/>
        <v>0.14494660670331092</v>
      </c>
      <c r="AH51" s="11">
        <f t="shared" si="37"/>
        <v>3.2684657126353555E-4</v>
      </c>
      <c r="AI51" s="11">
        <f t="shared" si="38"/>
        <v>1.8630895347599279E-4</v>
      </c>
      <c r="AJ51" s="11">
        <f t="shared" si="39"/>
        <v>1.4144271570014145E-3</v>
      </c>
      <c r="AK51" s="16">
        <f t="shared" si="40"/>
        <v>2.4161658846018095E-4</v>
      </c>
      <c r="AL51" s="16">
        <f t="shared" si="41"/>
        <v>2.4141394793136596E-3</v>
      </c>
      <c r="AM51" s="16">
        <f t="shared" si="42"/>
        <v>9.9971053710039229E-3</v>
      </c>
      <c r="AN51" s="15">
        <f t="shared" si="32"/>
        <v>4.2375787073099108E-4</v>
      </c>
      <c r="AO51" s="15">
        <f t="shared" si="33"/>
        <v>2.2705314009661838E-2</v>
      </c>
      <c r="AP51" s="15">
        <f t="shared" si="34"/>
        <v>0</v>
      </c>
      <c r="AQ51" s="15">
        <f t="shared" si="6"/>
        <v>4.4442383974683299E-4</v>
      </c>
      <c r="AR51" s="15">
        <f t="shared" si="7"/>
        <v>3.2096298143004334E-3</v>
      </c>
      <c r="AS51" s="15">
        <f t="shared" si="8"/>
        <v>7.6392857142857151E-2</v>
      </c>
      <c r="AT51" s="14">
        <f t="shared" si="35"/>
        <v>6.5043507640421307E-3</v>
      </c>
      <c r="AU51" s="11">
        <f t="shared" si="14"/>
        <v>5.9526054055358555E-3</v>
      </c>
      <c r="AV51" s="14">
        <f t="shared" si="36"/>
        <v>6.5605509505747388E-3</v>
      </c>
      <c r="AW51" s="11">
        <f t="shared" si="15"/>
        <v>6.0027195219270867E-3</v>
      </c>
      <c r="AX51" s="13"/>
      <c r="AY51" s="13"/>
      <c r="AZ51" s="13"/>
      <c r="BA51" s="13"/>
      <c r="BB51" s="117">
        <f t="shared" si="19"/>
        <v>43123</v>
      </c>
    </row>
    <row r="52" spans="2:54" s="9" customFormat="1" ht="16">
      <c r="B52" s="38">
        <v>44406</v>
      </c>
      <c r="D52" s="7">
        <v>43603</v>
      </c>
      <c r="G52" s="8">
        <v>6629870</v>
      </c>
      <c r="H52" s="10">
        <f t="shared" si="0"/>
        <v>6566922</v>
      </c>
      <c r="I52" s="8">
        <v>42009</v>
      </c>
      <c r="J52" s="8">
        <v>193</v>
      </c>
      <c r="K52" s="9">
        <v>7</v>
      </c>
      <c r="L52" s="9">
        <v>2</v>
      </c>
      <c r="M52" s="7">
        <v>19914</v>
      </c>
      <c r="N52" s="9">
        <v>823</v>
      </c>
      <c r="O52" s="18">
        <f t="shared" si="1"/>
        <v>0</v>
      </c>
      <c r="P52" s="18">
        <f t="shared" si="2"/>
        <v>0</v>
      </c>
      <c r="Q52" s="18">
        <f t="shared" si="3"/>
        <v>0</v>
      </c>
      <c r="R52" s="18">
        <f t="shared" si="9"/>
        <v>7</v>
      </c>
      <c r="S52" s="17">
        <f t="shared" si="10"/>
        <v>-2.7142857142857144</v>
      </c>
      <c r="T52" s="17">
        <f t="shared" si="11"/>
        <v>0.14285714285714285</v>
      </c>
      <c r="U52" s="17">
        <f t="shared" si="12"/>
        <v>0</v>
      </c>
      <c r="V52" s="17">
        <f t="shared" si="4"/>
        <v>6.6881188118811883</v>
      </c>
      <c r="W52" s="17">
        <f t="shared" si="13"/>
        <v>0.24257425742574257</v>
      </c>
      <c r="X52" s="17">
        <f t="shared" si="5"/>
        <v>6.9306930693069313E-2</v>
      </c>
      <c r="Y52" s="17">
        <f t="shared" si="23"/>
        <v>5.9627005610833601</v>
      </c>
      <c r="Z52" s="17">
        <f t="shared" si="24"/>
        <v>0.89419175263669604</v>
      </c>
      <c r="AA52" s="17">
        <f t="shared" si="25"/>
        <v>0.10448014481573546</v>
      </c>
      <c r="AB52" s="11">
        <f t="shared" si="26"/>
        <v>1.6626793154546205E-4</v>
      </c>
      <c r="AC52" s="11">
        <f t="shared" si="27"/>
        <v>4.6331178893093058E-3</v>
      </c>
      <c r="AD52" s="11">
        <f t="shared" si="28"/>
        <v>1.4925734973676495E-2</v>
      </c>
      <c r="AE52" s="11">
        <f t="shared" si="29"/>
        <v>2.5913111711093755E-4</v>
      </c>
      <c r="AF52" s="11">
        <f t="shared" si="30"/>
        <v>1.0667859320928823E-2</v>
      </c>
      <c r="AG52" s="11">
        <f t="shared" si="31"/>
        <v>8.696796402198656E-2</v>
      </c>
      <c r="AH52" s="11">
        <f t="shared" si="37"/>
        <v>1.8649597936203191E-4</v>
      </c>
      <c r="AI52" s="11">
        <f t="shared" si="38"/>
        <v>1.2568614374390806E-3</v>
      </c>
      <c r="AJ52" s="11">
        <f t="shared" si="39"/>
        <v>9.9009900990099011E-3</v>
      </c>
      <c r="AK52" s="16">
        <f t="shared" si="40"/>
        <v>1.9756546761591555E-4</v>
      </c>
      <c r="AL52" s="16">
        <f t="shared" si="41"/>
        <v>5.0891664970865386E-3</v>
      </c>
      <c r="AM52" s="16">
        <f t="shared" si="42"/>
        <v>1.6928992049726043E-2</v>
      </c>
      <c r="AN52" s="15">
        <f t="shared" si="32"/>
        <v>4.5489006823351021E-4</v>
      </c>
      <c r="AO52" s="15">
        <f t="shared" si="33"/>
        <v>0</v>
      </c>
      <c r="AP52" s="15">
        <f t="shared" si="34"/>
        <v>0.2</v>
      </c>
      <c r="AQ52" s="15">
        <f t="shared" si="6"/>
        <v>4.9551064328730245E-4</v>
      </c>
      <c r="AR52" s="15">
        <f t="shared" si="7"/>
        <v>4.1857599113096508E-3</v>
      </c>
      <c r="AS52" s="15">
        <f t="shared" si="8"/>
        <v>7.717778649921507E-2</v>
      </c>
      <c r="AT52" s="14">
        <f t="shared" si="35"/>
        <v>6.5767503736875689E-3</v>
      </c>
      <c r="AU52" s="11">
        <f t="shared" si="14"/>
        <v>5.949287090093772E-3</v>
      </c>
      <c r="AV52" s="14">
        <f t="shared" si="36"/>
        <v>6.6397925847147266E-3</v>
      </c>
      <c r="AW52" s="11">
        <f t="shared" si="15"/>
        <v>5.9987620053499353E-3</v>
      </c>
      <c r="AX52" s="13"/>
      <c r="AY52" s="13"/>
      <c r="AZ52" s="13"/>
      <c r="BA52" s="13"/>
      <c r="BB52" s="117">
        <f t="shared" si="19"/>
        <v>43603</v>
      </c>
    </row>
    <row r="53" spans="2:54" s="9" customFormat="1" ht="16">
      <c r="B53" s="38">
        <v>44407</v>
      </c>
      <c r="D53" s="7">
        <v>45938</v>
      </c>
      <c r="G53" s="8">
        <v>6629870</v>
      </c>
      <c r="H53" s="10">
        <f t="shared" si="0"/>
        <v>6565386</v>
      </c>
      <c r="I53" s="8">
        <v>43542</v>
      </c>
      <c r="J53" s="8">
        <v>189</v>
      </c>
      <c r="K53" s="9">
        <v>6</v>
      </c>
      <c r="L53" s="9">
        <v>2</v>
      </c>
      <c r="M53" s="7">
        <v>19922</v>
      </c>
      <c r="N53" s="9">
        <v>823</v>
      </c>
      <c r="O53" s="18">
        <f t="shared" si="1"/>
        <v>-4</v>
      </c>
      <c r="P53" s="18">
        <f t="shared" si="2"/>
        <v>-1</v>
      </c>
      <c r="Q53" s="18">
        <f t="shared" si="3"/>
        <v>0</v>
      </c>
      <c r="R53" s="18">
        <f t="shared" si="9"/>
        <v>8</v>
      </c>
      <c r="S53" s="17">
        <f t="shared" si="10"/>
        <v>-8.5714285714285712</v>
      </c>
      <c r="T53" s="17">
        <f t="shared" si="11"/>
        <v>0.42857142857142855</v>
      </c>
      <c r="U53" s="17">
        <f t="shared" si="12"/>
        <v>0.14285714285714285</v>
      </c>
      <c r="V53" s="17">
        <f t="shared" si="4"/>
        <v>3.6751269035532994</v>
      </c>
      <c r="W53" s="17">
        <f t="shared" si="13"/>
        <v>0</v>
      </c>
      <c r="X53" s="17">
        <f t="shared" si="5"/>
        <v>8.1218274111675121E-2</v>
      </c>
      <c r="Y53" s="17">
        <f t="shared" si="23"/>
        <v>3.9680481546662469</v>
      </c>
      <c r="Z53" s="17">
        <f t="shared" si="24"/>
        <v>1.147190662124155</v>
      </c>
      <c r="AA53" s="17">
        <f t="shared" si="25"/>
        <v>0.3406839948498504</v>
      </c>
      <c r="AB53" s="11">
        <f t="shared" si="26"/>
        <v>9.4457096209532413E-5</v>
      </c>
      <c r="AC53" s="11">
        <f t="shared" si="27"/>
        <v>5.9439930680008028E-3</v>
      </c>
      <c r="AD53" s="11">
        <f t="shared" si="28"/>
        <v>4.8669142121407202E-2</v>
      </c>
      <c r="AE53" s="11">
        <f t="shared" si="29"/>
        <v>3.5867466116943953E-4</v>
      </c>
      <c r="AF53" s="11">
        <f t="shared" si="30"/>
        <v>7.5226816236863316E-3</v>
      </c>
      <c r="AG53" s="11">
        <f t="shared" si="31"/>
        <v>8.7273540798151569E-2</v>
      </c>
      <c r="AH53" s="11">
        <f t="shared" si="37"/>
        <v>8.7484274882841754E-5</v>
      </c>
      <c r="AI53" s="11">
        <f t="shared" si="38"/>
        <v>0</v>
      </c>
      <c r="AJ53" s="11">
        <f t="shared" si="39"/>
        <v>1.160261058738216E-2</v>
      </c>
      <c r="AK53" s="16">
        <f t="shared" si="40"/>
        <v>1.3597360698855372E-4</v>
      </c>
      <c r="AL53" s="16">
        <f t="shared" si="41"/>
        <v>6.7986185882180196E-3</v>
      </c>
      <c r="AM53" s="16">
        <f t="shared" si="42"/>
        <v>4.6427189663261391E-2</v>
      </c>
      <c r="AN53" s="15">
        <f t="shared" si="32"/>
        <v>2.4920710188537653E-4</v>
      </c>
      <c r="AO53" s="15">
        <f t="shared" si="33"/>
        <v>1.5257829055804096E-2</v>
      </c>
      <c r="AP53" s="15">
        <f t="shared" si="34"/>
        <v>0.20516129032258065</v>
      </c>
      <c r="AQ53" s="15">
        <f t="shared" si="6"/>
        <v>5.4433532063255529E-4</v>
      </c>
      <c r="AR53" s="15">
        <f t="shared" si="7"/>
        <v>5.2199681135470044E-3</v>
      </c>
      <c r="AS53" s="15">
        <f t="shared" si="8"/>
        <v>7.5245679002751142E-2</v>
      </c>
      <c r="AT53" s="14">
        <f t="shared" si="35"/>
        <v>6.9289443081086057E-3</v>
      </c>
      <c r="AU53" s="11">
        <f t="shared" si="14"/>
        <v>5.9057395867921567E-3</v>
      </c>
      <c r="AV53" s="14">
        <f t="shared" si="36"/>
        <v>6.9969991101817928E-3</v>
      </c>
      <c r="AW53" s="11">
        <f t="shared" si="15"/>
        <v>5.9546542533372533E-3</v>
      </c>
      <c r="AX53" s="13"/>
      <c r="AY53" s="13"/>
      <c r="AZ53" s="13"/>
      <c r="BA53" s="13"/>
      <c r="BB53" s="117">
        <f t="shared" si="19"/>
        <v>45938</v>
      </c>
    </row>
    <row r="54" spans="2:54" s="9" customFormat="1" ht="16">
      <c r="B54" s="38">
        <v>44408</v>
      </c>
      <c r="D54" s="7">
        <v>45280</v>
      </c>
      <c r="G54" s="8">
        <v>6629870</v>
      </c>
      <c r="H54" s="10">
        <f t="shared" si="0"/>
        <v>6576166</v>
      </c>
      <c r="I54" s="8">
        <v>32760</v>
      </c>
      <c r="J54" s="8">
        <v>169</v>
      </c>
      <c r="K54" s="9">
        <v>6</v>
      </c>
      <c r="L54" s="9">
        <v>2</v>
      </c>
      <c r="M54" s="7">
        <v>19944</v>
      </c>
      <c r="N54" s="9">
        <v>823</v>
      </c>
      <c r="O54" s="18">
        <f t="shared" si="1"/>
        <v>-20</v>
      </c>
      <c r="P54" s="18">
        <f t="shared" si="2"/>
        <v>0</v>
      </c>
      <c r="Q54" s="18">
        <f t="shared" si="3"/>
        <v>0</v>
      </c>
      <c r="R54" s="18">
        <f t="shared" si="9"/>
        <v>22</v>
      </c>
      <c r="S54" s="17">
        <f t="shared" si="10"/>
        <v>-9.5714285714285712</v>
      </c>
      <c r="T54" s="17">
        <f t="shared" si="11"/>
        <v>0.42857142857142855</v>
      </c>
      <c r="U54" s="17">
        <f t="shared" si="12"/>
        <v>0</v>
      </c>
      <c r="V54" s="17">
        <f t="shared" si="4"/>
        <v>1.0056497175141246</v>
      </c>
      <c r="W54" s="17">
        <f t="shared" si="13"/>
        <v>0.74576271186440679</v>
      </c>
      <c r="X54" s="17">
        <f t="shared" si="5"/>
        <v>0.24858757062146894</v>
      </c>
      <c r="Y54" s="17">
        <f t="shared" si="23"/>
        <v>3.3443756439708356</v>
      </c>
      <c r="Z54" s="17">
        <f t="shared" si="24"/>
        <v>1.191459878912456</v>
      </c>
      <c r="AA54" s="17">
        <f t="shared" si="25"/>
        <v>0.33775359191944748</v>
      </c>
      <c r="AB54" s="11">
        <f t="shared" si="26"/>
        <v>7.6808039225824168E-5</v>
      </c>
      <c r="AC54" s="11">
        <f t="shared" si="27"/>
        <v>6.3040205233463277E-3</v>
      </c>
      <c r="AD54" s="11">
        <f t="shared" si="28"/>
        <v>5.6292265319907914E-2</v>
      </c>
      <c r="AE54" s="11">
        <f t="shared" si="29"/>
        <v>3.39879559425734E-4</v>
      </c>
      <c r="AF54" s="11">
        <f t="shared" si="30"/>
        <v>7.0976403956887844E-3</v>
      </c>
      <c r="AG54" s="11">
        <f t="shared" si="31"/>
        <v>6.2756872417308679E-2</v>
      </c>
      <c r="AH54" s="11">
        <f t="shared" si="37"/>
        <v>2.3096084642738609E-5</v>
      </c>
      <c r="AI54" s="11">
        <f t="shared" si="38"/>
        <v>3.945834454309031E-3</v>
      </c>
      <c r="AJ54" s="11">
        <f t="shared" si="39"/>
        <v>4.1431261770244823E-2</v>
      </c>
      <c r="AK54" s="16">
        <f t="shared" si="40"/>
        <v>1.1513138961279092E-4</v>
      </c>
      <c r="AL54" s="16">
        <f t="shared" si="41"/>
        <v>7.9896695502613465E-3</v>
      </c>
      <c r="AM54" s="16">
        <f t="shared" si="42"/>
        <v>4.5841109077180808E-2</v>
      </c>
      <c r="AN54" s="15">
        <f t="shared" si="32"/>
        <v>2.2814144825132141E-4</v>
      </c>
      <c r="AO54" s="15">
        <f t="shared" si="33"/>
        <v>7.1794025416735434E-3</v>
      </c>
      <c r="AP54" s="15">
        <f t="shared" si="34"/>
        <v>0.14543889845094665</v>
      </c>
      <c r="AQ54" s="15">
        <f t="shared" si="6"/>
        <v>5.4206922154358508E-4</v>
      </c>
      <c r="AR54" s="15">
        <f t="shared" si="7"/>
        <v>9.7333119126050884E-3</v>
      </c>
      <c r="AS54" s="15">
        <f t="shared" si="8"/>
        <v>9.9692957914315761E-2</v>
      </c>
      <c r="AT54" s="14">
        <f t="shared" si="35"/>
        <v>6.8296965098863177E-3</v>
      </c>
      <c r="AU54" s="11">
        <f t="shared" si="14"/>
        <v>5.8388345903787392E-3</v>
      </c>
      <c r="AV54" s="14">
        <f t="shared" si="36"/>
        <v>6.8854709567854585E-3</v>
      </c>
      <c r="AW54" s="11">
        <f t="shared" si="15"/>
        <v>5.8869776278858412E-3</v>
      </c>
      <c r="AX54" s="13"/>
      <c r="AY54" s="13"/>
      <c r="AZ54" s="13"/>
      <c r="BA54" s="13"/>
      <c r="BB54" s="117">
        <f t="shared" si="19"/>
        <v>45280</v>
      </c>
    </row>
    <row r="55" spans="2:54" s="9" customFormat="1" ht="16">
      <c r="B55" s="38">
        <v>44409</v>
      </c>
      <c r="D55" s="7">
        <v>28288</v>
      </c>
      <c r="G55" s="8">
        <v>6629870</v>
      </c>
      <c r="H55" s="10">
        <f t="shared" si="0"/>
        <v>6583143</v>
      </c>
      <c r="I55" s="8">
        <v>25779</v>
      </c>
      <c r="J55" s="8">
        <v>148</v>
      </c>
      <c r="K55" s="9">
        <v>8</v>
      </c>
      <c r="L55" s="9">
        <v>2</v>
      </c>
      <c r="M55" s="7">
        <v>19967</v>
      </c>
      <c r="N55" s="9">
        <v>823</v>
      </c>
      <c r="O55" s="18">
        <f t="shared" si="1"/>
        <v>-21</v>
      </c>
      <c r="P55" s="18">
        <f t="shared" si="2"/>
        <v>2</v>
      </c>
      <c r="Q55" s="18">
        <f t="shared" si="3"/>
        <v>0</v>
      </c>
      <c r="R55" s="18">
        <f t="shared" si="9"/>
        <v>23</v>
      </c>
      <c r="S55" s="17">
        <f t="shared" si="10"/>
        <v>-15.428571428571429</v>
      </c>
      <c r="T55" s="17">
        <f t="shared" si="11"/>
        <v>0.2857142857142857</v>
      </c>
      <c r="U55" s="17">
        <f t="shared" si="12"/>
        <v>0</v>
      </c>
      <c r="V55" s="17">
        <f t="shared" si="4"/>
        <v>0.54430379746835555</v>
      </c>
      <c r="W55" s="17">
        <f t="shared" si="13"/>
        <v>3.1645569620253164</v>
      </c>
      <c r="X55" s="17">
        <f t="shared" si="5"/>
        <v>0.29113924050632911</v>
      </c>
      <c r="Y55" s="17">
        <f t="shared" si="23"/>
        <v>2.2078834233201996</v>
      </c>
      <c r="Z55" s="17">
        <f t="shared" si="24"/>
        <v>1.5124022410058082</v>
      </c>
      <c r="AA55" s="17">
        <f t="shared" si="25"/>
        <v>0.4405058314291127</v>
      </c>
      <c r="AB55" s="11">
        <f t="shared" si="26"/>
        <v>6.7395708892557991E-5</v>
      </c>
      <c r="AC55" s="11">
        <f t="shared" si="27"/>
        <v>8.9491256864249E-3</v>
      </c>
      <c r="AD55" s="11">
        <f t="shared" si="28"/>
        <v>7.3417638571518784E-2</v>
      </c>
      <c r="AE55" s="11">
        <f t="shared" si="29"/>
        <v>3.2479393608618592E-4</v>
      </c>
      <c r="AF55" s="11">
        <f t="shared" si="30"/>
        <v>4.83406791601005E-3</v>
      </c>
      <c r="AG55" s="11">
        <f t="shared" si="31"/>
        <v>5.5089066759770274E-2</v>
      </c>
      <c r="AH55" s="11">
        <f t="shared" si="37"/>
        <v>1.6614890032611587E-5</v>
      </c>
      <c r="AI55" s="11">
        <f t="shared" si="38"/>
        <v>1.8725189124410156E-2</v>
      </c>
      <c r="AJ55" s="11">
        <f t="shared" si="39"/>
        <v>4.852320675105485E-2</v>
      </c>
      <c r="AK55" s="16">
        <f t="shared" si="40"/>
        <v>6.8439022289428712E-5</v>
      </c>
      <c r="AL55" s="16">
        <f t="shared" si="41"/>
        <v>1.0701649423654333E-2</v>
      </c>
      <c r="AM55" s="16">
        <f t="shared" si="42"/>
        <v>5.6055714721418695E-2</v>
      </c>
      <c r="AN55" s="15">
        <f t="shared" si="32"/>
        <v>3.2497273594246943E-4</v>
      </c>
      <c r="AO55" s="15">
        <f t="shared" si="33"/>
        <v>0</v>
      </c>
      <c r="AP55" s="15">
        <f t="shared" si="34"/>
        <v>0</v>
      </c>
      <c r="AQ55" s="15">
        <f t="shared" si="6"/>
        <v>5.7978026090850781E-4</v>
      </c>
      <c r="AR55" s="15">
        <f t="shared" si="7"/>
        <v>9.9019744189299316E-3</v>
      </c>
      <c r="AS55" s="15">
        <f t="shared" si="8"/>
        <v>0.10018489022442989</v>
      </c>
      <c r="AT55" s="14">
        <f t="shared" si="35"/>
        <v>4.2667503284378122E-3</v>
      </c>
      <c r="AU55" s="11">
        <f t="shared" si="14"/>
        <v>5.8096161764861149E-3</v>
      </c>
      <c r="AV55" s="14">
        <f t="shared" si="36"/>
        <v>4.2970356256882159E-3</v>
      </c>
      <c r="AW55" s="11">
        <f t="shared" si="15"/>
        <v>5.85671722659284E-3</v>
      </c>
      <c r="AX55" s="13"/>
      <c r="AY55" s="13"/>
      <c r="AZ55" s="13"/>
      <c r="BA55" s="13"/>
      <c r="BB55" s="117">
        <f t="shared" si="19"/>
        <v>28288</v>
      </c>
    </row>
    <row r="56" spans="2:54" s="9" customFormat="1" ht="16">
      <c r="B56" s="38">
        <v>44410</v>
      </c>
      <c r="D56" s="7">
        <v>19507</v>
      </c>
      <c r="G56" s="8">
        <v>6629870</v>
      </c>
      <c r="H56" s="10">
        <f t="shared" si="0"/>
        <v>6587503</v>
      </c>
      <c r="I56" s="8">
        <v>21417</v>
      </c>
      <c r="J56" s="8">
        <v>120</v>
      </c>
      <c r="K56" s="9">
        <v>8</v>
      </c>
      <c r="L56" s="9">
        <v>3</v>
      </c>
      <c r="M56" s="7">
        <v>19996</v>
      </c>
      <c r="N56" s="9">
        <v>823</v>
      </c>
      <c r="O56" s="18">
        <f t="shared" si="1"/>
        <v>-28</v>
      </c>
      <c r="P56" s="18">
        <f t="shared" si="2"/>
        <v>0</v>
      </c>
      <c r="Q56" s="18">
        <f t="shared" si="3"/>
        <v>1</v>
      </c>
      <c r="R56" s="18">
        <f t="shared" si="9"/>
        <v>29</v>
      </c>
      <c r="S56" s="17">
        <f t="shared" si="10"/>
        <v>-17.857142857142858</v>
      </c>
      <c r="T56" s="17">
        <f t="shared" si="11"/>
        <v>0</v>
      </c>
      <c r="U56" s="17">
        <f t="shared" si="12"/>
        <v>0</v>
      </c>
      <c r="V56" s="17">
        <f t="shared" si="4"/>
        <v>0</v>
      </c>
      <c r="W56" s="17">
        <f t="shared" si="13"/>
        <v>1.7709923664122138</v>
      </c>
      <c r="X56" s="17">
        <f t="shared" si="5"/>
        <v>1.66412213740458</v>
      </c>
      <c r="Y56" s="17">
        <f t="shared" si="23"/>
        <v>2.1040148731998811</v>
      </c>
      <c r="Z56" s="17">
        <f t="shared" si="24"/>
        <v>1.5296968276073255</v>
      </c>
      <c r="AA56" s="17">
        <f t="shared" si="25"/>
        <v>0.52707979494791357</v>
      </c>
      <c r="AB56" s="11">
        <f t="shared" si="26"/>
        <v>8.1617396842386482E-5</v>
      </c>
      <c r="AC56" s="11">
        <f t="shared" si="27"/>
        <v>1.0335789375725173E-2</v>
      </c>
      <c r="AD56" s="11">
        <f t="shared" si="28"/>
        <v>6.5884974368489196E-2</v>
      </c>
      <c r="AE56" s="11">
        <f t="shared" si="29"/>
        <v>3.1002136373943994E-4</v>
      </c>
      <c r="AF56" s="11">
        <f t="shared" si="30"/>
        <v>4.6942155229227093E-3</v>
      </c>
      <c r="AG56" s="11">
        <f t="shared" si="31"/>
        <v>4.3965197331432747E-2</v>
      </c>
      <c r="AH56" s="11">
        <f t="shared" si="37"/>
        <v>0</v>
      </c>
      <c r="AI56" s="11">
        <f t="shared" si="38"/>
        <v>1.1966164637920364E-2</v>
      </c>
      <c r="AJ56" s="11">
        <f t="shared" si="39"/>
        <v>0.2080152671755725</v>
      </c>
      <c r="AK56" s="16">
        <f t="shared" si="40"/>
        <v>7.007236440087333E-5</v>
      </c>
      <c r="AL56" s="16">
        <f t="shared" si="41"/>
        <v>1.1133251342064486E-2</v>
      </c>
      <c r="AM56" s="16">
        <f t="shared" si="42"/>
        <v>6.5360726855285142E-2</v>
      </c>
      <c r="AN56" s="15">
        <f t="shared" si="32"/>
        <v>4.3114302439153267E-4</v>
      </c>
      <c r="AO56" s="15">
        <f t="shared" si="33"/>
        <v>0</v>
      </c>
      <c r="AP56" s="15">
        <f t="shared" si="34"/>
        <v>1.5278838808250573E-3</v>
      </c>
      <c r="AQ56" s="15">
        <f t="shared" si="6"/>
        <v>6.7594473319716449E-4</v>
      </c>
      <c r="AR56" s="15">
        <f t="shared" si="7"/>
        <v>1.1210770835624976E-2</v>
      </c>
      <c r="AS56" s="15">
        <f t="shared" si="8"/>
        <v>0.1128210026898939</v>
      </c>
      <c r="AT56" s="14">
        <f t="shared" si="35"/>
        <v>2.9422899694865811E-3</v>
      </c>
      <c r="AU56" s="11">
        <f t="shared" si="14"/>
        <v>5.8599511431919908E-3</v>
      </c>
      <c r="AV56" s="14">
        <f t="shared" si="36"/>
        <v>2.961213072692339E-3</v>
      </c>
      <c r="AW56" s="11">
        <f t="shared" si="15"/>
        <v>5.9053015636154529E-3</v>
      </c>
      <c r="AX56" s="13"/>
      <c r="AY56" s="13"/>
      <c r="AZ56" s="13"/>
      <c r="BA56" s="13"/>
      <c r="BB56" s="117">
        <f t="shared" si="19"/>
        <v>19507</v>
      </c>
    </row>
    <row r="57" spans="2:54" s="9" customFormat="1" ht="16">
      <c r="B57" s="38">
        <v>44411</v>
      </c>
      <c r="D57" s="7">
        <v>45236</v>
      </c>
      <c r="G57" s="8">
        <v>6629870</v>
      </c>
      <c r="H57" s="10">
        <f t="shared" si="0"/>
        <v>6586698</v>
      </c>
      <c r="I57" s="8">
        <v>22217</v>
      </c>
      <c r="J57" s="8">
        <v>119</v>
      </c>
      <c r="K57" s="9">
        <v>10</v>
      </c>
      <c r="L57" s="9">
        <v>2</v>
      </c>
      <c r="M57" s="7">
        <v>20001</v>
      </c>
      <c r="N57" s="9">
        <v>823</v>
      </c>
      <c r="O57" s="18">
        <f t="shared" si="1"/>
        <v>-1</v>
      </c>
      <c r="P57" s="18">
        <f t="shared" si="2"/>
        <v>2</v>
      </c>
      <c r="Q57" s="18">
        <f t="shared" si="3"/>
        <v>-1</v>
      </c>
      <c r="R57" s="18">
        <f t="shared" si="9"/>
        <v>5</v>
      </c>
      <c r="S57" s="17">
        <f t="shared" si="10"/>
        <v>-18</v>
      </c>
      <c r="T57" s="17">
        <f t="shared" si="11"/>
        <v>0.14285714285714285</v>
      </c>
      <c r="U57" s="17">
        <f t="shared" si="12"/>
        <v>0</v>
      </c>
      <c r="V57" s="17">
        <f t="shared" si="4"/>
        <v>3.5419847328244272</v>
      </c>
      <c r="W57" s="17">
        <f t="shared" si="13"/>
        <v>2.3816793893129771</v>
      </c>
      <c r="X57" s="17">
        <f t="shared" si="5"/>
        <v>0</v>
      </c>
      <c r="Y57" s="17">
        <f t="shared" si="23"/>
        <v>2.2397110298351244</v>
      </c>
      <c r="Z57" s="17">
        <f t="shared" si="24"/>
        <v>1.6824746053851032</v>
      </c>
      <c r="AA57" s="17">
        <f t="shared" si="25"/>
        <v>0.55912797801132508</v>
      </c>
      <c r="AB57" s="11">
        <f t="shared" si="26"/>
        <v>1.0457631927137901E-4</v>
      </c>
      <c r="AC57" s="11">
        <f t="shared" si="27"/>
        <v>1.4020621711542527E-2</v>
      </c>
      <c r="AD57" s="11">
        <f t="shared" si="28"/>
        <v>6.9890997251415635E-2</v>
      </c>
      <c r="AE57" s="11">
        <f t="shared" si="29"/>
        <v>3.5467726673371863E-4</v>
      </c>
      <c r="AF57" s="11">
        <f t="shared" si="30"/>
        <v>2.6962026711519738E-3</v>
      </c>
      <c r="AG57" s="11">
        <f t="shared" si="31"/>
        <v>3.4563042621113621E-2</v>
      </c>
      <c r="AH57" s="11">
        <f t="shared" si="37"/>
        <v>1.6538192710577706E-4</v>
      </c>
      <c r="AI57" s="11">
        <f t="shared" si="38"/>
        <v>1.984732824427481E-2</v>
      </c>
      <c r="AJ57" s="11">
        <f t="shared" si="39"/>
        <v>0</v>
      </c>
      <c r="AK57" s="16">
        <f t="shared" si="40"/>
        <v>8.1795230579833397E-5</v>
      </c>
      <c r="AL57" s="16">
        <f t="shared" si="41"/>
        <v>1.3379983368208278E-2</v>
      </c>
      <c r="AM57" s="16">
        <f t="shared" si="42"/>
        <v>6.9939038721486796E-2</v>
      </c>
      <c r="AN57" s="15">
        <f t="shared" si="32"/>
        <v>3.1127744873611667E-4</v>
      </c>
      <c r="AO57" s="15">
        <f t="shared" si="33"/>
        <v>1.150997150997151E-2</v>
      </c>
      <c r="AP57" s="15">
        <f t="shared" si="34"/>
        <v>4.1025641025641026E-3</v>
      </c>
      <c r="AQ57" s="15">
        <f t="shared" si="6"/>
        <v>7.8984864444859215E-4</v>
      </c>
      <c r="AR57" s="15">
        <f t="shared" si="7"/>
        <v>1.1151060431086985E-2</v>
      </c>
      <c r="AS57" s="15">
        <f t="shared" si="8"/>
        <v>6.8797468420694882E-2</v>
      </c>
      <c r="AT57" s="14">
        <f t="shared" si="35"/>
        <v>6.8230598790021526E-3</v>
      </c>
      <c r="AU57" s="11">
        <f t="shared" si="14"/>
        <v>5.9202841512298555E-3</v>
      </c>
      <c r="AV57" s="14">
        <f t="shared" si="36"/>
        <v>6.867781094563619E-3</v>
      </c>
      <c r="AW57" s="11">
        <f t="shared" si="15"/>
        <v>5.963989061436914E-3</v>
      </c>
      <c r="AX57" s="13"/>
      <c r="AY57" s="13"/>
      <c r="AZ57" s="13"/>
      <c r="BA57" s="13"/>
      <c r="BB57" s="117">
        <f t="shared" si="19"/>
        <v>45236</v>
      </c>
    </row>
    <row r="58" spans="2:54" s="9" customFormat="1" ht="16">
      <c r="B58" s="38">
        <v>44412</v>
      </c>
      <c r="D58" s="7">
        <v>41767</v>
      </c>
      <c r="G58" s="8">
        <v>6629870</v>
      </c>
      <c r="H58" s="10">
        <f t="shared" si="0"/>
        <v>6578798</v>
      </c>
      <c r="I58" s="8">
        <v>30117</v>
      </c>
      <c r="J58" s="8">
        <v>85</v>
      </c>
      <c r="K58" s="9">
        <v>9</v>
      </c>
      <c r="L58" s="9">
        <v>2</v>
      </c>
      <c r="M58" s="7">
        <v>20036</v>
      </c>
      <c r="N58" s="9">
        <v>823</v>
      </c>
      <c r="O58" s="18">
        <f t="shared" si="1"/>
        <v>-34</v>
      </c>
      <c r="P58" s="18">
        <f t="shared" si="2"/>
        <v>-1</v>
      </c>
      <c r="Q58" s="18">
        <f t="shared" si="3"/>
        <v>0</v>
      </c>
      <c r="R58" s="18">
        <f t="shared" si="9"/>
        <v>35</v>
      </c>
      <c r="S58" s="17">
        <f t="shared" si="10"/>
        <v>-12</v>
      </c>
      <c r="T58" s="17">
        <f t="shared" si="11"/>
        <v>0.14285714285714285</v>
      </c>
      <c r="U58" s="17">
        <f t="shared" si="12"/>
        <v>0</v>
      </c>
      <c r="V58" s="17">
        <f t="shared" si="4"/>
        <v>0</v>
      </c>
      <c r="W58" s="17">
        <f t="shared" si="13"/>
        <v>2.28125</v>
      </c>
      <c r="X58" s="17">
        <f t="shared" si="5"/>
        <v>0.72916666666666663</v>
      </c>
      <c r="Y58" s="17">
        <f t="shared" si="23"/>
        <v>6.1431592464820426</v>
      </c>
      <c r="Z58" s="17">
        <f t="shared" si="24"/>
        <v>1.6504051602251424</v>
      </c>
      <c r="AA58" s="17">
        <f t="shared" si="25"/>
        <v>0.54489206366722465</v>
      </c>
      <c r="AB58" s="11">
        <f t="shared" si="26"/>
        <v>2.7650714527083058E-4</v>
      </c>
      <c r="AC58" s="11">
        <f t="shared" si="27"/>
        <v>1.3868950926261701E-2</v>
      </c>
      <c r="AD58" s="11">
        <f t="shared" si="28"/>
        <v>5.4489206366722463E-2</v>
      </c>
      <c r="AE58" s="11">
        <f t="shared" si="29"/>
        <v>3.177806301589318E-4</v>
      </c>
      <c r="AF58" s="11">
        <f t="shared" si="30"/>
        <v>2.3769472399627926E-3</v>
      </c>
      <c r="AG58" s="11">
        <f t="shared" si="31"/>
        <v>8.9841178204861059E-3</v>
      </c>
      <c r="AH58" s="11">
        <f t="shared" si="37"/>
        <v>0</v>
      </c>
      <c r="AI58" s="11">
        <f t="shared" si="38"/>
        <v>1.9170168067226892E-2</v>
      </c>
      <c r="AJ58" s="11">
        <f t="shared" si="39"/>
        <v>7.2916666666666657E-2</v>
      </c>
      <c r="AK58" s="16">
        <f t="shared" si="40"/>
        <v>2.1507951851184267E-4</v>
      </c>
      <c r="AL58" s="16">
        <f t="shared" si="41"/>
        <v>1.3998325828805131E-2</v>
      </c>
      <c r="AM58" s="16">
        <f t="shared" si="42"/>
        <v>6.7059800717834794E-2</v>
      </c>
      <c r="AN58" s="15">
        <f t="shared" si="32"/>
        <v>3.2684657126353555E-4</v>
      </c>
      <c r="AO58" s="15">
        <f t="shared" si="33"/>
        <v>1.8630895347599279E-4</v>
      </c>
      <c r="AP58" s="15">
        <f t="shared" si="34"/>
        <v>1.4144271570014145E-3</v>
      </c>
      <c r="AQ58" s="15">
        <f t="shared" si="6"/>
        <v>8.8177643116409945E-4</v>
      </c>
      <c r="AR58" s="15">
        <f t="shared" si="7"/>
        <v>1.1780976836654708E-2</v>
      </c>
      <c r="AS58" s="15">
        <f t="shared" si="8"/>
        <v>8.9311593759949764E-2</v>
      </c>
      <c r="AT58" s="14">
        <f t="shared" si="35"/>
        <v>6.2998218667937684E-3</v>
      </c>
      <c r="AU58" s="11">
        <f t="shared" si="14"/>
        <v>6.0244663276095272E-3</v>
      </c>
      <c r="AV58" s="14">
        <f t="shared" si="36"/>
        <v>6.3487281415237256E-3</v>
      </c>
      <c r="AW58" s="11">
        <f t="shared" si="15"/>
        <v>6.0708313345334648E-3</v>
      </c>
      <c r="AX58" s="13"/>
      <c r="AY58" s="13"/>
      <c r="AZ58" s="13"/>
      <c r="BA58" s="13"/>
      <c r="BB58" s="117">
        <f t="shared" si="19"/>
        <v>41767</v>
      </c>
    </row>
    <row r="59" spans="2:54" s="9" customFormat="1" ht="16">
      <c r="B59" s="38">
        <v>44413</v>
      </c>
      <c r="D59" s="7">
        <v>45939</v>
      </c>
      <c r="G59" s="8">
        <v>6629870</v>
      </c>
      <c r="H59" s="10">
        <f t="shared" si="0"/>
        <v>6581629</v>
      </c>
      <c r="I59" s="8">
        <v>27279</v>
      </c>
      <c r="J59" s="8">
        <v>68</v>
      </c>
      <c r="K59" s="9">
        <v>7</v>
      </c>
      <c r="L59" s="9">
        <v>2</v>
      </c>
      <c r="M59" s="7">
        <v>20062</v>
      </c>
      <c r="N59" s="9">
        <v>823</v>
      </c>
      <c r="O59" s="18">
        <f t="shared" si="1"/>
        <v>-17</v>
      </c>
      <c r="P59" s="18">
        <f t="shared" si="2"/>
        <v>-2</v>
      </c>
      <c r="Q59" s="18">
        <f t="shared" si="3"/>
        <v>0</v>
      </c>
      <c r="R59" s="18">
        <f t="shared" si="9"/>
        <v>26</v>
      </c>
      <c r="S59" s="17">
        <f t="shared" si="10"/>
        <v>-8.1428571428571423</v>
      </c>
      <c r="T59" s="17">
        <f t="shared" si="11"/>
        <v>-0.42857142857142855</v>
      </c>
      <c r="U59" s="17">
        <f t="shared" si="12"/>
        <v>-0.14285714285714285</v>
      </c>
      <c r="V59" s="17">
        <f t="shared" si="4"/>
        <v>5.9610389610389625</v>
      </c>
      <c r="W59" s="17">
        <f t="shared" si="13"/>
        <v>0.36363636363636376</v>
      </c>
      <c r="X59" s="17">
        <f t="shared" si="5"/>
        <v>0.67532467532467533</v>
      </c>
      <c r="Y59" s="17">
        <f t="shared" si="23"/>
        <v>8.2627506038392884</v>
      </c>
      <c r="Z59" s="17">
        <f t="shared" si="24"/>
        <v>1.1983255942215256</v>
      </c>
      <c r="AA59" s="17">
        <f t="shared" si="25"/>
        <v>0.50330074359489196</v>
      </c>
      <c r="AB59" s="11">
        <f t="shared" si="26"/>
        <v>2.7435503548956696E-4</v>
      </c>
      <c r="AC59" s="11">
        <f t="shared" si="27"/>
        <v>1.4097948167312066E-2</v>
      </c>
      <c r="AD59" s="11">
        <f t="shared" si="28"/>
        <v>5.5922304843876884E-2</v>
      </c>
      <c r="AE59" s="11">
        <f t="shared" si="29"/>
        <v>1.6626793154546205E-4</v>
      </c>
      <c r="AF59" s="11">
        <f t="shared" si="30"/>
        <v>4.6331178893093058E-3</v>
      </c>
      <c r="AG59" s="11">
        <f t="shared" si="31"/>
        <v>1.4925734973676495E-2</v>
      </c>
      <c r="AH59" s="11">
        <f t="shared" si="37"/>
        <v>1.9792937414214438E-4</v>
      </c>
      <c r="AI59" s="11">
        <f t="shared" si="38"/>
        <v>4.2780748663101623E-3</v>
      </c>
      <c r="AJ59" s="11">
        <f t="shared" si="39"/>
        <v>7.5036075036075039E-2</v>
      </c>
      <c r="AK59" s="16">
        <f t="shared" si="40"/>
        <v>2.6308307872462052E-4</v>
      </c>
      <c r="AL59" s="16">
        <f t="shared" si="41"/>
        <v>1.1323298811032253E-2</v>
      </c>
      <c r="AM59" s="16">
        <f t="shared" si="42"/>
        <v>6.0127914039112662E-2</v>
      </c>
      <c r="AN59" s="15">
        <f t="shared" si="32"/>
        <v>1.8649597936203191E-4</v>
      </c>
      <c r="AO59" s="15">
        <f t="shared" si="33"/>
        <v>1.2568614374390806E-3</v>
      </c>
      <c r="AP59" s="15">
        <f t="shared" si="34"/>
        <v>9.9009900990099011E-3</v>
      </c>
      <c r="AQ59" s="15">
        <f t="shared" si="6"/>
        <v>9.4191070754139105E-4</v>
      </c>
      <c r="AR59" s="15">
        <f t="shared" si="7"/>
        <v>1.4744042555271512E-2</v>
      </c>
      <c r="AS59" s="15">
        <f t="shared" si="8"/>
        <v>0.12354173832026757</v>
      </c>
      <c r="AT59" s="14">
        <f t="shared" si="35"/>
        <v>6.9290951406287002E-3</v>
      </c>
      <c r="AU59" s="11">
        <f t="shared" si="14"/>
        <v>6.1139962020371431E-3</v>
      </c>
      <c r="AV59" s="14">
        <f t="shared" si="36"/>
        <v>6.9798829438730142E-3</v>
      </c>
      <c r="AW59" s="11">
        <f t="shared" si="15"/>
        <v>6.1623319536792762E-3</v>
      </c>
      <c r="AX59" s="13"/>
      <c r="AY59" s="13"/>
      <c r="AZ59" s="13"/>
      <c r="BA59" s="13"/>
      <c r="BB59" s="117">
        <f t="shared" si="19"/>
        <v>45939</v>
      </c>
    </row>
    <row r="60" spans="2:54" s="9" customFormat="1" ht="16">
      <c r="B60" s="38">
        <v>44414</v>
      </c>
      <c r="D60" s="7">
        <v>48738</v>
      </c>
      <c r="G60" s="8">
        <v>6629870</v>
      </c>
      <c r="H60" s="10">
        <f t="shared" si="0"/>
        <v>6579271</v>
      </c>
      <c r="I60" s="8">
        <v>29631</v>
      </c>
      <c r="J60" s="8">
        <v>63</v>
      </c>
      <c r="K60" s="9">
        <v>7</v>
      </c>
      <c r="L60" s="9">
        <v>2</v>
      </c>
      <c r="M60" s="7">
        <v>20073</v>
      </c>
      <c r="N60" s="9">
        <v>823</v>
      </c>
      <c r="O60" s="18">
        <f t="shared" si="1"/>
        <v>-5</v>
      </c>
      <c r="P60" s="18">
        <f t="shared" si="2"/>
        <v>0</v>
      </c>
      <c r="Q60" s="18">
        <f t="shared" si="3"/>
        <v>0</v>
      </c>
      <c r="R60" s="18">
        <f t="shared" si="9"/>
        <v>11</v>
      </c>
      <c r="S60" s="17">
        <f t="shared" si="10"/>
        <v>-3.7142857142857144</v>
      </c>
      <c r="T60" s="17">
        <f t="shared" si="11"/>
        <v>-0.42857142857142855</v>
      </c>
      <c r="U60" s="17">
        <f t="shared" si="12"/>
        <v>-0.2857142857142857</v>
      </c>
      <c r="V60" s="17">
        <f t="shared" si="4"/>
        <v>4.625</v>
      </c>
      <c r="W60" s="17">
        <f t="shared" si="13"/>
        <v>1.0694444444444444</v>
      </c>
      <c r="X60" s="17">
        <f t="shared" si="5"/>
        <v>0.30555555555555558</v>
      </c>
      <c r="Y60" s="17">
        <f t="shared" si="23"/>
        <v>9.7656077466964302</v>
      </c>
      <c r="Z60" s="17">
        <f t="shared" si="24"/>
        <v>1.0024695418769236</v>
      </c>
      <c r="AA60" s="17">
        <f t="shared" si="25"/>
        <v>0.27699758110852335</v>
      </c>
      <c r="AB60" s="11">
        <f t="shared" si="26"/>
        <v>3.5798994635787349E-4</v>
      </c>
      <c r="AC60" s="11">
        <f t="shared" si="27"/>
        <v>1.4742199145248876E-2</v>
      </c>
      <c r="AD60" s="11">
        <f t="shared" si="28"/>
        <v>3.9571083015503335E-2</v>
      </c>
      <c r="AE60" s="11">
        <f t="shared" si="29"/>
        <v>9.4457096209532413E-5</v>
      </c>
      <c r="AF60" s="11">
        <f t="shared" si="30"/>
        <v>5.9439930680008028E-3</v>
      </c>
      <c r="AG60" s="11">
        <f t="shared" si="31"/>
        <v>4.8669142121407202E-2</v>
      </c>
      <c r="AH60" s="11">
        <f t="shared" si="37"/>
        <v>1.6954433813556215E-4</v>
      </c>
      <c r="AI60" s="11">
        <f t="shared" si="38"/>
        <v>1.5727124183006536E-2</v>
      </c>
      <c r="AJ60" s="11">
        <f t="shared" si="39"/>
        <v>4.3650793650793655E-2</v>
      </c>
      <c r="AK60" s="16">
        <f t="shared" si="40"/>
        <v>3.024465283397792E-4</v>
      </c>
      <c r="AL60" s="16">
        <f t="shared" si="41"/>
        <v>1.0241790204987113E-2</v>
      </c>
      <c r="AM60" s="16">
        <f t="shared" si="42"/>
        <v>3.2697161585459454E-2</v>
      </c>
      <c r="AN60" s="15">
        <f t="shared" si="32"/>
        <v>8.7484274882841754E-5</v>
      </c>
      <c r="AO60" s="15">
        <f t="shared" si="33"/>
        <v>0</v>
      </c>
      <c r="AP60" s="15">
        <f t="shared" si="34"/>
        <v>1.160261058738216E-2</v>
      </c>
      <c r="AQ60" s="15">
        <f t="shared" si="6"/>
        <v>1.082452951254738E-3</v>
      </c>
      <c r="AR60" s="15">
        <f t="shared" si="7"/>
        <v>1.4160165569941928E-2</v>
      </c>
      <c r="AS60" s="15">
        <f t="shared" si="8"/>
        <v>0.12318813153101722</v>
      </c>
      <c r="AT60" s="14">
        <f t="shared" si="35"/>
        <v>7.3512753643736606E-3</v>
      </c>
      <c r="AU60" s="11">
        <f t="shared" si="14"/>
        <v>6.237204823451613E-3</v>
      </c>
      <c r="AV60" s="14">
        <f t="shared" si="36"/>
        <v>7.4078115949320223E-3</v>
      </c>
      <c r="AW60" s="11">
        <f t="shared" si="15"/>
        <v>6.287801837648036E-3</v>
      </c>
      <c r="AX60" s="13"/>
      <c r="AY60" s="13"/>
      <c r="AZ60" s="13"/>
      <c r="BA60" s="13"/>
      <c r="BB60" s="117">
        <f t="shared" si="19"/>
        <v>48738</v>
      </c>
    </row>
    <row r="61" spans="2:54" s="9" customFormat="1" ht="16">
      <c r="B61" s="38">
        <v>44415</v>
      </c>
      <c r="D61" s="7">
        <v>50115</v>
      </c>
      <c r="G61" s="8">
        <v>6629870</v>
      </c>
      <c r="H61" s="10">
        <f t="shared" si="0"/>
        <v>6565255</v>
      </c>
      <c r="I61" s="8">
        <v>43618</v>
      </c>
      <c r="J61" s="8">
        <v>85</v>
      </c>
      <c r="K61" s="9">
        <v>7</v>
      </c>
      <c r="L61" s="9">
        <v>2</v>
      </c>
      <c r="M61" s="7">
        <v>20080</v>
      </c>
      <c r="N61" s="9">
        <v>823</v>
      </c>
      <c r="O61" s="18">
        <f t="shared" si="1"/>
        <v>22</v>
      </c>
      <c r="P61" s="18">
        <f t="shared" si="2"/>
        <v>0</v>
      </c>
      <c r="Q61" s="18">
        <f t="shared" si="3"/>
        <v>0</v>
      </c>
      <c r="R61" s="18">
        <f t="shared" si="9"/>
        <v>7</v>
      </c>
      <c r="S61" s="17">
        <f t="shared" si="10"/>
        <v>-1.8571428571428572</v>
      </c>
      <c r="T61" s="17">
        <f t="shared" si="11"/>
        <v>-1.1428571428571428</v>
      </c>
      <c r="U61" s="17">
        <f t="shared" si="12"/>
        <v>-0.2857142857142857</v>
      </c>
      <c r="V61" s="17">
        <f t="shared" si="4"/>
        <v>28.329787234042552</v>
      </c>
      <c r="W61" s="17">
        <f t="shared" si="13"/>
        <v>0.52127659574468088</v>
      </c>
      <c r="X61" s="17">
        <f t="shared" si="5"/>
        <v>0.14893617021276595</v>
      </c>
      <c r="Y61" s="17">
        <f t="shared" si="23"/>
        <v>12.65643532454691</v>
      </c>
      <c r="Z61" s="17">
        <f t="shared" si="24"/>
        <v>0.66222962911792693</v>
      </c>
      <c r="AA61" s="17">
        <f t="shared" si="25"/>
        <v>0.27699758110852335</v>
      </c>
      <c r="AB61" s="11">
        <f t="shared" si="26"/>
        <v>4.2713493721261212E-4</v>
      </c>
      <c r="AC61" s="11">
        <f t="shared" si="27"/>
        <v>1.0511581414570269E-2</v>
      </c>
      <c r="AD61" s="11">
        <f t="shared" si="28"/>
        <v>3.9571083015503335E-2</v>
      </c>
      <c r="AE61" s="11">
        <f t="shared" si="29"/>
        <v>7.6808039225824168E-5</v>
      </c>
      <c r="AF61" s="11">
        <f t="shared" si="30"/>
        <v>6.3040205233463277E-3</v>
      </c>
      <c r="AG61" s="11">
        <f t="shared" si="31"/>
        <v>5.6292265319907914E-2</v>
      </c>
      <c r="AH61" s="11">
        <f t="shared" si="37"/>
        <v>9.5608610016680343E-4</v>
      </c>
      <c r="AI61" s="11">
        <f t="shared" si="38"/>
        <v>8.2742316784869974E-3</v>
      </c>
      <c r="AJ61" s="11">
        <f t="shared" si="39"/>
        <v>2.1276595744680851E-2</v>
      </c>
      <c r="AK61" s="16">
        <f t="shared" si="40"/>
        <v>3.6594766822781822E-4</v>
      </c>
      <c r="AL61" s="16">
        <f t="shared" si="41"/>
        <v>7.4064575986621398E-3</v>
      </c>
      <c r="AM61" s="16">
        <f t="shared" si="42"/>
        <v>3.2697161585459454E-2</v>
      </c>
      <c r="AN61" s="15">
        <f t="shared" si="32"/>
        <v>2.3096084642738609E-5</v>
      </c>
      <c r="AO61" s="15">
        <f t="shared" si="33"/>
        <v>3.945834454309031E-3</v>
      </c>
      <c r="AP61" s="15">
        <f t="shared" si="34"/>
        <v>4.1431261770244823E-2</v>
      </c>
      <c r="AQ61" s="15">
        <f t="shared" si="6"/>
        <v>1.1219323803965263E-3</v>
      </c>
      <c r="AR61" s="15">
        <f t="shared" si="7"/>
        <v>1.1616137869511278E-2</v>
      </c>
      <c r="AS61" s="15">
        <f t="shared" si="8"/>
        <v>0.10036390566766011</v>
      </c>
      <c r="AT61" s="14">
        <f t="shared" si="35"/>
        <v>7.5589717445440109E-3</v>
      </c>
      <c r="AU61" s="11">
        <f t="shared" si="14"/>
        <v>6.502239108760805E-3</v>
      </c>
      <c r="AV61" s="14">
        <f t="shared" si="36"/>
        <v>7.6333668684613167E-3</v>
      </c>
      <c r="AW61" s="11">
        <f t="shared" si="15"/>
        <v>6.5569955981112484E-3</v>
      </c>
      <c r="AX61" s="13"/>
      <c r="AY61" s="13"/>
      <c r="AZ61" s="13"/>
      <c r="BA61" s="13"/>
      <c r="BB61" s="117">
        <f t="shared" si="19"/>
        <v>50115</v>
      </c>
    </row>
    <row r="62" spans="2:54" s="9" customFormat="1" ht="16">
      <c r="B62" s="38">
        <v>44416</v>
      </c>
      <c r="D62" s="7">
        <v>32443</v>
      </c>
      <c r="G62" s="8">
        <v>6629870</v>
      </c>
      <c r="H62" s="10">
        <f t="shared" si="0"/>
        <v>6570681</v>
      </c>
      <c r="I62" s="8">
        <v>38179</v>
      </c>
      <c r="J62" s="8">
        <v>91</v>
      </c>
      <c r="K62" s="9">
        <v>5</v>
      </c>
      <c r="L62" s="9">
        <v>1</v>
      </c>
      <c r="M62" s="7">
        <v>20090</v>
      </c>
      <c r="N62" s="9">
        <v>823</v>
      </c>
      <c r="O62" s="18">
        <f t="shared" si="1"/>
        <v>6</v>
      </c>
      <c r="P62" s="18">
        <f t="shared" si="2"/>
        <v>-2</v>
      </c>
      <c r="Q62" s="18">
        <f t="shared" si="3"/>
        <v>-1</v>
      </c>
      <c r="R62" s="18">
        <f t="shared" si="9"/>
        <v>10</v>
      </c>
      <c r="S62" s="17">
        <f t="shared" si="10"/>
        <v>4.1428571428571432</v>
      </c>
      <c r="T62" s="17">
        <f t="shared" si="11"/>
        <v>-1.1428571428571428</v>
      </c>
      <c r="U62" s="17">
        <f t="shared" si="12"/>
        <v>-0.2857142857142857</v>
      </c>
      <c r="V62" s="17">
        <f t="shared" si="4"/>
        <v>15.381443298969073</v>
      </c>
      <c r="W62" s="17">
        <f t="shared" si="13"/>
        <v>0</v>
      </c>
      <c r="X62" s="17">
        <f t="shared" si="5"/>
        <v>0</v>
      </c>
      <c r="Y62" s="17">
        <f t="shared" si="23"/>
        <v>14.932211722062439</v>
      </c>
      <c r="Z62" s="17">
        <f t="shared" si="24"/>
        <v>0.33633677197506984</v>
      </c>
      <c r="AA62" s="17">
        <f t="shared" si="25"/>
        <v>0.17283091444185672</v>
      </c>
      <c r="AB62" s="11">
        <f t="shared" si="26"/>
        <v>3.4234058696094361E-4</v>
      </c>
      <c r="AC62" s="11">
        <f t="shared" si="27"/>
        <v>3.9569031997067038E-3</v>
      </c>
      <c r="AD62" s="11">
        <f t="shared" si="28"/>
        <v>2.4690130634550961E-2</v>
      </c>
      <c r="AE62" s="11">
        <f t="shared" si="29"/>
        <v>6.7395708892557991E-5</v>
      </c>
      <c r="AF62" s="11">
        <f t="shared" si="30"/>
        <v>8.9491256864249E-3</v>
      </c>
      <c r="AG62" s="11">
        <f t="shared" si="31"/>
        <v>7.3417638571518784E-2</v>
      </c>
      <c r="AH62" s="11">
        <f t="shared" si="37"/>
        <v>3.5263981152205677E-4</v>
      </c>
      <c r="AI62" s="11">
        <f t="shared" si="38"/>
        <v>0</v>
      </c>
      <c r="AJ62" s="11">
        <f t="shared" si="39"/>
        <v>0</v>
      </c>
      <c r="AK62" s="16">
        <f t="shared" si="40"/>
        <v>4.31171111925959E-4</v>
      </c>
      <c r="AL62" s="16">
        <f t="shared" si="41"/>
        <v>4.6678621604868695E-3</v>
      </c>
      <c r="AM62" s="16">
        <f t="shared" si="42"/>
        <v>2.2280494918792797E-2</v>
      </c>
      <c r="AN62" s="15">
        <f t="shared" si="32"/>
        <v>1.6614890032611587E-5</v>
      </c>
      <c r="AO62" s="15">
        <f t="shared" si="33"/>
        <v>1.8725189124410156E-2</v>
      </c>
      <c r="AP62" s="15">
        <f t="shared" si="34"/>
        <v>4.852320675105485E-2</v>
      </c>
      <c r="AQ62" s="15">
        <f t="shared" si="6"/>
        <v>1.1216734841669011E-3</v>
      </c>
      <c r="AR62" s="15">
        <f t="shared" si="7"/>
        <v>1.2552590306359966E-2</v>
      </c>
      <c r="AS62" s="15">
        <f t="shared" si="8"/>
        <v>0.11043507710371735</v>
      </c>
      <c r="AT62" s="14">
        <f t="shared" si="35"/>
        <v>4.8934594494311348E-3</v>
      </c>
      <c r="AU62" s="11">
        <f t="shared" si="14"/>
        <v>6.7974829930946713E-3</v>
      </c>
      <c r="AV62" s="14">
        <f t="shared" si="36"/>
        <v>4.9375399597088943E-3</v>
      </c>
      <c r="AW62" s="11">
        <f t="shared" si="15"/>
        <v>6.856650797053619E-3</v>
      </c>
      <c r="AX62" s="13"/>
      <c r="AY62" s="13"/>
      <c r="AZ62" s="13"/>
      <c r="BA62" s="13"/>
      <c r="BB62" s="117">
        <f t="shared" si="19"/>
        <v>32443</v>
      </c>
    </row>
    <row r="63" spans="2:54" s="9" customFormat="1" ht="16">
      <c r="B63" s="38">
        <v>44417</v>
      </c>
      <c r="D63" s="7">
        <v>25225</v>
      </c>
      <c r="G63" s="8">
        <v>6629870</v>
      </c>
      <c r="H63" s="10">
        <f t="shared" si="0"/>
        <v>6569862</v>
      </c>
      <c r="I63" s="8">
        <v>38987</v>
      </c>
      <c r="J63" s="8">
        <v>94</v>
      </c>
      <c r="K63" s="9">
        <v>5</v>
      </c>
      <c r="L63" s="9">
        <v>1</v>
      </c>
      <c r="M63" s="7">
        <v>20098</v>
      </c>
      <c r="N63" s="9">
        <v>823</v>
      </c>
      <c r="O63" s="18">
        <f t="shared" si="1"/>
        <v>3</v>
      </c>
      <c r="P63" s="18">
        <f t="shared" si="2"/>
        <v>0</v>
      </c>
      <c r="Q63" s="18">
        <f t="shared" si="3"/>
        <v>0</v>
      </c>
      <c r="R63" s="18">
        <f t="shared" si="9"/>
        <v>8</v>
      </c>
      <c r="S63" s="17">
        <f t="shared" si="10"/>
        <v>9.1428571428571423</v>
      </c>
      <c r="T63" s="17">
        <f t="shared" si="11"/>
        <v>-0.7142857142857143</v>
      </c>
      <c r="U63" s="17">
        <f t="shared" si="12"/>
        <v>-0.2857142857142857</v>
      </c>
      <c r="V63" s="17">
        <f t="shared" si="4"/>
        <v>10.52</v>
      </c>
      <c r="W63" s="17">
        <f t="shared" si="13"/>
        <v>0.4</v>
      </c>
      <c r="X63" s="17">
        <f t="shared" si="5"/>
        <v>0.08</v>
      </c>
      <c r="Y63" s="17">
        <f t="shared" si="23"/>
        <v>17.777862872617639</v>
      </c>
      <c r="Z63" s="17">
        <f t="shared" si="24"/>
        <v>0.44430343218053597</v>
      </c>
      <c r="AA63" s="17">
        <f t="shared" si="25"/>
        <v>7.6355960824045929E-2</v>
      </c>
      <c r="AB63" s="11">
        <f t="shared" si="26"/>
        <v>4.6564506332323109E-4</v>
      </c>
      <c r="AC63" s="11">
        <f t="shared" si="27"/>
        <v>4.8824552986872086E-3</v>
      </c>
      <c r="AD63" s="11">
        <f t="shared" si="28"/>
        <v>1.5271192164809187E-2</v>
      </c>
      <c r="AE63" s="11">
        <f t="shared" si="29"/>
        <v>8.1617396842386482E-5</v>
      </c>
      <c r="AF63" s="11">
        <f t="shared" si="30"/>
        <v>1.0335789375725173E-2</v>
      </c>
      <c r="AG63" s="11">
        <f t="shared" si="31"/>
        <v>6.5884974368489196E-2</v>
      </c>
      <c r="AH63" s="11">
        <f t="shared" si="37"/>
        <v>2.7554414730611069E-4</v>
      </c>
      <c r="AI63" s="11">
        <f t="shared" si="38"/>
        <v>4.3956043956043956E-3</v>
      </c>
      <c r="AJ63" s="11">
        <f t="shared" si="39"/>
        <v>1.6E-2</v>
      </c>
      <c r="AK63" s="16">
        <f t="shared" si="40"/>
        <v>4.9183316343323331E-4</v>
      </c>
      <c r="AL63" s="16">
        <f t="shared" si="41"/>
        <v>5.4594692410824446E-3</v>
      </c>
      <c r="AM63" s="16">
        <f t="shared" si="42"/>
        <v>1.156105562792493E-2</v>
      </c>
      <c r="AN63" s="15">
        <f t="shared" si="32"/>
        <v>0</v>
      </c>
      <c r="AO63" s="15">
        <f t="shared" si="33"/>
        <v>1.1966164637920364E-2</v>
      </c>
      <c r="AP63" s="15">
        <f t="shared" si="34"/>
        <v>0.2080152671755725</v>
      </c>
      <c r="AQ63" s="15">
        <f t="shared" si="6"/>
        <v>1.1446417058944582E-3</v>
      </c>
      <c r="AR63" s="15">
        <f t="shared" si="7"/>
        <v>1.0141128581136487E-2</v>
      </c>
      <c r="AS63" s="15">
        <f t="shared" si="8"/>
        <v>9.9041952062145305E-2</v>
      </c>
      <c r="AT63" s="14">
        <f t="shared" si="35"/>
        <v>3.8047503193878612E-3</v>
      </c>
      <c r="AU63" s="11">
        <f t="shared" si="14"/>
        <v>7.1350677205693968E-3</v>
      </c>
      <c r="AV63" s="14">
        <f t="shared" si="36"/>
        <v>3.8395022604736598E-3</v>
      </c>
      <c r="AW63" s="11">
        <f t="shared" si="15"/>
        <v>7.2004280509808524E-3</v>
      </c>
      <c r="AX63" s="13"/>
      <c r="AY63" s="13"/>
      <c r="AZ63" s="13"/>
      <c r="BA63" s="13"/>
      <c r="BB63" s="117">
        <f t="shared" si="19"/>
        <v>25225</v>
      </c>
    </row>
    <row r="64" spans="2:54" s="9" customFormat="1" ht="16">
      <c r="B64" s="38">
        <v>44418</v>
      </c>
      <c r="D64" s="7">
        <v>57536</v>
      </c>
      <c r="G64" s="8">
        <v>6629870</v>
      </c>
      <c r="H64" s="10">
        <f t="shared" si="0"/>
        <v>6573937</v>
      </c>
      <c r="I64" s="8">
        <v>34892</v>
      </c>
      <c r="J64" s="8">
        <v>106</v>
      </c>
      <c r="K64" s="9">
        <v>2</v>
      </c>
      <c r="L64" s="9">
        <v>0</v>
      </c>
      <c r="M64" s="7">
        <v>20110</v>
      </c>
      <c r="N64" s="9">
        <v>823</v>
      </c>
      <c r="O64" s="18">
        <f t="shared" si="1"/>
        <v>12</v>
      </c>
      <c r="P64" s="18">
        <f t="shared" si="2"/>
        <v>-3</v>
      </c>
      <c r="Q64" s="18">
        <f t="shared" si="3"/>
        <v>-1</v>
      </c>
      <c r="R64" s="18">
        <f t="shared" si="9"/>
        <v>12</v>
      </c>
      <c r="S64" s="17">
        <f t="shared" si="10"/>
        <v>11.285714285714286</v>
      </c>
      <c r="T64" s="17">
        <f t="shared" si="11"/>
        <v>-0.7142857142857143</v>
      </c>
      <c r="U64" s="17">
        <f t="shared" si="12"/>
        <v>-0.14285714285714285</v>
      </c>
      <c r="V64" s="17">
        <f t="shared" si="4"/>
        <v>23.777777777777779</v>
      </c>
      <c r="W64" s="17">
        <f t="shared" si="13"/>
        <v>0</v>
      </c>
      <c r="X64" s="17">
        <f t="shared" si="5"/>
        <v>0</v>
      </c>
      <c r="Y64" s="17">
        <f t="shared" si="23"/>
        <v>19.105325926804831</v>
      </c>
      <c r="Z64" s="17">
        <f t="shared" si="24"/>
        <v>0.29940742780177304</v>
      </c>
      <c r="AA64" s="17">
        <f t="shared" si="25"/>
        <v>0.17556231003039513</v>
      </c>
      <c r="AB64" s="11">
        <f t="shared" si="26"/>
        <v>4.9004349980262215E-4</v>
      </c>
      <c r="AC64" s="11">
        <f t="shared" si="27"/>
        <v>3.1851854021465219E-3</v>
      </c>
      <c r="AD64" s="11">
        <f t="shared" si="28"/>
        <v>3.5112462006079023E-2</v>
      </c>
      <c r="AE64" s="11">
        <f t="shared" si="29"/>
        <v>1.0457631927137901E-4</v>
      </c>
      <c r="AF64" s="11">
        <f t="shared" si="30"/>
        <v>1.4020621711542527E-2</v>
      </c>
      <c r="AG64" s="11">
        <f t="shared" si="31"/>
        <v>6.9890997251415635E-2</v>
      </c>
      <c r="AH64" s="11">
        <f t="shared" si="37"/>
        <v>6.0988990632205036E-4</v>
      </c>
      <c r="AI64" s="11">
        <f t="shared" si="38"/>
        <v>0</v>
      </c>
      <c r="AJ64" s="11">
        <f t="shared" si="39"/>
        <v>0</v>
      </c>
      <c r="AK64" s="16">
        <f t="shared" si="40"/>
        <v>5.1139728074815175E-4</v>
      </c>
      <c r="AL64" s="16">
        <f t="shared" si="41"/>
        <v>3.2724476194766444E-3</v>
      </c>
      <c r="AM64" s="16">
        <f t="shared" si="42"/>
        <v>7.6753799392097269E-2</v>
      </c>
      <c r="AN64" s="15">
        <f t="shared" si="32"/>
        <v>1.6538192710577706E-4</v>
      </c>
      <c r="AO64" s="15">
        <f t="shared" si="33"/>
        <v>1.984732824427481E-2</v>
      </c>
      <c r="AP64" s="15">
        <f t="shared" si="34"/>
        <v>0</v>
      </c>
      <c r="AQ64" s="15">
        <f t="shared" si="6"/>
        <v>1.1713475242574715E-3</v>
      </c>
      <c r="AR64" s="15">
        <f t="shared" si="7"/>
        <v>1.0664167186366872E-2</v>
      </c>
      <c r="AS64" s="15">
        <f t="shared" si="8"/>
        <v>8.5063746822755498E-2</v>
      </c>
      <c r="AT64" s="14">
        <f t="shared" si="35"/>
        <v>8.6782998761665009E-3</v>
      </c>
      <c r="AU64" s="11">
        <f t="shared" si="14"/>
        <v>7.4696573451450993E-3</v>
      </c>
      <c r="AV64" s="14">
        <f t="shared" si="36"/>
        <v>8.7521374178061023E-3</v>
      </c>
      <c r="AW64" s="11">
        <f t="shared" si="15"/>
        <v>7.5399780549248599E-3</v>
      </c>
      <c r="AX64" s="13"/>
      <c r="AY64" s="13"/>
      <c r="AZ64" s="13"/>
      <c r="BA64" s="13"/>
      <c r="BB64" s="117">
        <f t="shared" si="19"/>
        <v>57536</v>
      </c>
    </row>
    <row r="65" spans="2:54" s="9" customFormat="1" ht="16">
      <c r="B65" s="38">
        <v>44419</v>
      </c>
      <c r="D65" s="7">
        <v>55469</v>
      </c>
      <c r="G65" s="8">
        <v>6629870</v>
      </c>
      <c r="H65" s="10">
        <f t="shared" si="0"/>
        <v>6567243</v>
      </c>
      <c r="I65" s="8">
        <v>41571</v>
      </c>
      <c r="J65" s="8">
        <v>114</v>
      </c>
      <c r="K65" s="9">
        <v>1</v>
      </c>
      <c r="L65" s="9">
        <v>0</v>
      </c>
      <c r="M65" s="7">
        <v>20118</v>
      </c>
      <c r="N65" s="9">
        <v>823</v>
      </c>
      <c r="O65" s="18">
        <f t="shared" si="1"/>
        <v>8</v>
      </c>
      <c r="P65" s="18">
        <f t="shared" si="2"/>
        <v>-1</v>
      </c>
      <c r="Q65" s="18">
        <f t="shared" si="3"/>
        <v>0</v>
      </c>
      <c r="R65" s="18">
        <f t="shared" si="9"/>
        <v>8</v>
      </c>
      <c r="S65" s="17">
        <f t="shared" si="10"/>
        <v>10.142857142857142</v>
      </c>
      <c r="T65" s="17">
        <f t="shared" si="11"/>
        <v>-0.5714285714285714</v>
      </c>
      <c r="U65" s="17">
        <f t="shared" si="12"/>
        <v>-0.14285714285714285</v>
      </c>
      <c r="V65" s="17">
        <f t="shared" si="4"/>
        <v>15.930434782608696</v>
      </c>
      <c r="W65" s="17">
        <f t="shared" si="13"/>
        <v>0</v>
      </c>
      <c r="X65" s="17">
        <f t="shared" si="5"/>
        <v>0</v>
      </c>
      <c r="Y65" s="17">
        <f t="shared" si="23"/>
        <v>17.893927750513036</v>
      </c>
      <c r="Z65" s="17">
        <f t="shared" si="24"/>
        <v>0.38386791412396143</v>
      </c>
      <c r="AA65" s="17">
        <f t="shared" si="25"/>
        <v>0.15964285714285717</v>
      </c>
      <c r="AB65" s="11">
        <f t="shared" si="26"/>
        <v>5.1283754873647361E-4</v>
      </c>
      <c r="AC65" s="11">
        <f t="shared" si="27"/>
        <v>3.6213954162637872E-3</v>
      </c>
      <c r="AD65" s="11">
        <f t="shared" si="28"/>
        <v>7.9821428571428585E-2</v>
      </c>
      <c r="AE65" s="11">
        <f t="shared" si="29"/>
        <v>2.7650714527083058E-4</v>
      </c>
      <c r="AF65" s="11">
        <f t="shared" si="30"/>
        <v>1.3868950926261701E-2</v>
      </c>
      <c r="AG65" s="11">
        <f t="shared" si="31"/>
        <v>5.4489206366722463E-2</v>
      </c>
      <c r="AH65" s="11">
        <f t="shared" si="37"/>
        <v>4.5656410588698545E-4</v>
      </c>
      <c r="AI65" s="11">
        <f t="shared" si="38"/>
        <v>0</v>
      </c>
      <c r="AJ65" s="11">
        <f t="shared" si="39"/>
        <v>0</v>
      </c>
      <c r="AK65" s="16">
        <f t="shared" si="40"/>
        <v>4.4442383974683299E-4</v>
      </c>
      <c r="AL65" s="16">
        <f t="shared" si="41"/>
        <v>3.2096298143004334E-3</v>
      </c>
      <c r="AM65" s="16">
        <f t="shared" si="42"/>
        <v>7.6392857142857151E-2</v>
      </c>
      <c r="AN65" s="15">
        <f t="shared" si="32"/>
        <v>0</v>
      </c>
      <c r="AO65" s="15">
        <f t="shared" si="33"/>
        <v>1.9170168067226892E-2</v>
      </c>
      <c r="AP65" s="15">
        <f t="shared" si="34"/>
        <v>7.2916666666666657E-2</v>
      </c>
      <c r="AQ65" s="15">
        <f t="shared" si="6"/>
        <v>1.1716957681848883E-3</v>
      </c>
      <c r="AR65" s="15">
        <f t="shared" si="7"/>
        <v>1.0405790377063032E-2</v>
      </c>
      <c r="AS65" s="15">
        <f t="shared" si="8"/>
        <v>6.187105005492919E-2</v>
      </c>
      <c r="AT65" s="14">
        <f t="shared" si="35"/>
        <v>8.3665290571308341E-3</v>
      </c>
      <c r="AU65" s="11">
        <f t="shared" si="14"/>
        <v>7.7945505934290038E-3</v>
      </c>
      <c r="AV65" s="14">
        <f t="shared" si="36"/>
        <v>8.4463145341203295E-3</v>
      </c>
      <c r="AW65" s="11">
        <f t="shared" si="15"/>
        <v>7.8659500111856774E-3</v>
      </c>
      <c r="AX65" s="13"/>
      <c r="AY65" s="13"/>
      <c r="AZ65" s="13"/>
      <c r="BA65" s="13"/>
      <c r="BB65" s="117">
        <f t="shared" si="19"/>
        <v>55469</v>
      </c>
    </row>
    <row r="66" spans="2:54" s="9" customFormat="1" ht="16">
      <c r="B66" s="38">
        <v>44420</v>
      </c>
      <c r="D66" s="7">
        <v>61606</v>
      </c>
      <c r="G66" s="8">
        <v>6629870</v>
      </c>
      <c r="H66" s="10">
        <f t="shared" si="0"/>
        <v>6563379</v>
      </c>
      <c r="I66" s="8">
        <v>45408</v>
      </c>
      <c r="J66" s="8">
        <v>132</v>
      </c>
      <c r="K66" s="9">
        <v>2</v>
      </c>
      <c r="L66" s="9">
        <v>0</v>
      </c>
      <c r="M66" s="7">
        <v>20126</v>
      </c>
      <c r="N66" s="9">
        <v>823</v>
      </c>
      <c r="O66" s="18">
        <f t="shared" si="1"/>
        <v>18</v>
      </c>
      <c r="P66" s="18">
        <f t="shared" si="2"/>
        <v>1</v>
      </c>
      <c r="Q66" s="18">
        <f t="shared" si="3"/>
        <v>0</v>
      </c>
      <c r="R66" s="18">
        <f t="shared" si="9"/>
        <v>8</v>
      </c>
      <c r="S66" s="17">
        <f t="shared" si="10"/>
        <v>12.285714285714286</v>
      </c>
      <c r="T66" s="17">
        <f t="shared" si="11"/>
        <v>-0.14285714285714285</v>
      </c>
      <c r="U66" s="17">
        <f t="shared" si="12"/>
        <v>0</v>
      </c>
      <c r="V66" s="17">
        <f t="shared" si="4"/>
        <v>25.880597014925371</v>
      </c>
      <c r="W66" s="17">
        <f t="shared" si="13"/>
        <v>1.1194029850746268</v>
      </c>
      <c r="X66" s="17">
        <f t="shared" si="5"/>
        <v>0</v>
      </c>
      <c r="Y66" s="17">
        <f t="shared" si="23"/>
        <v>19.113376196029233</v>
      </c>
      <c r="Z66" s="17">
        <f t="shared" si="24"/>
        <v>0.53614420925739936</v>
      </c>
      <c r="AA66" s="17">
        <f t="shared" si="25"/>
        <v>0.16199764521193094</v>
      </c>
      <c r="AB66" s="11">
        <f t="shared" si="26"/>
        <v>4.5977667595268896E-4</v>
      </c>
      <c r="AC66" s="11">
        <f t="shared" si="27"/>
        <v>4.7030193794508719E-3</v>
      </c>
      <c r="AD66" s="11">
        <f t="shared" si="28"/>
        <v>0.16199764521193094</v>
      </c>
      <c r="AE66" s="11">
        <f t="shared" si="29"/>
        <v>2.7435503548956696E-4</v>
      </c>
      <c r="AF66" s="11">
        <f t="shared" si="30"/>
        <v>1.4097948167312066E-2</v>
      </c>
      <c r="AG66" s="11">
        <f t="shared" si="31"/>
        <v>5.5922304843876884E-2</v>
      </c>
      <c r="AH66" s="11">
        <f t="shared" si="37"/>
        <v>6.2256373469306422E-4</v>
      </c>
      <c r="AI66" s="11">
        <f t="shared" si="38"/>
        <v>9.8193244304791826E-3</v>
      </c>
      <c r="AJ66" s="11">
        <f t="shared" si="39"/>
        <v>0</v>
      </c>
      <c r="AK66" s="16">
        <f t="shared" si="40"/>
        <v>4.9551064328730245E-4</v>
      </c>
      <c r="AL66" s="16">
        <f t="shared" si="41"/>
        <v>4.1857599113096508E-3</v>
      </c>
      <c r="AM66" s="16">
        <f t="shared" si="42"/>
        <v>7.717778649921507E-2</v>
      </c>
      <c r="AN66" s="15">
        <f t="shared" si="32"/>
        <v>1.9792937414214438E-4</v>
      </c>
      <c r="AO66" s="15">
        <f t="shared" si="33"/>
        <v>4.2780748663101623E-3</v>
      </c>
      <c r="AP66" s="15">
        <f t="shared" si="34"/>
        <v>7.5036075036075039E-2</v>
      </c>
      <c r="AQ66" s="15">
        <f t="shared" si="6"/>
        <v>1.2396086989778594E-3</v>
      </c>
      <c r="AR66" s="15">
        <f t="shared" si="7"/>
        <v>7.1001455286055972E-3</v>
      </c>
      <c r="AS66" s="15">
        <f t="shared" si="8"/>
        <v>2.7711802339701757E-2</v>
      </c>
      <c r="AT66" s="14">
        <f t="shared" si="35"/>
        <v>9.2921882329517775E-3</v>
      </c>
      <c r="AU66" s="11">
        <f t="shared" si="14"/>
        <v>8.0187523607982841E-3</v>
      </c>
      <c r="AV66" s="14">
        <f t="shared" si="36"/>
        <v>9.3863237213636444E-3</v>
      </c>
      <c r="AW66" s="11">
        <f t="shared" si="15"/>
        <v>8.0913556085555963E-3</v>
      </c>
      <c r="AX66" s="13"/>
      <c r="AY66" s="13"/>
      <c r="AZ66" s="13"/>
      <c r="BA66" s="13"/>
      <c r="BB66" s="117">
        <f t="shared" si="19"/>
        <v>61606</v>
      </c>
    </row>
    <row r="67" spans="2:54" s="9" customFormat="1" ht="16">
      <c r="B67" s="38">
        <v>44421</v>
      </c>
      <c r="D67" s="7">
        <v>64266</v>
      </c>
      <c r="G67" s="8">
        <v>6629870</v>
      </c>
      <c r="H67" s="10">
        <f t="shared" ref="H67:H130" si="43">G67-F67-SUM(I67:N67)</f>
        <v>6568035</v>
      </c>
      <c r="I67" s="8">
        <v>40737</v>
      </c>
      <c r="J67" s="8">
        <v>142</v>
      </c>
      <c r="K67" s="9">
        <v>2</v>
      </c>
      <c r="L67" s="9">
        <v>1</v>
      </c>
      <c r="M67" s="7">
        <v>20130</v>
      </c>
      <c r="N67" s="9">
        <v>823</v>
      </c>
      <c r="O67" s="18">
        <f t="shared" ref="O67:O130" si="44">J67-J66</f>
        <v>10</v>
      </c>
      <c r="P67" s="18">
        <f t="shared" ref="P67:P130" si="45">K67-K66</f>
        <v>0</v>
      </c>
      <c r="Q67" s="18">
        <f t="shared" ref="Q67:Q130" si="46">L67-L66</f>
        <v>1</v>
      </c>
      <c r="R67" s="18">
        <f t="shared" si="9"/>
        <v>4</v>
      </c>
      <c r="S67" s="17">
        <f t="shared" si="10"/>
        <v>14.428571428571429</v>
      </c>
      <c r="T67" s="17">
        <f t="shared" si="11"/>
        <v>0.14285714285714285</v>
      </c>
      <c r="U67" s="17">
        <f t="shared" si="12"/>
        <v>0</v>
      </c>
      <c r="V67" s="17">
        <f t="shared" ref="V67:V130" si="47">MAX(0,MIN(J67,O67+$R67*J67/SUM($J67:$L67)))</f>
        <v>13.917241379310344</v>
      </c>
      <c r="W67" s="17">
        <f t="shared" si="13"/>
        <v>5.5172413793103448E-2</v>
      </c>
      <c r="X67" s="17">
        <f t="shared" ref="X67:X130" si="48">MAX(0,MIN(L67,Q67+$R67*L67/SUM($J67:$L67)))</f>
        <v>1</v>
      </c>
      <c r="Y67" s="17">
        <f t="shared" si="23"/>
        <v>20.457760920215936</v>
      </c>
      <c r="Z67" s="17">
        <f t="shared" si="24"/>
        <v>0.77320220077083657</v>
      </c>
      <c r="AA67" s="17">
        <f t="shared" si="25"/>
        <v>0.15198350094036092</v>
      </c>
      <c r="AB67" s="11">
        <f t="shared" si="26"/>
        <v>4.5053208509989286E-4</v>
      </c>
      <c r="AC67" s="11">
        <f t="shared" si="27"/>
        <v>5.8575924300820949E-3</v>
      </c>
      <c r="AD67" s="11">
        <f t="shared" si="28"/>
        <v>7.5991750470180461E-2</v>
      </c>
      <c r="AE67" s="11">
        <f t="shared" si="29"/>
        <v>3.5798994635787349E-4</v>
      </c>
      <c r="AF67" s="11">
        <f t="shared" si="30"/>
        <v>1.4742199145248876E-2</v>
      </c>
      <c r="AG67" s="11">
        <f t="shared" si="31"/>
        <v>3.9571083015503335E-2</v>
      </c>
      <c r="AH67" s="11">
        <f t="shared" si="37"/>
        <v>3.0649315933999169E-4</v>
      </c>
      <c r="AI67" s="11">
        <f t="shared" si="38"/>
        <v>4.1797283176593522E-4</v>
      </c>
      <c r="AJ67" s="11">
        <f t="shared" si="39"/>
        <v>0.5</v>
      </c>
      <c r="AK67" s="16">
        <f t="shared" si="40"/>
        <v>5.4433532063255529E-4</v>
      </c>
      <c r="AL67" s="16">
        <f t="shared" si="41"/>
        <v>5.2199681135470044E-3</v>
      </c>
      <c r="AM67" s="16">
        <f t="shared" si="42"/>
        <v>7.5245679002751142E-2</v>
      </c>
      <c r="AN67" s="15">
        <f t="shared" si="32"/>
        <v>1.6954433813556215E-4</v>
      </c>
      <c r="AO67" s="15">
        <f t="shared" si="33"/>
        <v>1.5727124183006536E-2</v>
      </c>
      <c r="AP67" s="15">
        <f t="shared" si="34"/>
        <v>4.3650793650793655E-2</v>
      </c>
      <c r="AQ67" s="15">
        <f t="shared" ref="AQ67:AQ130" si="49">AK81</f>
        <v>1.1776389972484641E-3</v>
      </c>
      <c r="AR67" s="15">
        <f t="shared" ref="AR67:AR130" si="50">AL81</f>
        <v>7.5394160006838629E-3</v>
      </c>
      <c r="AS67" s="15">
        <f t="shared" ref="AS67:AS130" si="51">AM81</f>
        <v>3.6816475721183121E-2</v>
      </c>
      <c r="AT67" s="14">
        <f t="shared" si="35"/>
        <v>9.693402736403579E-3</v>
      </c>
      <c r="AU67" s="11">
        <f t="shared" si="14"/>
        <v>6.8076534144496251E-3</v>
      </c>
      <c r="AV67" s="14">
        <f t="shared" si="36"/>
        <v>9.7846616225400751E-3</v>
      </c>
      <c r="AW67" s="11">
        <f t="shared" si="15"/>
        <v>6.8701015450300896E-3</v>
      </c>
      <c r="AX67" s="13"/>
      <c r="AY67" s="13"/>
      <c r="AZ67" s="13"/>
      <c r="BA67" s="13"/>
      <c r="BB67" s="117">
        <f t="shared" si="19"/>
        <v>64266</v>
      </c>
    </row>
    <row r="68" spans="2:54" s="9" customFormat="1" ht="16">
      <c r="B68" s="38">
        <v>44422</v>
      </c>
      <c r="D68" s="7">
        <v>65193</v>
      </c>
      <c r="G68" s="8">
        <v>6629870</v>
      </c>
      <c r="H68" s="10">
        <f t="shared" si="43"/>
        <v>6575076</v>
      </c>
      <c r="I68" s="8">
        <v>33675</v>
      </c>
      <c r="J68" s="8">
        <v>156</v>
      </c>
      <c r="K68" s="9">
        <v>3</v>
      </c>
      <c r="L68" s="9">
        <v>1</v>
      </c>
      <c r="M68" s="7">
        <v>20136</v>
      </c>
      <c r="N68" s="9">
        <v>823</v>
      </c>
      <c r="O68" s="18">
        <f t="shared" si="44"/>
        <v>14</v>
      </c>
      <c r="P68" s="18">
        <f t="shared" si="45"/>
        <v>1</v>
      </c>
      <c r="Q68" s="18">
        <f t="shared" si="46"/>
        <v>0</v>
      </c>
      <c r="R68" s="18">
        <f t="shared" ref="R68:R131" si="52">M68-M67</f>
        <v>6</v>
      </c>
      <c r="S68" s="17">
        <f t="shared" ref="S68:S131" si="53">AVERAGE(O65:O71)</f>
        <v>14.857142857142858</v>
      </c>
      <c r="T68" s="17">
        <f t="shared" ref="T68:T131" si="54">AVERAGE(P65:P71)</f>
        <v>1.4285714285714286</v>
      </c>
      <c r="U68" s="17">
        <f t="shared" ref="U68:U131" si="55">AVERAGE(Q65:Q71)</f>
        <v>0.2857142857142857</v>
      </c>
      <c r="V68" s="17">
        <f t="shared" si="47"/>
        <v>19.850000000000001</v>
      </c>
      <c r="W68" s="17">
        <f t="shared" ref="W68:W131" si="56">MAX(0,MIN(K68,P68+$R68*K68/SUM($J68:$L68)))</f>
        <v>1.1125</v>
      </c>
      <c r="X68" s="17">
        <f t="shared" si="48"/>
        <v>3.7499999999999999E-2</v>
      </c>
      <c r="Y68" s="17">
        <f t="shared" si="23"/>
        <v>19.605578380533395</v>
      </c>
      <c r="Z68" s="17">
        <f t="shared" si="24"/>
        <v>1.653304241587163</v>
      </c>
      <c r="AA68" s="17">
        <f t="shared" si="25"/>
        <v>0.2986671744097486</v>
      </c>
      <c r="AB68" s="11">
        <f t="shared" si="26"/>
        <v>4.8127202249879458E-4</v>
      </c>
      <c r="AC68" s="11">
        <f t="shared" si="27"/>
        <v>1.1642987616811007E-2</v>
      </c>
      <c r="AD68" s="11">
        <f t="shared" si="28"/>
        <v>0.1493335872048743</v>
      </c>
      <c r="AE68" s="11">
        <f t="shared" si="29"/>
        <v>4.2713493721261212E-4</v>
      </c>
      <c r="AF68" s="11">
        <f t="shared" si="30"/>
        <v>1.0511581414570269E-2</v>
      </c>
      <c r="AG68" s="11">
        <f t="shared" si="31"/>
        <v>3.9571083015503335E-2</v>
      </c>
      <c r="AH68" s="11">
        <f t="shared" si="37"/>
        <v>4.8727201315757179E-4</v>
      </c>
      <c r="AI68" s="11">
        <f t="shared" si="38"/>
        <v>7.8345070422535211E-3</v>
      </c>
      <c r="AJ68" s="11">
        <f t="shared" si="39"/>
        <v>1.8749999999999999E-2</v>
      </c>
      <c r="AK68" s="16">
        <f t="shared" si="40"/>
        <v>5.4206922154358508E-4</v>
      </c>
      <c r="AL68" s="16">
        <f t="shared" si="41"/>
        <v>9.7333119126050884E-3</v>
      </c>
      <c r="AM68" s="16">
        <f t="shared" si="42"/>
        <v>9.9692957914315761E-2</v>
      </c>
      <c r="AN68" s="15">
        <f t="shared" si="32"/>
        <v>9.5608610016680343E-4</v>
      </c>
      <c r="AO68" s="15">
        <f t="shared" si="33"/>
        <v>8.2742316784869974E-3</v>
      </c>
      <c r="AP68" s="15">
        <f t="shared" si="34"/>
        <v>2.1276595744680851E-2</v>
      </c>
      <c r="AQ68" s="15">
        <f t="shared" si="49"/>
        <v>1.2874031473036739E-3</v>
      </c>
      <c r="AR68" s="15">
        <f t="shared" si="50"/>
        <v>6.6192767763686433E-3</v>
      </c>
      <c r="AS68" s="15">
        <f t="shared" si="51"/>
        <v>4.0279807721369319E-2</v>
      </c>
      <c r="AT68" s="14">
        <f t="shared" si="35"/>
        <v>9.8332244825313324E-3</v>
      </c>
      <c r="AU68" s="11">
        <f t="shared" ref="AU68:AU131" si="57">AVERAGE(AT65:AT71)</f>
        <v>7.287602493390841E-3</v>
      </c>
      <c r="AV68" s="14">
        <f t="shared" si="36"/>
        <v>9.9151705622870373E-3</v>
      </c>
      <c r="AW68" s="11">
        <f t="shared" ref="AW68:AW131" si="58">AVERAGE(AV65:AV71)</f>
        <v>7.3532842965325284E-3</v>
      </c>
      <c r="AX68" s="13"/>
      <c r="AY68" s="13"/>
      <c r="AZ68" s="13"/>
      <c r="BA68" s="13"/>
      <c r="BB68" s="117">
        <f t="shared" si="19"/>
        <v>65193</v>
      </c>
    </row>
    <row r="69" spans="2:54" s="9" customFormat="1" ht="16">
      <c r="B69" s="38">
        <v>44423</v>
      </c>
      <c r="D69" s="7">
        <v>42848</v>
      </c>
      <c r="G69" s="8">
        <v>6629870</v>
      </c>
      <c r="H69" s="10">
        <f t="shared" si="43"/>
        <v>6576440</v>
      </c>
      <c r="I69" s="8">
        <v>32286</v>
      </c>
      <c r="J69" s="8">
        <v>177</v>
      </c>
      <c r="K69" s="9">
        <v>4</v>
      </c>
      <c r="L69" s="9">
        <v>1</v>
      </c>
      <c r="M69" s="7">
        <v>20139</v>
      </c>
      <c r="N69" s="9">
        <v>823</v>
      </c>
      <c r="O69" s="18">
        <f t="shared" si="44"/>
        <v>21</v>
      </c>
      <c r="P69" s="18">
        <f t="shared" si="45"/>
        <v>1</v>
      </c>
      <c r="Q69" s="18">
        <f t="shared" si="46"/>
        <v>0</v>
      </c>
      <c r="R69" s="18">
        <f t="shared" si="52"/>
        <v>3</v>
      </c>
      <c r="S69" s="17">
        <f t="shared" si="53"/>
        <v>16.285714285714285</v>
      </c>
      <c r="T69" s="17">
        <f t="shared" si="54"/>
        <v>1.5714285714285714</v>
      </c>
      <c r="U69" s="17">
        <f t="shared" si="55"/>
        <v>0.2857142857142857</v>
      </c>
      <c r="V69" s="17">
        <f t="shared" si="47"/>
        <v>23.917582417582416</v>
      </c>
      <c r="W69" s="17">
        <f t="shared" si="56"/>
        <v>1.0659340659340659</v>
      </c>
      <c r="X69" s="17">
        <f t="shared" si="48"/>
        <v>1.6483516483516484E-2</v>
      </c>
      <c r="Y69" s="17">
        <f t="shared" si="23"/>
        <v>20.574193954682563</v>
      </c>
      <c r="Z69" s="17">
        <f t="shared" si="24"/>
        <v>1.6887233679153801</v>
      </c>
      <c r="AA69" s="17">
        <f t="shared" si="25"/>
        <v>0.30457036213111816</v>
      </c>
      <c r="AB69" s="11">
        <f t="shared" si="26"/>
        <v>6.1096344334617852E-4</v>
      </c>
      <c r="AC69" s="11">
        <f t="shared" si="27"/>
        <v>1.082514979432936E-2</v>
      </c>
      <c r="AD69" s="11">
        <f t="shared" si="28"/>
        <v>0.10152345404370605</v>
      </c>
      <c r="AE69" s="11">
        <f t="shared" si="29"/>
        <v>3.4234058696094361E-4</v>
      </c>
      <c r="AF69" s="11">
        <f t="shared" si="30"/>
        <v>3.9569031997067038E-3</v>
      </c>
      <c r="AG69" s="11">
        <f t="shared" si="31"/>
        <v>2.4690130634550961E-2</v>
      </c>
      <c r="AH69" s="11">
        <f t="shared" ref="AH69:AH100" si="59">MIN(1,V69/I68)</f>
        <v>7.1024743630534277E-4</v>
      </c>
      <c r="AI69" s="11">
        <f t="shared" ref="AI69:AI100" si="60">MIN(1,W69/J68)</f>
        <v>6.8329106790645253E-3</v>
      </c>
      <c r="AJ69" s="11">
        <f t="shared" ref="AJ69:AJ100" si="61">MIN(1,X69/K68)</f>
        <v>5.4945054945054949E-3</v>
      </c>
      <c r="AK69" s="16">
        <f t="shared" si="40"/>
        <v>5.7978026090850781E-4</v>
      </c>
      <c r="AL69" s="16">
        <f t="shared" si="41"/>
        <v>9.9019744189299316E-3</v>
      </c>
      <c r="AM69" s="16">
        <f t="shared" si="42"/>
        <v>0.10018489022442989</v>
      </c>
      <c r="AN69" s="15">
        <f t="shared" si="32"/>
        <v>3.5263981152205677E-4</v>
      </c>
      <c r="AO69" s="15">
        <f t="shared" si="33"/>
        <v>0</v>
      </c>
      <c r="AP69" s="15">
        <f t="shared" si="34"/>
        <v>0</v>
      </c>
      <c r="AQ69" s="15">
        <f t="shared" si="49"/>
        <v>1.4604964509681048E-3</v>
      </c>
      <c r="AR69" s="15">
        <f t="shared" si="50"/>
        <v>7.2871300657906734E-3</v>
      </c>
      <c r="AS69" s="15">
        <f t="shared" si="51"/>
        <v>4.699040017866004E-2</v>
      </c>
      <c r="AT69" s="14">
        <f t="shared" si="35"/>
        <v>6.4628718210160982E-3</v>
      </c>
      <c r="AU69" s="11">
        <f t="shared" si="57"/>
        <v>7.4658218896341217E-3</v>
      </c>
      <c r="AV69" s="14">
        <f t="shared" si="36"/>
        <v>6.5153791412983315E-3</v>
      </c>
      <c r="AW69" s="11">
        <f t="shared" si="58"/>
        <v>7.5328695264158503E-3</v>
      </c>
      <c r="AX69" s="13"/>
      <c r="AY69" s="13"/>
      <c r="AZ69" s="13"/>
      <c r="BA69" s="13"/>
      <c r="BB69" s="117">
        <f t="shared" ref="BB69:BB132" si="62">D69</f>
        <v>42848</v>
      </c>
    </row>
    <row r="70" spans="2:54" s="9" customFormat="1" ht="16">
      <c r="B70" s="38">
        <v>44424</v>
      </c>
      <c r="D70" s="7">
        <v>-30981</v>
      </c>
      <c r="G70" s="8">
        <v>6629870</v>
      </c>
      <c r="H70" s="10">
        <f t="shared" si="43"/>
        <v>6578718</v>
      </c>
      <c r="I70" s="8">
        <v>29986</v>
      </c>
      <c r="J70" s="8">
        <v>195</v>
      </c>
      <c r="K70" s="9">
        <v>6</v>
      </c>
      <c r="L70" s="9">
        <v>1</v>
      </c>
      <c r="M70" s="7">
        <v>20141</v>
      </c>
      <c r="N70" s="9">
        <v>823</v>
      </c>
      <c r="O70" s="18">
        <f t="shared" si="44"/>
        <v>18</v>
      </c>
      <c r="P70" s="18">
        <f t="shared" si="45"/>
        <v>2</v>
      </c>
      <c r="Q70" s="18">
        <f t="shared" si="46"/>
        <v>0</v>
      </c>
      <c r="R70" s="18">
        <f t="shared" si="52"/>
        <v>2</v>
      </c>
      <c r="S70" s="17">
        <f t="shared" si="53"/>
        <v>20.285714285714285</v>
      </c>
      <c r="T70" s="17">
        <f t="shared" si="54"/>
        <v>2</v>
      </c>
      <c r="U70" s="17">
        <f t="shared" si="55"/>
        <v>0.42857142857142855</v>
      </c>
      <c r="V70" s="17">
        <f t="shared" si="47"/>
        <v>19.93069306930693</v>
      </c>
      <c r="W70" s="17">
        <f t="shared" si="56"/>
        <v>2.0594059405940595</v>
      </c>
      <c r="X70" s="17">
        <f t="shared" si="48"/>
        <v>9.9009900990099011E-3</v>
      </c>
      <c r="Y70" s="17">
        <f t="shared" si="23"/>
        <v>24.2499545956513</v>
      </c>
      <c r="Z70" s="17">
        <f t="shared" si="24"/>
        <v>2.1470436630753675</v>
      </c>
      <c r="AA70" s="17">
        <f t="shared" si="25"/>
        <v>0.45620371171668622</v>
      </c>
      <c r="AB70" s="11">
        <f t="shared" si="26"/>
        <v>7.5109814147467319E-4</v>
      </c>
      <c r="AC70" s="11">
        <f t="shared" si="27"/>
        <v>1.2130190186866483E-2</v>
      </c>
      <c r="AD70" s="11">
        <f t="shared" si="28"/>
        <v>0.11405092792917156</v>
      </c>
      <c r="AE70" s="11">
        <f t="shared" si="29"/>
        <v>4.6564506332323109E-4</v>
      </c>
      <c r="AF70" s="11">
        <f t="shared" si="30"/>
        <v>4.8824552986872086E-3</v>
      </c>
      <c r="AG70" s="11">
        <f t="shared" si="31"/>
        <v>1.5271192164809187E-2</v>
      </c>
      <c r="AH70" s="11">
        <f t="shared" si="59"/>
        <v>6.1731688872288079E-4</v>
      </c>
      <c r="AI70" s="11">
        <f t="shared" si="60"/>
        <v>1.1635061811265873E-2</v>
      </c>
      <c r="AJ70" s="11">
        <f t="shared" si="61"/>
        <v>2.4752475247524753E-3</v>
      </c>
      <c r="AK70" s="16">
        <f t="shared" ref="AK70:AK101" si="63">AVERAGE(AH67:AH73)</f>
        <v>6.7594473319716449E-4</v>
      </c>
      <c r="AL70" s="16">
        <f t="shared" ref="AL70:AL101" si="64">AVERAGE(AI67:AI73)</f>
        <v>1.1210770835624976E-2</v>
      </c>
      <c r="AM70" s="16">
        <f t="shared" ref="AM70:AM101" si="65">AVERAGE(AJ67:AJ73)</f>
        <v>0.1128210026898939</v>
      </c>
      <c r="AN70" s="15">
        <f t="shared" si="32"/>
        <v>2.7554414730611069E-4</v>
      </c>
      <c r="AO70" s="15">
        <f t="shared" si="33"/>
        <v>4.3956043956043956E-3</v>
      </c>
      <c r="AP70" s="15">
        <f t="shared" si="34"/>
        <v>1.6E-2</v>
      </c>
      <c r="AQ70" s="15">
        <f t="shared" si="49"/>
        <v>1.6864427380607529E-3</v>
      </c>
      <c r="AR70" s="15">
        <f t="shared" si="50"/>
        <v>7.9989709933246163E-3</v>
      </c>
      <c r="AS70" s="15">
        <f t="shared" si="51"/>
        <v>4.5747412754768089E-2</v>
      </c>
      <c r="AT70" s="14">
        <f t="shared" si="35"/>
        <v>-4.6729423050527385E-3</v>
      </c>
      <c r="AU70" s="11">
        <f t="shared" si="57"/>
        <v>7.6194124900962282E-3</v>
      </c>
      <c r="AV70" s="14">
        <f t="shared" si="36"/>
        <v>-4.7092761842048858E-3</v>
      </c>
      <c r="AW70" s="11">
        <f t="shared" si="58"/>
        <v>7.6890167297440793E-3</v>
      </c>
      <c r="AX70" s="13"/>
      <c r="AY70" s="13"/>
      <c r="AZ70" s="13"/>
      <c r="BA70" s="13"/>
      <c r="BB70" s="117">
        <f t="shared" si="62"/>
        <v>-30981</v>
      </c>
    </row>
    <row r="71" spans="2:54" s="9" customFormat="1" ht="16">
      <c r="B71" s="38">
        <v>44425</v>
      </c>
      <c r="D71" s="7">
        <v>79810</v>
      </c>
      <c r="G71" s="8">
        <v>6629870</v>
      </c>
      <c r="H71" s="10">
        <f t="shared" si="43"/>
        <v>6577160</v>
      </c>
      <c r="I71" s="8">
        <v>31519</v>
      </c>
      <c r="J71" s="8">
        <v>210</v>
      </c>
      <c r="K71" s="9">
        <v>12</v>
      </c>
      <c r="L71" s="9">
        <v>2</v>
      </c>
      <c r="M71" s="7">
        <v>20144</v>
      </c>
      <c r="N71" s="9">
        <v>823</v>
      </c>
      <c r="O71" s="18">
        <f t="shared" si="44"/>
        <v>15</v>
      </c>
      <c r="P71" s="18">
        <f t="shared" si="45"/>
        <v>6</v>
      </c>
      <c r="Q71" s="18">
        <f t="shared" si="46"/>
        <v>1</v>
      </c>
      <c r="R71" s="18">
        <f t="shared" si="52"/>
        <v>3</v>
      </c>
      <c r="S71" s="17">
        <f t="shared" si="53"/>
        <v>26.142857142857142</v>
      </c>
      <c r="T71" s="17">
        <f t="shared" si="54"/>
        <v>1.8571428571428572</v>
      </c>
      <c r="U71" s="17">
        <f t="shared" si="55"/>
        <v>0.7142857142857143</v>
      </c>
      <c r="V71" s="17">
        <f t="shared" si="47"/>
        <v>17.8125</v>
      </c>
      <c r="W71" s="17">
        <f t="shared" si="56"/>
        <v>6.1607142857142856</v>
      </c>
      <c r="X71" s="17">
        <f t="shared" si="48"/>
        <v>1.0267857142857142</v>
      </c>
      <c r="Y71" s="17">
        <f t="shared" ref="Y71:Y134" si="66">AVERAGE(V68:V74)</f>
        <v>30.084238031967818</v>
      </c>
      <c r="Z71" s="17">
        <f t="shared" ref="Z71:Z134" si="67">AVERAGE(W68:W74)</f>
        <v>2.1391618896763531</v>
      </c>
      <c r="AA71" s="17">
        <f t="shared" ref="AA71:AA134" si="68">AVERAGE(X68:X74)</f>
        <v>0.75182716340950206</v>
      </c>
      <c r="AB71" s="11">
        <f t="shared" ref="AB71:AB134" si="69">Y71/I70</f>
        <v>1.0032761299262262E-3</v>
      </c>
      <c r="AC71" s="11">
        <f t="shared" ref="AC71:AC134" si="70">Z71/J70</f>
        <v>1.0970060972699246E-2</v>
      </c>
      <c r="AD71" s="11">
        <f t="shared" ref="AD71:AD134" si="71">AA71/K70</f>
        <v>0.125304527234917</v>
      </c>
      <c r="AE71" s="11">
        <f t="shared" si="29"/>
        <v>4.9004349980262215E-4</v>
      </c>
      <c r="AF71" s="11">
        <f t="shared" si="30"/>
        <v>3.1851854021465219E-3</v>
      </c>
      <c r="AG71" s="11">
        <f t="shared" si="31"/>
        <v>3.5112462006079023E-2</v>
      </c>
      <c r="AH71" s="11">
        <f t="shared" si="59"/>
        <v>5.9402721269925969E-4</v>
      </c>
      <c r="AI71" s="11">
        <f t="shared" si="60"/>
        <v>3.1593406593406592E-2</v>
      </c>
      <c r="AJ71" s="11">
        <f t="shared" si="61"/>
        <v>0.17113095238095236</v>
      </c>
      <c r="AK71" s="16">
        <f t="shared" si="63"/>
        <v>7.8984864444859215E-4</v>
      </c>
      <c r="AL71" s="16">
        <f t="shared" si="64"/>
        <v>1.1151060431086985E-2</v>
      </c>
      <c r="AM71" s="16">
        <f t="shared" si="65"/>
        <v>6.8797468420694882E-2</v>
      </c>
      <c r="AN71" s="15">
        <f t="shared" si="32"/>
        <v>6.0988990632205036E-4</v>
      </c>
      <c r="AO71" s="15">
        <f t="shared" si="33"/>
        <v>0</v>
      </c>
      <c r="AP71" s="15">
        <f t="shared" si="34"/>
        <v>0</v>
      </c>
      <c r="AQ71" s="15">
        <f t="shared" si="49"/>
        <v>2.1023414818825284E-3</v>
      </c>
      <c r="AR71" s="15">
        <f t="shared" si="50"/>
        <v>8.3815490480500087E-3</v>
      </c>
      <c r="AS71" s="15">
        <f t="shared" si="51"/>
        <v>3.2320580834785492E-2</v>
      </c>
      <c r="AT71" s="14">
        <f t="shared" si="35"/>
        <v>1.2037943428755013E-2</v>
      </c>
      <c r="AU71" s="11">
        <f t="shared" si="57"/>
        <v>7.7569286534168187E-3</v>
      </c>
      <c r="AV71" s="14">
        <f t="shared" si="36"/>
        <v>1.2134416678323167E-2</v>
      </c>
      <c r="AW71" s="11">
        <f t="shared" si="58"/>
        <v>7.8296465833186963E-3</v>
      </c>
      <c r="AX71" s="13"/>
      <c r="AY71" s="13"/>
      <c r="AZ71" s="13"/>
      <c r="BA71" s="13"/>
      <c r="BB71" s="117">
        <f t="shared" si="62"/>
        <v>79810</v>
      </c>
    </row>
    <row r="72" spans="2:54" s="9" customFormat="1" ht="16">
      <c r="B72" s="38">
        <v>44426</v>
      </c>
      <c r="D72" s="7">
        <v>63740</v>
      </c>
      <c r="G72" s="8">
        <v>6629870</v>
      </c>
      <c r="H72" s="10">
        <f t="shared" si="43"/>
        <v>6568824</v>
      </c>
      <c r="I72" s="8">
        <v>39832</v>
      </c>
      <c r="J72" s="8">
        <v>228</v>
      </c>
      <c r="K72" s="9">
        <v>12</v>
      </c>
      <c r="L72" s="9">
        <v>2</v>
      </c>
      <c r="M72" s="7">
        <v>20149</v>
      </c>
      <c r="N72" s="9">
        <v>823</v>
      </c>
      <c r="O72" s="18">
        <f t="shared" si="44"/>
        <v>18</v>
      </c>
      <c r="P72" s="18">
        <f t="shared" si="45"/>
        <v>0</v>
      </c>
      <c r="Q72" s="18">
        <f t="shared" si="46"/>
        <v>0</v>
      </c>
      <c r="R72" s="18">
        <f t="shared" si="52"/>
        <v>5</v>
      </c>
      <c r="S72" s="17">
        <f t="shared" si="53"/>
        <v>29.142857142857142</v>
      </c>
      <c r="T72" s="17">
        <f t="shared" si="54"/>
        <v>2.1428571428571428</v>
      </c>
      <c r="U72" s="17">
        <f t="shared" si="55"/>
        <v>1</v>
      </c>
      <c r="V72" s="17">
        <f t="shared" si="47"/>
        <v>22.710743801652892</v>
      </c>
      <c r="W72" s="17">
        <f t="shared" si="56"/>
        <v>0.24793388429752067</v>
      </c>
      <c r="X72" s="17">
        <f t="shared" si="48"/>
        <v>4.1322314049586778E-2</v>
      </c>
      <c r="Y72" s="17">
        <f t="shared" si="66"/>
        <v>35.046451207393432</v>
      </c>
      <c r="Z72" s="17">
        <f t="shared" si="67"/>
        <v>2.5487011198762053</v>
      </c>
      <c r="AA72" s="17">
        <f t="shared" si="68"/>
        <v>1.0943604720697537</v>
      </c>
      <c r="AB72" s="11">
        <f t="shared" si="69"/>
        <v>1.1119150736823324E-3</v>
      </c>
      <c r="AC72" s="11">
        <f t="shared" si="70"/>
        <v>1.2136671999410502E-2</v>
      </c>
      <c r="AD72" s="11">
        <f t="shared" si="71"/>
        <v>9.1196706005812811E-2</v>
      </c>
      <c r="AE72" s="11">
        <f t="shared" si="29"/>
        <v>5.1283754873647361E-4</v>
      </c>
      <c r="AF72" s="11">
        <f t="shared" si="30"/>
        <v>3.6213954162637872E-3</v>
      </c>
      <c r="AG72" s="11">
        <f t="shared" si="31"/>
        <v>7.9821428571428585E-2</v>
      </c>
      <c r="AH72" s="11">
        <f t="shared" si="59"/>
        <v>7.2054138144144462E-4</v>
      </c>
      <c r="AI72" s="11">
        <f t="shared" si="60"/>
        <v>1.1806375442739079E-3</v>
      </c>
      <c r="AJ72" s="11">
        <f t="shared" si="61"/>
        <v>3.4435261707988982E-3</v>
      </c>
      <c r="AK72" s="16">
        <f t="shared" si="63"/>
        <v>8.8177643116409945E-4</v>
      </c>
      <c r="AL72" s="16">
        <f t="shared" si="64"/>
        <v>1.1780976836654708E-2</v>
      </c>
      <c r="AM72" s="16">
        <f t="shared" si="65"/>
        <v>8.9311593759949764E-2</v>
      </c>
      <c r="AN72" s="15">
        <f t="shared" si="32"/>
        <v>4.5656410588698545E-4</v>
      </c>
      <c r="AO72" s="15">
        <f t="shared" si="33"/>
        <v>0</v>
      </c>
      <c r="AP72" s="15">
        <f t="shared" si="34"/>
        <v>0</v>
      </c>
      <c r="AQ72" s="15">
        <f t="shared" si="49"/>
        <v>2.4251952235332954E-3</v>
      </c>
      <c r="AR72" s="15">
        <f t="shared" si="50"/>
        <v>8.9719909324549908E-3</v>
      </c>
      <c r="AS72" s="15">
        <f t="shared" si="51"/>
        <v>5.0635158206566257E-2</v>
      </c>
      <c r="AT72" s="14">
        <f t="shared" si="35"/>
        <v>9.6140648308337875E-3</v>
      </c>
      <c r="AU72" s="11">
        <f t="shared" si="57"/>
        <v>7.8755476567198366E-3</v>
      </c>
      <c r="AV72" s="14">
        <f t="shared" si="36"/>
        <v>9.7034111433035811E-3</v>
      </c>
      <c r="AW72" s="11">
        <f t="shared" si="58"/>
        <v>7.9521247968017041E-3</v>
      </c>
      <c r="AX72" s="13"/>
      <c r="AY72" s="13"/>
      <c r="AZ72" s="13"/>
      <c r="BA72" s="13"/>
      <c r="BB72" s="117">
        <f t="shared" si="62"/>
        <v>63740</v>
      </c>
    </row>
    <row r="73" spans="2:54" s="9" customFormat="1" ht="16">
      <c r="B73" s="38">
        <v>44427</v>
      </c>
      <c r="D73" s="7">
        <v>68734</v>
      </c>
      <c r="G73" s="8">
        <v>6629870</v>
      </c>
      <c r="H73" s="10">
        <f t="shared" si="43"/>
        <v>6558992</v>
      </c>
      <c r="I73" s="8">
        <v>49607</v>
      </c>
      <c r="J73" s="8">
        <v>274</v>
      </c>
      <c r="K73" s="9">
        <v>16</v>
      </c>
      <c r="L73" s="9">
        <v>3</v>
      </c>
      <c r="M73" s="7">
        <v>20155</v>
      </c>
      <c r="N73" s="9">
        <v>823</v>
      </c>
      <c r="O73" s="18">
        <f t="shared" si="44"/>
        <v>46</v>
      </c>
      <c r="P73" s="18">
        <f t="shared" si="45"/>
        <v>4</v>
      </c>
      <c r="Q73" s="18">
        <f t="shared" si="46"/>
        <v>1</v>
      </c>
      <c r="R73" s="18">
        <f t="shared" si="52"/>
        <v>6</v>
      </c>
      <c r="S73" s="17">
        <f t="shared" si="53"/>
        <v>31.571428571428573</v>
      </c>
      <c r="T73" s="17">
        <f t="shared" si="54"/>
        <v>3.2857142857142856</v>
      </c>
      <c r="U73" s="17">
        <f t="shared" si="55"/>
        <v>1.5714285714285714</v>
      </c>
      <c r="V73" s="17">
        <f t="shared" si="47"/>
        <v>51.610921501706486</v>
      </c>
      <c r="W73" s="17">
        <f t="shared" si="56"/>
        <v>4.3276450511945388</v>
      </c>
      <c r="X73" s="17">
        <f t="shared" si="48"/>
        <v>1.0614334470989761</v>
      </c>
      <c r="Y73" s="17">
        <f t="shared" si="66"/>
        <v>39.009843323613268</v>
      </c>
      <c r="Z73" s="17">
        <f t="shared" si="67"/>
        <v>3.8145353183681352</v>
      </c>
      <c r="AA73" s="17">
        <f t="shared" si="68"/>
        <v>1.7222770145008433</v>
      </c>
      <c r="AB73" s="11">
        <f t="shared" si="69"/>
        <v>9.7935939253899541E-4</v>
      </c>
      <c r="AC73" s="11">
        <f t="shared" si="70"/>
        <v>1.6730418063018136E-2</v>
      </c>
      <c r="AD73" s="11">
        <f t="shared" si="71"/>
        <v>0.14352308454173693</v>
      </c>
      <c r="AE73" s="11">
        <f t="shared" si="29"/>
        <v>4.5977667595268896E-4</v>
      </c>
      <c r="AF73" s="11">
        <f t="shared" si="30"/>
        <v>4.7030193794508719E-3</v>
      </c>
      <c r="AG73" s="11">
        <f t="shared" si="31"/>
        <v>0.16199764521193094</v>
      </c>
      <c r="AH73" s="11">
        <f t="shared" si="59"/>
        <v>1.2957150407136595E-3</v>
      </c>
      <c r="AI73" s="11">
        <f t="shared" si="60"/>
        <v>1.8980899347344468E-2</v>
      </c>
      <c r="AJ73" s="11">
        <f t="shared" si="61"/>
        <v>8.8452787258248011E-2</v>
      </c>
      <c r="AK73" s="16">
        <f t="shared" si="63"/>
        <v>9.4191070754139105E-4</v>
      </c>
      <c r="AL73" s="16">
        <f t="shared" si="64"/>
        <v>1.4744042555271512E-2</v>
      </c>
      <c r="AM73" s="16">
        <f t="shared" si="65"/>
        <v>0.12354173832026757</v>
      </c>
      <c r="AN73" s="15">
        <f t="shared" si="32"/>
        <v>6.2256373469306422E-4</v>
      </c>
      <c r="AO73" s="15">
        <f t="shared" si="33"/>
        <v>9.8193244304791826E-3</v>
      </c>
      <c r="AP73" s="15">
        <f t="shared" si="34"/>
        <v>0</v>
      </c>
      <c r="AQ73" s="15">
        <f t="shared" si="49"/>
        <v>2.667508492274167E-3</v>
      </c>
      <c r="AR73" s="15">
        <f t="shared" si="50"/>
        <v>1.0389805933188194E-2</v>
      </c>
      <c r="AS73" s="15">
        <f t="shared" si="51"/>
        <v>5.3796624174721572E-2</v>
      </c>
      <c r="AT73" s="14">
        <f t="shared" si="35"/>
        <v>1.0367322436186531E-2</v>
      </c>
      <c r="AU73" s="11">
        <f t="shared" si="57"/>
        <v>8.017955103192068E-3</v>
      </c>
      <c r="AV73" s="14">
        <f t="shared" si="36"/>
        <v>1.0479354144661253E-2</v>
      </c>
      <c r="AW73" s="11">
        <f t="shared" si="58"/>
        <v>8.0976813418271558E-3</v>
      </c>
      <c r="AX73" s="13"/>
      <c r="AY73" s="13"/>
      <c r="AZ73" s="13"/>
      <c r="BA73" s="13"/>
      <c r="BB73" s="117">
        <f t="shared" si="62"/>
        <v>68734</v>
      </c>
    </row>
    <row r="74" spans="2:54" s="9" customFormat="1" ht="16">
      <c r="B74" s="38">
        <v>44428</v>
      </c>
      <c r="D74" s="7">
        <v>70648</v>
      </c>
      <c r="G74" s="8">
        <v>6629870</v>
      </c>
      <c r="H74" s="10">
        <f t="shared" si="43"/>
        <v>6560269</v>
      </c>
      <c r="I74" s="8">
        <v>48273</v>
      </c>
      <c r="J74" s="8">
        <v>325</v>
      </c>
      <c r="K74" s="9">
        <v>15</v>
      </c>
      <c r="L74" s="9">
        <v>6</v>
      </c>
      <c r="M74" s="7">
        <v>20159</v>
      </c>
      <c r="N74" s="9">
        <v>823</v>
      </c>
      <c r="O74" s="18">
        <f t="shared" si="44"/>
        <v>51</v>
      </c>
      <c r="P74" s="18">
        <f t="shared" si="45"/>
        <v>-1</v>
      </c>
      <c r="Q74" s="18">
        <f t="shared" si="46"/>
        <v>3</v>
      </c>
      <c r="R74" s="18">
        <f t="shared" si="52"/>
        <v>4</v>
      </c>
      <c r="S74" s="17">
        <f t="shared" si="53"/>
        <v>36.857142857142854</v>
      </c>
      <c r="T74" s="17">
        <f t="shared" si="54"/>
        <v>3.2857142857142856</v>
      </c>
      <c r="U74" s="17">
        <f t="shared" si="55"/>
        <v>1.1428571428571428</v>
      </c>
      <c r="V74" s="17">
        <f t="shared" si="47"/>
        <v>54.75722543352601</v>
      </c>
      <c r="W74" s="17">
        <f t="shared" si="56"/>
        <v>0</v>
      </c>
      <c r="X74" s="17">
        <f t="shared" si="48"/>
        <v>3.0693641618497112</v>
      </c>
      <c r="Y74" s="17">
        <f t="shared" si="66"/>
        <v>46.260361130703835</v>
      </c>
      <c r="Z74" s="17">
        <f t="shared" si="67"/>
        <v>3.9494878011054979</v>
      </c>
      <c r="AA74" s="17">
        <f t="shared" si="68"/>
        <v>1.7208625873438419</v>
      </c>
      <c r="AB74" s="11">
        <f t="shared" si="69"/>
        <v>9.3253696314439158E-4</v>
      </c>
      <c r="AC74" s="11">
        <f t="shared" si="70"/>
        <v>1.4414189055129555E-2</v>
      </c>
      <c r="AD74" s="11">
        <f t="shared" si="71"/>
        <v>0.10755391170899012</v>
      </c>
      <c r="AE74" s="11">
        <f t="shared" ref="AE74:AE137" si="72">AB67</f>
        <v>4.5053208509989286E-4</v>
      </c>
      <c r="AF74" s="11">
        <f t="shared" ref="AF74:AF137" si="73">AC67</f>
        <v>5.8575924300820949E-3</v>
      </c>
      <c r="AG74" s="11">
        <f t="shared" ref="AG74:AG137" si="74">AD67</f>
        <v>7.5991750470180461E-2</v>
      </c>
      <c r="AH74" s="11">
        <f t="shared" si="59"/>
        <v>1.1038205380999862E-3</v>
      </c>
      <c r="AI74" s="11">
        <f t="shared" si="60"/>
        <v>0</v>
      </c>
      <c r="AJ74" s="11">
        <f t="shared" si="61"/>
        <v>0.19183526011560695</v>
      </c>
      <c r="AK74" s="16">
        <f t="shared" si="63"/>
        <v>1.082452951254738E-3</v>
      </c>
      <c r="AL74" s="16">
        <f t="shared" si="64"/>
        <v>1.4160165569941928E-2</v>
      </c>
      <c r="AM74" s="16">
        <f t="shared" si="65"/>
        <v>0.12318813153101722</v>
      </c>
      <c r="AN74" s="15">
        <f t="shared" ref="AN74:AN137" si="75">AH67</f>
        <v>3.0649315933999169E-4</v>
      </c>
      <c r="AO74" s="15">
        <f t="shared" ref="AO74:AO137" si="76">AI67</f>
        <v>4.1797283176593522E-4</v>
      </c>
      <c r="AP74" s="15">
        <f t="shared" ref="AP74:AP137" si="77">AJ67</f>
        <v>0.5</v>
      </c>
      <c r="AQ74" s="15">
        <f t="shared" si="49"/>
        <v>3.1986083647852497E-3</v>
      </c>
      <c r="AR74" s="15">
        <f t="shared" si="50"/>
        <v>9.4704840820520383E-3</v>
      </c>
      <c r="AS74" s="15">
        <f t="shared" si="51"/>
        <v>4.9012707909080203E-2</v>
      </c>
      <c r="AT74" s="14">
        <f t="shared" si="35"/>
        <v>1.0656015879647715E-2</v>
      </c>
      <c r="AU74" s="11">
        <f t="shared" si="57"/>
        <v>9.4425682554861567E-3</v>
      </c>
      <c r="AV74" s="14">
        <f t="shared" si="36"/>
        <v>1.0769070597562387E-2</v>
      </c>
      <c r="AW74" s="11">
        <f t="shared" si="58"/>
        <v>9.535327017222154E-3</v>
      </c>
      <c r="AX74" s="13"/>
      <c r="AY74" s="13"/>
      <c r="AZ74" s="13"/>
      <c r="BA74" s="13"/>
      <c r="BB74" s="117">
        <f t="shared" si="62"/>
        <v>70648</v>
      </c>
    </row>
    <row r="75" spans="2:54" s="9" customFormat="1" ht="16">
      <c r="B75" s="38">
        <v>44429</v>
      </c>
      <c r="D75" s="7">
        <v>70698</v>
      </c>
      <c r="G75" s="8">
        <v>6629870</v>
      </c>
      <c r="H75" s="10">
        <f t="shared" si="43"/>
        <v>6562811</v>
      </c>
      <c r="I75" s="8">
        <v>45670</v>
      </c>
      <c r="J75" s="8">
        <v>360</v>
      </c>
      <c r="K75" s="9">
        <v>18</v>
      </c>
      <c r="L75" s="9">
        <v>8</v>
      </c>
      <c r="M75" s="7">
        <v>20180</v>
      </c>
      <c r="N75" s="9">
        <v>823</v>
      </c>
      <c r="O75" s="18">
        <f t="shared" si="44"/>
        <v>35</v>
      </c>
      <c r="P75" s="18">
        <f t="shared" si="45"/>
        <v>3</v>
      </c>
      <c r="Q75" s="18">
        <f t="shared" si="46"/>
        <v>2</v>
      </c>
      <c r="R75" s="18">
        <f t="shared" si="52"/>
        <v>21</v>
      </c>
      <c r="S75" s="17">
        <f t="shared" si="53"/>
        <v>38</v>
      </c>
      <c r="T75" s="17">
        <f t="shared" si="54"/>
        <v>3.1428571428571428</v>
      </c>
      <c r="U75" s="17">
        <f t="shared" si="55"/>
        <v>1</v>
      </c>
      <c r="V75" s="17">
        <f t="shared" si="47"/>
        <v>54.585492227979273</v>
      </c>
      <c r="W75" s="17">
        <f t="shared" si="56"/>
        <v>3.9792746113989637</v>
      </c>
      <c r="X75" s="17">
        <f t="shared" si="48"/>
        <v>2.4352331606217614</v>
      </c>
      <c r="Y75" s="17">
        <f t="shared" si="66"/>
        <v>49.490835256770445</v>
      </c>
      <c r="Z75" s="17">
        <f t="shared" si="67"/>
        <v>3.9614859529673985</v>
      </c>
      <c r="AA75" s="17">
        <f t="shared" si="68"/>
        <v>1.6212474522724722</v>
      </c>
      <c r="AB75" s="11">
        <f t="shared" si="69"/>
        <v>1.0252280831266017E-3</v>
      </c>
      <c r="AC75" s="11">
        <f t="shared" si="70"/>
        <v>1.2189187547591995E-2</v>
      </c>
      <c r="AD75" s="11">
        <f t="shared" si="71"/>
        <v>0.10808316348483148</v>
      </c>
      <c r="AE75" s="11">
        <f t="shared" si="72"/>
        <v>4.8127202249879458E-4</v>
      </c>
      <c r="AF75" s="11">
        <f t="shared" si="73"/>
        <v>1.1642987616811007E-2</v>
      </c>
      <c r="AG75" s="11">
        <f t="shared" si="74"/>
        <v>0.1493335872048743</v>
      </c>
      <c r="AH75" s="11">
        <f t="shared" si="59"/>
        <v>1.1307665201661233E-3</v>
      </c>
      <c r="AI75" s="11">
        <f t="shared" si="60"/>
        <v>1.224392188122758E-2</v>
      </c>
      <c r="AJ75" s="11">
        <f t="shared" si="61"/>
        <v>0.1623488773747841</v>
      </c>
      <c r="AK75" s="16">
        <f t="shared" si="63"/>
        <v>1.1219323803965263E-3</v>
      </c>
      <c r="AL75" s="16">
        <f t="shared" si="64"/>
        <v>1.1616137869511278E-2</v>
      </c>
      <c r="AM75" s="16">
        <f t="shared" si="65"/>
        <v>0.10036390566766011</v>
      </c>
      <c r="AN75" s="15">
        <f t="shared" si="75"/>
        <v>4.8727201315757179E-4</v>
      </c>
      <c r="AO75" s="15">
        <f t="shared" si="76"/>
        <v>7.8345070422535211E-3</v>
      </c>
      <c r="AP75" s="15">
        <f t="shared" si="77"/>
        <v>1.8749999999999999E-2</v>
      </c>
      <c r="AQ75" s="15">
        <f t="shared" si="49"/>
        <v>3.688326290222782E-3</v>
      </c>
      <c r="AR75" s="15">
        <f t="shared" si="50"/>
        <v>1.057913985033922E-2</v>
      </c>
      <c r="AS75" s="15">
        <f t="shared" si="51"/>
        <v>5.2097003164313219E-2</v>
      </c>
      <c r="AT75" s="14">
        <f t="shared" si="35"/>
        <v>1.0663557505652449E-2</v>
      </c>
      <c r="AU75" s="11">
        <f t="shared" si="57"/>
        <v>9.1877043915319177E-3</v>
      </c>
      <c r="AV75" s="14">
        <f t="shared" si="36"/>
        <v>1.0772518056668096E-2</v>
      </c>
      <c r="AW75" s="11">
        <f t="shared" si="58"/>
        <v>9.2823118327844175E-3</v>
      </c>
      <c r="AX75" s="13"/>
      <c r="AY75" s="13"/>
      <c r="AZ75" s="13"/>
      <c r="BA75" s="13"/>
      <c r="BB75" s="117">
        <f t="shared" si="62"/>
        <v>70698</v>
      </c>
    </row>
    <row r="76" spans="2:54" s="9" customFormat="1" ht="16">
      <c r="B76" s="38">
        <v>44430</v>
      </c>
      <c r="D76" s="7">
        <v>49457</v>
      </c>
      <c r="G76" s="8">
        <v>6629870</v>
      </c>
      <c r="H76" s="10">
        <f t="shared" si="43"/>
        <v>6564268</v>
      </c>
      <c r="I76" s="8">
        <v>44147</v>
      </c>
      <c r="J76" s="8">
        <v>398</v>
      </c>
      <c r="K76" s="9">
        <v>27</v>
      </c>
      <c r="L76" s="9">
        <v>12</v>
      </c>
      <c r="M76" s="7">
        <v>20195</v>
      </c>
      <c r="N76" s="9">
        <v>823</v>
      </c>
      <c r="O76" s="18">
        <f t="shared" si="44"/>
        <v>38</v>
      </c>
      <c r="P76" s="18">
        <f t="shared" si="45"/>
        <v>9</v>
      </c>
      <c r="Q76" s="18">
        <f t="shared" si="46"/>
        <v>4</v>
      </c>
      <c r="R76" s="18">
        <f t="shared" si="52"/>
        <v>15</v>
      </c>
      <c r="S76" s="17">
        <f t="shared" si="53"/>
        <v>37.142857142857146</v>
      </c>
      <c r="T76" s="17">
        <f t="shared" si="54"/>
        <v>3.4285714285714284</v>
      </c>
      <c r="U76" s="17">
        <f t="shared" si="55"/>
        <v>1.2857142857142858</v>
      </c>
      <c r="V76" s="17">
        <f t="shared" si="47"/>
        <v>51.661327231121284</v>
      </c>
      <c r="W76" s="17">
        <f t="shared" si="56"/>
        <v>9.9267734553775746</v>
      </c>
      <c r="X76" s="17">
        <f t="shared" si="48"/>
        <v>4.4118993135011442</v>
      </c>
      <c r="Y76" s="17">
        <f t="shared" si="66"/>
        <v>51.218405901928179</v>
      </c>
      <c r="Z76" s="17">
        <f t="shared" si="67"/>
        <v>4.4521015395897825</v>
      </c>
      <c r="AA76" s="17">
        <f t="shared" si="68"/>
        <v>1.9744897919209292</v>
      </c>
      <c r="AB76" s="11">
        <f t="shared" si="69"/>
        <v>1.121489071642833E-3</v>
      </c>
      <c r="AC76" s="11">
        <f t="shared" si="70"/>
        <v>1.2366948721082729E-2</v>
      </c>
      <c r="AD76" s="11">
        <f t="shared" si="71"/>
        <v>0.10969387732894051</v>
      </c>
      <c r="AE76" s="11">
        <f t="shared" si="72"/>
        <v>6.1096344334617852E-4</v>
      </c>
      <c r="AF76" s="11">
        <f t="shared" si="73"/>
        <v>1.082514979432936E-2</v>
      </c>
      <c r="AG76" s="11">
        <f t="shared" si="74"/>
        <v>0.10152345404370605</v>
      </c>
      <c r="AH76" s="11">
        <f t="shared" si="59"/>
        <v>1.1311873709463824E-3</v>
      </c>
      <c r="AI76" s="11">
        <f t="shared" si="60"/>
        <v>2.7574370709382151E-2</v>
      </c>
      <c r="AJ76" s="11">
        <f t="shared" si="61"/>
        <v>0.24510551741673023</v>
      </c>
      <c r="AK76" s="16">
        <f t="shared" si="63"/>
        <v>1.1216734841669011E-3</v>
      </c>
      <c r="AL76" s="16">
        <f t="shared" si="64"/>
        <v>1.2552590306359966E-2</v>
      </c>
      <c r="AM76" s="16">
        <f t="shared" si="65"/>
        <v>0.11043507710371735</v>
      </c>
      <c r="AN76" s="15">
        <f t="shared" si="75"/>
        <v>7.1024743630534277E-4</v>
      </c>
      <c r="AO76" s="15">
        <f t="shared" si="76"/>
        <v>6.8329106790645253E-3</v>
      </c>
      <c r="AP76" s="15">
        <f t="shared" si="77"/>
        <v>5.4945054945054949E-3</v>
      </c>
      <c r="AQ76" s="15">
        <f t="shared" si="49"/>
        <v>4.0404755768527981E-3</v>
      </c>
      <c r="AR76" s="15">
        <f t="shared" si="50"/>
        <v>1.0100200755034436E-2</v>
      </c>
      <c r="AS76" s="15">
        <f t="shared" si="51"/>
        <v>4.0463206966948322E-2</v>
      </c>
      <c r="AT76" s="14">
        <f t="shared" si="35"/>
        <v>7.4597239463217229E-3</v>
      </c>
      <c r="AU76" s="11">
        <f t="shared" si="57"/>
        <v>9.4109149737691463E-3</v>
      </c>
      <c r="AV76" s="14">
        <f t="shared" si="36"/>
        <v>7.5342749564764879E-3</v>
      </c>
      <c r="AW76" s="11">
        <f t="shared" si="58"/>
        <v>9.5110112930791527E-3</v>
      </c>
      <c r="AX76" s="13"/>
      <c r="AY76" s="13"/>
      <c r="AZ76" s="13"/>
      <c r="BA76" s="13"/>
      <c r="BB76" s="117">
        <f t="shared" si="62"/>
        <v>49457</v>
      </c>
    </row>
    <row r="77" spans="2:54" s="9" customFormat="1" ht="16">
      <c r="B77" s="38">
        <v>44431</v>
      </c>
      <c r="D77" s="7">
        <v>35134</v>
      </c>
      <c r="G77" s="8">
        <v>6629870</v>
      </c>
      <c r="H77" s="10">
        <f t="shared" si="43"/>
        <v>6561898</v>
      </c>
      <c r="I77" s="8">
        <v>46446</v>
      </c>
      <c r="J77" s="8">
        <v>453</v>
      </c>
      <c r="K77" s="9">
        <v>29</v>
      </c>
      <c r="L77" s="9">
        <v>9</v>
      </c>
      <c r="M77" s="7">
        <v>20212</v>
      </c>
      <c r="N77" s="9">
        <v>823</v>
      </c>
      <c r="O77" s="18">
        <f t="shared" si="44"/>
        <v>55</v>
      </c>
      <c r="P77" s="18">
        <f t="shared" si="45"/>
        <v>2</v>
      </c>
      <c r="Q77" s="18">
        <f t="shared" si="46"/>
        <v>-3</v>
      </c>
      <c r="R77" s="18">
        <f t="shared" si="52"/>
        <v>17</v>
      </c>
      <c r="S77" s="17">
        <f t="shared" si="53"/>
        <v>39.428571428571431</v>
      </c>
      <c r="T77" s="17">
        <f t="shared" si="54"/>
        <v>2.8571428571428572</v>
      </c>
      <c r="U77" s="17">
        <f t="shared" si="55"/>
        <v>1.1428571428571428</v>
      </c>
      <c r="V77" s="17">
        <f t="shared" si="47"/>
        <v>70.684317718940932</v>
      </c>
      <c r="W77" s="17">
        <f t="shared" si="56"/>
        <v>3.0040733197556007</v>
      </c>
      <c r="X77" s="17">
        <f t="shared" si="48"/>
        <v>0</v>
      </c>
      <c r="Y77" s="17">
        <f t="shared" si="66"/>
        <v>54.939937336118469</v>
      </c>
      <c r="Z77" s="17">
        <f t="shared" si="67"/>
        <v>3.9803130505820912</v>
      </c>
      <c r="AA77" s="17">
        <f t="shared" si="68"/>
        <v>1.8676039895954712</v>
      </c>
      <c r="AB77" s="11">
        <f t="shared" si="69"/>
        <v>1.2444772540856337E-3</v>
      </c>
      <c r="AC77" s="11">
        <f t="shared" si="70"/>
        <v>1.0000786559251485E-2</v>
      </c>
      <c r="AD77" s="11">
        <f t="shared" si="71"/>
        <v>6.9170518133165604E-2</v>
      </c>
      <c r="AE77" s="11">
        <f t="shared" si="72"/>
        <v>7.5109814147467319E-4</v>
      </c>
      <c r="AF77" s="11">
        <f t="shared" si="73"/>
        <v>1.2130190186866483E-2</v>
      </c>
      <c r="AG77" s="11">
        <f t="shared" si="74"/>
        <v>0.11405092792917156</v>
      </c>
      <c r="AH77" s="11">
        <f t="shared" si="59"/>
        <v>1.6011125947163099E-3</v>
      </c>
      <c r="AI77" s="11">
        <f t="shared" si="60"/>
        <v>7.5479229139587952E-3</v>
      </c>
      <c r="AJ77" s="11">
        <f t="shared" si="61"/>
        <v>0</v>
      </c>
      <c r="AK77" s="16">
        <f t="shared" si="63"/>
        <v>1.1446417058944582E-3</v>
      </c>
      <c r="AL77" s="16">
        <f t="shared" si="64"/>
        <v>1.0141128581136487E-2</v>
      </c>
      <c r="AM77" s="16">
        <f t="shared" si="65"/>
        <v>9.9041952062145305E-2</v>
      </c>
      <c r="AN77" s="15">
        <f t="shared" si="75"/>
        <v>6.1731688872288079E-4</v>
      </c>
      <c r="AO77" s="15">
        <f t="shared" si="76"/>
        <v>1.1635061811265873E-2</v>
      </c>
      <c r="AP77" s="15">
        <f t="shared" si="77"/>
        <v>2.4752475247524753E-3</v>
      </c>
      <c r="AQ77" s="15">
        <f t="shared" si="49"/>
        <v>4.7105197709777788E-3</v>
      </c>
      <c r="AR77" s="15">
        <f t="shared" si="50"/>
        <v>9.088264503103332E-3</v>
      </c>
      <c r="AS77" s="15">
        <f t="shared" si="51"/>
        <v>4.0628871938438539E-2</v>
      </c>
      <c r="AT77" s="14">
        <f t="shared" ref="AT77:AT140" si="78">D77/G77</f>
        <v>5.2993497610058721E-3</v>
      </c>
      <c r="AU77" s="11">
        <f t="shared" si="57"/>
        <v>9.6389952916551471E-3</v>
      </c>
      <c r="AV77" s="14">
        <f t="shared" ref="AV77:AV140" si="79">D77/H77</f>
        <v>5.35424354356011E-3</v>
      </c>
      <c r="AW77" s="11">
        <f t="shared" si="58"/>
        <v>9.7434186536404198E-3</v>
      </c>
      <c r="AX77" s="13"/>
      <c r="AY77" s="13"/>
      <c r="AZ77" s="13"/>
      <c r="BA77" s="13"/>
      <c r="BB77" s="117">
        <f t="shared" si="62"/>
        <v>35134</v>
      </c>
    </row>
    <row r="78" spans="2:54" s="9" customFormat="1" ht="16">
      <c r="B78" s="38">
        <v>44432</v>
      </c>
      <c r="D78" s="7">
        <v>67982</v>
      </c>
      <c r="G78" s="8">
        <v>6629870</v>
      </c>
      <c r="H78" s="10">
        <f t="shared" si="43"/>
        <v>6559873</v>
      </c>
      <c r="I78" s="8">
        <v>48424</v>
      </c>
      <c r="J78" s="8">
        <v>476</v>
      </c>
      <c r="K78" s="9">
        <v>34</v>
      </c>
      <c r="L78" s="9">
        <v>9</v>
      </c>
      <c r="M78" s="7">
        <v>20231</v>
      </c>
      <c r="N78" s="9">
        <v>823</v>
      </c>
      <c r="O78" s="18">
        <f t="shared" si="44"/>
        <v>23</v>
      </c>
      <c r="P78" s="18">
        <f t="shared" si="45"/>
        <v>5</v>
      </c>
      <c r="Q78" s="18">
        <f t="shared" si="46"/>
        <v>0</v>
      </c>
      <c r="R78" s="18">
        <f t="shared" si="52"/>
        <v>19</v>
      </c>
      <c r="S78" s="17">
        <f t="shared" si="53"/>
        <v>40.142857142857146</v>
      </c>
      <c r="T78" s="17">
        <f t="shared" si="54"/>
        <v>3.1428571428571428</v>
      </c>
      <c r="U78" s="17">
        <f t="shared" si="55"/>
        <v>1.1428571428571428</v>
      </c>
      <c r="V78" s="17">
        <f t="shared" si="47"/>
        <v>40.425818882466281</v>
      </c>
      <c r="W78" s="17">
        <f t="shared" si="56"/>
        <v>6.2447013487475918</v>
      </c>
      <c r="X78" s="17">
        <f t="shared" si="48"/>
        <v>0.32947976878612717</v>
      </c>
      <c r="Y78" s="17">
        <f t="shared" si="66"/>
        <v>57.489296520761521</v>
      </c>
      <c r="Z78" s="17">
        <f t="shared" si="67"/>
        <v>4.2679842834588033</v>
      </c>
      <c r="AA78" s="17">
        <f t="shared" si="68"/>
        <v>1.9124893441648863</v>
      </c>
      <c r="AB78" s="11">
        <f t="shared" si="69"/>
        <v>1.2377663635353209E-3</v>
      </c>
      <c r="AC78" s="11">
        <f t="shared" si="70"/>
        <v>9.4215988597324569E-3</v>
      </c>
      <c r="AD78" s="11">
        <f t="shared" si="71"/>
        <v>6.594790841947884E-2</v>
      </c>
      <c r="AE78" s="11">
        <f t="shared" si="72"/>
        <v>1.0032761299262262E-3</v>
      </c>
      <c r="AF78" s="11">
        <f t="shared" si="73"/>
        <v>1.0970060972699246E-2</v>
      </c>
      <c r="AG78" s="11">
        <f t="shared" si="74"/>
        <v>0.125304527234917</v>
      </c>
      <c r="AH78" s="11">
        <f t="shared" si="59"/>
        <v>8.7038321669177712E-4</v>
      </c>
      <c r="AI78" s="11">
        <f t="shared" si="60"/>
        <v>1.3785212690392035E-2</v>
      </c>
      <c r="AJ78" s="11">
        <f t="shared" si="61"/>
        <v>1.1361371337452662E-2</v>
      </c>
      <c r="AK78" s="16">
        <f t="shared" si="63"/>
        <v>1.1713475242574715E-3</v>
      </c>
      <c r="AL78" s="16">
        <f t="shared" si="64"/>
        <v>1.0664167186366872E-2</v>
      </c>
      <c r="AM78" s="16">
        <f t="shared" si="65"/>
        <v>8.5063746822755498E-2</v>
      </c>
      <c r="AN78" s="15">
        <f t="shared" si="75"/>
        <v>5.9402721269925969E-4</v>
      </c>
      <c r="AO78" s="15">
        <f t="shared" si="76"/>
        <v>3.1593406593406592E-2</v>
      </c>
      <c r="AP78" s="15">
        <f t="shared" si="77"/>
        <v>0.17113095238095236</v>
      </c>
      <c r="AQ78" s="15">
        <f t="shared" si="49"/>
        <v>4.9273202289502691E-3</v>
      </c>
      <c r="AR78" s="15">
        <f t="shared" si="50"/>
        <v>9.5810802398923287E-3</v>
      </c>
      <c r="AS78" s="15">
        <f t="shared" si="51"/>
        <v>4.317790998066684E-2</v>
      </c>
      <c r="AT78" s="14">
        <f t="shared" si="78"/>
        <v>1.0253896381075345E-2</v>
      </c>
      <c r="AU78" s="11">
        <f t="shared" si="57"/>
        <v>9.2152421002006275E-3</v>
      </c>
      <c r="AV78" s="14">
        <f t="shared" si="79"/>
        <v>1.0363310387259022E-2</v>
      </c>
      <c r="AW78" s="11">
        <f t="shared" si="58"/>
        <v>9.3156276179963988E-3</v>
      </c>
      <c r="AX78" s="13"/>
      <c r="AY78" s="13"/>
      <c r="AZ78" s="13"/>
      <c r="BA78" s="13"/>
      <c r="BB78" s="117">
        <f t="shared" si="62"/>
        <v>67982</v>
      </c>
    </row>
    <row r="79" spans="2:54" s="9" customFormat="1" ht="16">
      <c r="B79" s="38">
        <v>44433</v>
      </c>
      <c r="D79" s="7">
        <v>74099</v>
      </c>
      <c r="G79" s="8">
        <v>6629870</v>
      </c>
      <c r="H79" s="10">
        <f t="shared" si="43"/>
        <v>6554935</v>
      </c>
      <c r="I79" s="8">
        <v>53321</v>
      </c>
      <c r="J79" s="8">
        <v>488</v>
      </c>
      <c r="K79" s="9">
        <v>36</v>
      </c>
      <c r="L79" s="9">
        <v>11</v>
      </c>
      <c r="M79" s="7">
        <v>20256</v>
      </c>
      <c r="N79" s="9">
        <v>823</v>
      </c>
      <c r="O79" s="18">
        <f t="shared" si="44"/>
        <v>12</v>
      </c>
      <c r="P79" s="18">
        <f t="shared" si="45"/>
        <v>2</v>
      </c>
      <c r="Q79" s="18">
        <f t="shared" si="46"/>
        <v>2</v>
      </c>
      <c r="R79" s="18">
        <f t="shared" si="52"/>
        <v>25</v>
      </c>
      <c r="S79" s="17">
        <f t="shared" si="53"/>
        <v>40.428571428571431</v>
      </c>
      <c r="T79" s="17">
        <f t="shared" si="54"/>
        <v>3.4285714285714284</v>
      </c>
      <c r="U79" s="17">
        <f t="shared" si="55"/>
        <v>0.7142857142857143</v>
      </c>
      <c r="V79" s="17">
        <f t="shared" si="47"/>
        <v>34.803738317757009</v>
      </c>
      <c r="W79" s="17">
        <f t="shared" si="56"/>
        <v>3.6822429906542054</v>
      </c>
      <c r="X79" s="17">
        <f t="shared" si="48"/>
        <v>2.514018691588785</v>
      </c>
      <c r="Y79" s="17">
        <f t="shared" si="66"/>
        <v>57.872294151721512</v>
      </c>
      <c r="Z79" s="17">
        <f t="shared" si="67"/>
        <v>4.6029139439670974</v>
      </c>
      <c r="AA79" s="17">
        <f t="shared" si="68"/>
        <v>1.5645988926474921</v>
      </c>
      <c r="AB79" s="11">
        <f t="shared" si="69"/>
        <v>1.195115937380669E-3</v>
      </c>
      <c r="AC79" s="11">
        <f t="shared" si="70"/>
        <v>9.6699872772418021E-3</v>
      </c>
      <c r="AD79" s="11">
        <f t="shared" si="71"/>
        <v>4.6017614489632118E-2</v>
      </c>
      <c r="AE79" s="11">
        <f t="shared" si="72"/>
        <v>1.1119150736823324E-3</v>
      </c>
      <c r="AF79" s="11">
        <f t="shared" si="73"/>
        <v>1.2136671999410502E-2</v>
      </c>
      <c r="AG79" s="11">
        <f t="shared" si="74"/>
        <v>9.1196706005812811E-2</v>
      </c>
      <c r="AH79" s="11">
        <f t="shared" si="59"/>
        <v>7.1872910783407011E-4</v>
      </c>
      <c r="AI79" s="11">
        <f t="shared" si="60"/>
        <v>7.7358046022147171E-3</v>
      </c>
      <c r="AJ79" s="11">
        <f t="shared" si="61"/>
        <v>7.3941726223199555E-2</v>
      </c>
      <c r="AK79" s="16">
        <f t="shared" si="63"/>
        <v>1.1716957681848883E-3</v>
      </c>
      <c r="AL79" s="16">
        <f t="shared" si="64"/>
        <v>1.0405790377063032E-2</v>
      </c>
      <c r="AM79" s="16">
        <f t="shared" si="65"/>
        <v>6.187105005492919E-2</v>
      </c>
      <c r="AN79" s="15">
        <f t="shared" si="75"/>
        <v>7.2054138144144462E-4</v>
      </c>
      <c r="AO79" s="15">
        <f t="shared" si="76"/>
        <v>1.1806375442739079E-3</v>
      </c>
      <c r="AP79" s="15">
        <f t="shared" si="77"/>
        <v>3.4435261707988982E-3</v>
      </c>
      <c r="AQ79" s="15">
        <f t="shared" si="49"/>
        <v>5.8543559034250209E-3</v>
      </c>
      <c r="AR79" s="15">
        <f t="shared" si="50"/>
        <v>8.7687653829416224E-3</v>
      </c>
      <c r="AS79" s="15">
        <f t="shared" si="51"/>
        <v>2.7084829115371155E-2</v>
      </c>
      <c r="AT79" s="14">
        <f t="shared" si="78"/>
        <v>1.1176538906494397E-2</v>
      </c>
      <c r="AU79" s="11">
        <f t="shared" si="57"/>
        <v>9.2850560095015886E-3</v>
      </c>
      <c r="AV79" s="14">
        <f t="shared" si="79"/>
        <v>1.1304307365366705E-2</v>
      </c>
      <c r="AW79" s="11">
        <f t="shared" si="58"/>
        <v>9.3886375894434437E-3</v>
      </c>
      <c r="AX79" s="13"/>
      <c r="AY79" s="13"/>
      <c r="AZ79" s="13"/>
      <c r="BA79" s="13"/>
      <c r="BB79" s="117">
        <f t="shared" si="62"/>
        <v>74099</v>
      </c>
    </row>
    <row r="80" spans="2:54" s="9" customFormat="1" ht="16">
      <c r="B80" s="38">
        <v>44434</v>
      </c>
      <c r="D80" s="7">
        <v>79319</v>
      </c>
      <c r="G80" s="8">
        <v>6629870</v>
      </c>
      <c r="H80" s="10">
        <f t="shared" si="43"/>
        <v>6551929</v>
      </c>
      <c r="I80" s="8">
        <v>56248</v>
      </c>
      <c r="J80" s="8">
        <v>550</v>
      </c>
      <c r="K80" s="9">
        <v>36</v>
      </c>
      <c r="L80" s="9">
        <v>11</v>
      </c>
      <c r="M80" s="7">
        <v>20273</v>
      </c>
      <c r="N80" s="9">
        <v>823</v>
      </c>
      <c r="O80" s="18">
        <f t="shared" si="44"/>
        <v>62</v>
      </c>
      <c r="P80" s="18">
        <f t="shared" si="45"/>
        <v>0</v>
      </c>
      <c r="Q80" s="18">
        <f t="shared" si="46"/>
        <v>0</v>
      </c>
      <c r="R80" s="18">
        <f t="shared" si="52"/>
        <v>17</v>
      </c>
      <c r="S80" s="17">
        <f t="shared" si="53"/>
        <v>45.714285714285715</v>
      </c>
      <c r="T80" s="17">
        <f t="shared" si="54"/>
        <v>2.4285714285714284</v>
      </c>
      <c r="U80" s="17">
        <f t="shared" si="55"/>
        <v>0.14285714285714285</v>
      </c>
      <c r="V80" s="17">
        <f t="shared" si="47"/>
        <v>77.66164154103852</v>
      </c>
      <c r="W80" s="17">
        <f t="shared" si="56"/>
        <v>1.0251256281407035</v>
      </c>
      <c r="X80" s="17">
        <f t="shared" si="48"/>
        <v>0.31323283082077052</v>
      </c>
      <c r="Y80" s="17">
        <f t="shared" si="66"/>
        <v>63.191643717782526</v>
      </c>
      <c r="Z80" s="17">
        <f t="shared" si="67"/>
        <v>3.5921767222311303</v>
      </c>
      <c r="AA80" s="17">
        <f t="shared" si="68"/>
        <v>0.97027226260815802</v>
      </c>
      <c r="AB80" s="11">
        <f t="shared" si="69"/>
        <v>1.1851173781021085E-3</v>
      </c>
      <c r="AC80" s="11">
        <f t="shared" si="70"/>
        <v>7.3610178734244474E-3</v>
      </c>
      <c r="AD80" s="11">
        <f t="shared" si="71"/>
        <v>2.6952007294671055E-2</v>
      </c>
      <c r="AE80" s="11">
        <f t="shared" si="72"/>
        <v>9.7935939253899541E-4</v>
      </c>
      <c r="AF80" s="11">
        <f t="shared" si="73"/>
        <v>1.6730418063018136E-2</v>
      </c>
      <c r="AG80" s="11">
        <f t="shared" si="74"/>
        <v>0.14352308454173693</v>
      </c>
      <c r="AH80" s="11">
        <f t="shared" si="59"/>
        <v>1.4564925928065588E-3</v>
      </c>
      <c r="AI80" s="11">
        <f t="shared" si="60"/>
        <v>2.1006672707801302E-3</v>
      </c>
      <c r="AJ80" s="11">
        <f t="shared" si="61"/>
        <v>8.7009119672436259E-3</v>
      </c>
      <c r="AK80" s="16">
        <f t="shared" si="63"/>
        <v>1.2396086989778594E-3</v>
      </c>
      <c r="AL80" s="16">
        <f t="shared" si="64"/>
        <v>7.1001455286055972E-3</v>
      </c>
      <c r="AM80" s="16">
        <f t="shared" si="65"/>
        <v>2.7711802339701757E-2</v>
      </c>
      <c r="AN80" s="15">
        <f t="shared" si="75"/>
        <v>1.2957150407136595E-3</v>
      </c>
      <c r="AO80" s="15">
        <f t="shared" si="76"/>
        <v>1.8980899347344468E-2</v>
      </c>
      <c r="AP80" s="15">
        <f t="shared" si="77"/>
        <v>8.8452787258248011E-2</v>
      </c>
      <c r="AQ80" s="15">
        <f t="shared" si="49"/>
        <v>6.6392862808837176E-3</v>
      </c>
      <c r="AR80" s="15">
        <f t="shared" si="50"/>
        <v>7.104110665252808E-3</v>
      </c>
      <c r="AS80" s="15">
        <f t="shared" si="51"/>
        <v>2.3777666314629593E-2</v>
      </c>
      <c r="AT80" s="14">
        <f t="shared" si="78"/>
        <v>1.1963884661388534E-2</v>
      </c>
      <c r="AU80" s="11">
        <f t="shared" si="57"/>
        <v>1.0068286191347428E-2</v>
      </c>
      <c r="AV80" s="14">
        <f t="shared" si="79"/>
        <v>1.2106205668590121E-2</v>
      </c>
      <c r="AW80" s="11">
        <f t="shared" si="58"/>
        <v>1.018178960878037E-2</v>
      </c>
      <c r="AX80" s="13"/>
      <c r="AY80" s="13"/>
      <c r="AZ80" s="13"/>
      <c r="BA80" s="13"/>
      <c r="BB80" s="117">
        <f t="shared" si="62"/>
        <v>79319</v>
      </c>
    </row>
    <row r="81" spans="2:54" s="9" customFormat="1" ht="16">
      <c r="B81" s="38">
        <v>44435</v>
      </c>
      <c r="D81" s="7">
        <v>50982</v>
      </c>
      <c r="G81" s="8">
        <v>6629870</v>
      </c>
      <c r="H81" s="10">
        <f t="shared" si="43"/>
        <v>6557564</v>
      </c>
      <c r="I81" s="8">
        <v>50535</v>
      </c>
      <c r="J81" s="8">
        <v>606</v>
      </c>
      <c r="K81" s="9">
        <v>37</v>
      </c>
      <c r="L81" s="9">
        <v>14</v>
      </c>
      <c r="M81" s="7">
        <v>20291</v>
      </c>
      <c r="N81" s="9">
        <v>823</v>
      </c>
      <c r="O81" s="18">
        <f t="shared" si="44"/>
        <v>56</v>
      </c>
      <c r="P81" s="18">
        <f t="shared" si="45"/>
        <v>1</v>
      </c>
      <c r="Q81" s="18">
        <f t="shared" si="46"/>
        <v>3</v>
      </c>
      <c r="R81" s="18">
        <f t="shared" si="52"/>
        <v>18</v>
      </c>
      <c r="S81" s="17">
        <f t="shared" si="53"/>
        <v>40.714285714285715</v>
      </c>
      <c r="T81" s="17">
        <f t="shared" si="54"/>
        <v>2.8571428571428572</v>
      </c>
      <c r="U81" s="17">
        <f t="shared" si="55"/>
        <v>0.8571428571428571</v>
      </c>
      <c r="V81" s="17">
        <f t="shared" si="47"/>
        <v>72.602739726027394</v>
      </c>
      <c r="W81" s="17">
        <f t="shared" si="56"/>
        <v>2.0136986301369864</v>
      </c>
      <c r="X81" s="17">
        <f t="shared" si="48"/>
        <v>3.3835616438356162</v>
      </c>
      <c r="Y81" s="17">
        <f t="shared" si="66"/>
        <v>61.603680979878952</v>
      </c>
      <c r="Z81" s="17">
        <f t="shared" si="67"/>
        <v>4.2526208258214426</v>
      </c>
      <c r="AA81" s="17">
        <f t="shared" si="68"/>
        <v>1.3708778913933379</v>
      </c>
      <c r="AB81" s="11">
        <f t="shared" si="69"/>
        <v>1.0952154917486657E-3</v>
      </c>
      <c r="AC81" s="11">
        <f t="shared" si="70"/>
        <v>7.7320378651298954E-3</v>
      </c>
      <c r="AD81" s="11">
        <f t="shared" si="71"/>
        <v>3.8079941427592717E-2</v>
      </c>
      <c r="AE81" s="11">
        <f t="shared" si="72"/>
        <v>9.3253696314439158E-4</v>
      </c>
      <c r="AF81" s="11">
        <f t="shared" si="73"/>
        <v>1.4414189055129555E-2</v>
      </c>
      <c r="AG81" s="11">
        <f t="shared" si="74"/>
        <v>0.10755391170899012</v>
      </c>
      <c r="AH81" s="11">
        <f t="shared" si="59"/>
        <v>1.2907612666410787E-3</v>
      </c>
      <c r="AI81" s="11">
        <f t="shared" si="60"/>
        <v>3.6612702366127024E-3</v>
      </c>
      <c r="AJ81" s="11">
        <f t="shared" si="61"/>
        <v>9.3987823439878229E-2</v>
      </c>
      <c r="AK81" s="16">
        <f t="shared" si="63"/>
        <v>1.1776389972484641E-3</v>
      </c>
      <c r="AL81" s="16">
        <f t="shared" si="64"/>
        <v>7.5394160006838629E-3</v>
      </c>
      <c r="AM81" s="16">
        <f t="shared" si="65"/>
        <v>3.6816475721183121E-2</v>
      </c>
      <c r="AN81" s="15">
        <f t="shared" si="75"/>
        <v>1.1038205380999862E-3</v>
      </c>
      <c r="AO81" s="15">
        <f t="shared" si="76"/>
        <v>0</v>
      </c>
      <c r="AP81" s="15">
        <f t="shared" si="77"/>
        <v>0.19183526011560695</v>
      </c>
      <c r="AQ81" s="15">
        <f t="shared" si="49"/>
        <v>7.2647357801922021E-3</v>
      </c>
      <c r="AR81" s="15">
        <f t="shared" si="50"/>
        <v>7.1424409943934781E-3</v>
      </c>
      <c r="AS81" s="15">
        <f t="shared" si="51"/>
        <v>2.4060838180688937E-2</v>
      </c>
      <c r="AT81" s="14">
        <f t="shared" si="78"/>
        <v>7.6897435394660827E-3</v>
      </c>
      <c r="AU81" s="11">
        <f t="shared" si="57"/>
        <v>1.0183866996745681E-2</v>
      </c>
      <c r="AV81" s="14">
        <f t="shared" si="79"/>
        <v>7.774533348054247E-3</v>
      </c>
      <c r="AW81" s="11">
        <f t="shared" si="58"/>
        <v>1.0297952585062244E-2</v>
      </c>
      <c r="AX81" s="13"/>
      <c r="AY81" s="13"/>
      <c r="AZ81" s="13"/>
      <c r="BA81" s="13"/>
      <c r="BB81" s="117">
        <f t="shared" si="62"/>
        <v>50982</v>
      </c>
    </row>
    <row r="82" spans="2:54" s="9" customFormat="1" ht="16">
      <c r="B82" s="38">
        <v>44436</v>
      </c>
      <c r="D82" s="7">
        <v>73938</v>
      </c>
      <c r="G82" s="8">
        <v>6629870</v>
      </c>
      <c r="H82" s="10">
        <f t="shared" si="43"/>
        <v>6552703</v>
      </c>
      <c r="I82" s="8">
        <v>55333</v>
      </c>
      <c r="J82" s="8">
        <v>643</v>
      </c>
      <c r="K82" s="9">
        <v>42</v>
      </c>
      <c r="L82" s="9">
        <v>13</v>
      </c>
      <c r="M82" s="7">
        <v>20313</v>
      </c>
      <c r="N82" s="9">
        <v>823</v>
      </c>
      <c r="O82" s="18">
        <f t="shared" si="44"/>
        <v>37</v>
      </c>
      <c r="P82" s="18">
        <f t="shared" si="45"/>
        <v>5</v>
      </c>
      <c r="Q82" s="18">
        <f t="shared" si="46"/>
        <v>-1</v>
      </c>
      <c r="R82" s="18">
        <f t="shared" si="52"/>
        <v>22</v>
      </c>
      <c r="S82" s="17">
        <f t="shared" si="53"/>
        <v>42</v>
      </c>
      <c r="T82" s="17">
        <f t="shared" si="54"/>
        <v>2.5714285714285716</v>
      </c>
      <c r="U82" s="17">
        <f t="shared" si="55"/>
        <v>1</v>
      </c>
      <c r="V82" s="17">
        <f t="shared" si="47"/>
        <v>57.266475644699142</v>
      </c>
      <c r="W82" s="17">
        <f t="shared" si="56"/>
        <v>6.3237822349570205</v>
      </c>
      <c r="X82" s="17">
        <f t="shared" si="48"/>
        <v>0</v>
      </c>
      <c r="Y82" s="17">
        <f t="shared" si="66"/>
        <v>65.519324310341489</v>
      </c>
      <c r="Z82" s="17">
        <f t="shared" si="67"/>
        <v>4.1348131663856282</v>
      </c>
      <c r="AA82" s="17">
        <f t="shared" si="68"/>
        <v>1.5730422203666119</v>
      </c>
      <c r="AB82" s="11">
        <f t="shared" si="69"/>
        <v>1.2965137886680814E-3</v>
      </c>
      <c r="AC82" s="11">
        <f t="shared" si="70"/>
        <v>6.8231240369399804E-3</v>
      </c>
      <c r="AD82" s="11">
        <f t="shared" si="71"/>
        <v>4.2514654604503023E-2</v>
      </c>
      <c r="AE82" s="11">
        <f t="shared" si="72"/>
        <v>1.0252280831266017E-3</v>
      </c>
      <c r="AF82" s="11">
        <f t="shared" si="73"/>
        <v>1.2189187547591995E-2</v>
      </c>
      <c r="AG82" s="11">
        <f t="shared" si="74"/>
        <v>0.10808316348483148</v>
      </c>
      <c r="AH82" s="11">
        <f t="shared" si="59"/>
        <v>1.1332042276580418E-3</v>
      </c>
      <c r="AI82" s="11">
        <f t="shared" si="60"/>
        <v>1.0435284216100694E-2</v>
      </c>
      <c r="AJ82" s="11">
        <f t="shared" si="61"/>
        <v>0</v>
      </c>
      <c r="AK82" s="16">
        <f t="shared" si="63"/>
        <v>1.2874031473036739E-3</v>
      </c>
      <c r="AL82" s="16">
        <f t="shared" si="64"/>
        <v>6.6192767763686433E-3</v>
      </c>
      <c r="AM82" s="16">
        <f t="shared" si="65"/>
        <v>4.0279807721369319E-2</v>
      </c>
      <c r="AN82" s="15">
        <f t="shared" si="75"/>
        <v>1.1307665201661233E-3</v>
      </c>
      <c r="AO82" s="15">
        <f t="shared" si="76"/>
        <v>1.224392188122758E-2</v>
      </c>
      <c r="AP82" s="15">
        <f t="shared" si="77"/>
        <v>0.1623488773747841</v>
      </c>
      <c r="AQ82" s="15">
        <f t="shared" si="49"/>
        <v>7.7653509507572159E-3</v>
      </c>
      <c r="AR82" s="15">
        <f t="shared" si="50"/>
        <v>5.2865415018748755E-3</v>
      </c>
      <c r="AS82" s="15">
        <f t="shared" si="51"/>
        <v>2.3812869490551242E-2</v>
      </c>
      <c r="AT82" s="14">
        <f t="shared" si="78"/>
        <v>1.1152254870759154E-2</v>
      </c>
      <c r="AU82" s="11">
        <f t="shared" si="57"/>
        <v>9.6173400512701273E-3</v>
      </c>
      <c r="AV82" s="14">
        <f t="shared" si="79"/>
        <v>1.1283587856797415E-2</v>
      </c>
      <c r="AW82" s="11">
        <f t="shared" si="58"/>
        <v>9.725785116043521E-3</v>
      </c>
      <c r="AX82" s="13"/>
      <c r="AY82" s="13"/>
      <c r="AZ82" s="13"/>
      <c r="BA82" s="13"/>
      <c r="BB82" s="117">
        <f t="shared" si="62"/>
        <v>73938</v>
      </c>
    </row>
    <row r="83" spans="2:54" s="9" customFormat="1" ht="16">
      <c r="B83" s="38">
        <v>44437</v>
      </c>
      <c r="D83" s="7">
        <v>85806</v>
      </c>
      <c r="G83" s="8">
        <v>6629870</v>
      </c>
      <c r="H83" s="10">
        <f t="shared" si="43"/>
        <v>6556914</v>
      </c>
      <c r="I83" s="8">
        <v>51030</v>
      </c>
      <c r="J83" s="8">
        <v>718</v>
      </c>
      <c r="K83" s="9">
        <v>44</v>
      </c>
      <c r="L83" s="9">
        <v>13</v>
      </c>
      <c r="M83" s="7">
        <v>20328</v>
      </c>
      <c r="N83" s="9">
        <v>823</v>
      </c>
      <c r="O83" s="18">
        <f t="shared" si="44"/>
        <v>75</v>
      </c>
      <c r="P83" s="18">
        <f t="shared" si="45"/>
        <v>2</v>
      </c>
      <c r="Q83" s="18">
        <f t="shared" si="46"/>
        <v>0</v>
      </c>
      <c r="R83" s="18">
        <f t="shared" si="52"/>
        <v>15</v>
      </c>
      <c r="S83" s="17">
        <f t="shared" si="53"/>
        <v>47.142857142857146</v>
      </c>
      <c r="T83" s="17">
        <f t="shared" si="54"/>
        <v>3.1428571428571428</v>
      </c>
      <c r="U83" s="17">
        <f t="shared" si="55"/>
        <v>1.4285714285714286</v>
      </c>
      <c r="V83" s="17">
        <f t="shared" si="47"/>
        <v>88.896774193548382</v>
      </c>
      <c r="W83" s="17">
        <f t="shared" si="56"/>
        <v>2.8516129032258064</v>
      </c>
      <c r="X83" s="17">
        <f t="shared" si="48"/>
        <v>0.25161290322580643</v>
      </c>
      <c r="Y83" s="17">
        <f t="shared" si="66"/>
        <v>74.569658237554748</v>
      </c>
      <c r="Z83" s="17">
        <f t="shared" si="67"/>
        <v>4.9739639925336103</v>
      </c>
      <c r="AA83" s="17">
        <f t="shared" si="68"/>
        <v>2.1121288955768138</v>
      </c>
      <c r="AB83" s="11">
        <f t="shared" si="69"/>
        <v>1.3476525443687265E-3</v>
      </c>
      <c r="AC83" s="11">
        <f t="shared" si="70"/>
        <v>7.735558308761447E-3</v>
      </c>
      <c r="AD83" s="11">
        <f t="shared" si="71"/>
        <v>5.0288783228019378E-2</v>
      </c>
      <c r="AE83" s="11">
        <f t="shared" si="72"/>
        <v>1.121489071642833E-3</v>
      </c>
      <c r="AF83" s="11">
        <f t="shared" si="73"/>
        <v>1.2366948721082729E-2</v>
      </c>
      <c r="AG83" s="11">
        <f t="shared" si="74"/>
        <v>0.10969387732894051</v>
      </c>
      <c r="AH83" s="11">
        <f t="shared" si="59"/>
        <v>1.6065778864971785E-3</v>
      </c>
      <c r="AI83" s="11">
        <f t="shared" si="60"/>
        <v>4.4348567701801029E-3</v>
      </c>
      <c r="AJ83" s="11">
        <f t="shared" si="61"/>
        <v>5.9907834101382484E-3</v>
      </c>
      <c r="AK83" s="16">
        <f t="shared" si="63"/>
        <v>1.4604964509681048E-3</v>
      </c>
      <c r="AL83" s="16">
        <f t="shared" si="64"/>
        <v>7.2871300657906734E-3</v>
      </c>
      <c r="AM83" s="16">
        <f t="shared" si="65"/>
        <v>4.699040017866004E-2</v>
      </c>
      <c r="AN83" s="15">
        <f t="shared" si="75"/>
        <v>1.1311873709463824E-3</v>
      </c>
      <c r="AO83" s="15">
        <f t="shared" si="76"/>
        <v>2.7574370709382151E-2</v>
      </c>
      <c r="AP83" s="15">
        <f t="shared" si="77"/>
        <v>0.24510551741673023</v>
      </c>
      <c r="AQ83" s="15">
        <f t="shared" si="49"/>
        <v>8.4253731209919368E-3</v>
      </c>
      <c r="AR83" s="15">
        <f t="shared" si="50"/>
        <v>4.8770039880901422E-3</v>
      </c>
      <c r="AS83" s="15">
        <f t="shared" si="51"/>
        <v>1.8935062472795219E-2</v>
      </c>
      <c r="AT83" s="14">
        <f t="shared" si="78"/>
        <v>1.2942335219242609E-2</v>
      </c>
      <c r="AU83" s="11">
        <f t="shared" si="57"/>
        <v>1.0283567292528254E-2</v>
      </c>
      <c r="AV83" s="14">
        <f t="shared" si="79"/>
        <v>1.3086339091834969E-2</v>
      </c>
      <c r="AW83" s="11">
        <f t="shared" si="58"/>
        <v>1.0400782432464133E-2</v>
      </c>
      <c r="AX83" s="13"/>
      <c r="AY83" s="13"/>
      <c r="AZ83" s="13"/>
      <c r="BA83" s="13"/>
      <c r="BB83" s="117">
        <f t="shared" si="62"/>
        <v>85806</v>
      </c>
    </row>
    <row r="84" spans="2:54" s="9" customFormat="1" ht="16">
      <c r="B84" s="38">
        <v>44438</v>
      </c>
      <c r="D84" s="7">
        <v>40498</v>
      </c>
      <c r="G84" s="8">
        <v>6629870</v>
      </c>
      <c r="H84" s="10">
        <f t="shared" si="43"/>
        <v>6566479</v>
      </c>
      <c r="I84" s="8">
        <v>41395</v>
      </c>
      <c r="J84" s="8">
        <v>738</v>
      </c>
      <c r="K84" s="9">
        <v>49</v>
      </c>
      <c r="L84" s="9">
        <v>15</v>
      </c>
      <c r="M84" s="7">
        <v>20371</v>
      </c>
      <c r="N84" s="9">
        <v>823</v>
      </c>
      <c r="O84" s="18">
        <f t="shared" si="44"/>
        <v>20</v>
      </c>
      <c r="P84" s="18">
        <f t="shared" si="45"/>
        <v>5</v>
      </c>
      <c r="Q84" s="18">
        <f t="shared" si="46"/>
        <v>2</v>
      </c>
      <c r="R84" s="18">
        <f t="shared" si="52"/>
        <v>43</v>
      </c>
      <c r="S84" s="17">
        <f t="shared" si="53"/>
        <v>56.428571428571431</v>
      </c>
      <c r="T84" s="17">
        <f t="shared" si="54"/>
        <v>3.5714285714285716</v>
      </c>
      <c r="U84" s="17">
        <f t="shared" si="55"/>
        <v>1.2857142857142858</v>
      </c>
      <c r="V84" s="17">
        <f t="shared" si="47"/>
        <v>59.568578553615957</v>
      </c>
      <c r="W84" s="17">
        <f t="shared" si="56"/>
        <v>7.6271820448877801</v>
      </c>
      <c r="X84" s="17">
        <f t="shared" si="48"/>
        <v>2.8042394014962593</v>
      </c>
      <c r="Y84" s="17">
        <f t="shared" si="66"/>
        <v>87.802205686579313</v>
      </c>
      <c r="Z84" s="17">
        <f t="shared" si="67"/>
        <v>5.6552813283074395</v>
      </c>
      <c r="AA84" s="17">
        <f t="shared" si="68"/>
        <v>2.0673813483167041</v>
      </c>
      <c r="AB84" s="11">
        <f t="shared" si="69"/>
        <v>1.7205997587023186E-3</v>
      </c>
      <c r="AC84" s="11">
        <f t="shared" si="70"/>
        <v>7.8764363904003341E-3</v>
      </c>
      <c r="AD84" s="11">
        <f t="shared" si="71"/>
        <v>4.6985939734470544E-2</v>
      </c>
      <c r="AE84" s="11">
        <f t="shared" si="72"/>
        <v>1.2444772540856337E-3</v>
      </c>
      <c r="AF84" s="11">
        <f t="shared" si="73"/>
        <v>1.0000786559251485E-2</v>
      </c>
      <c r="AG84" s="11">
        <f t="shared" si="74"/>
        <v>6.9170518133165604E-2</v>
      </c>
      <c r="AH84" s="11">
        <f t="shared" si="59"/>
        <v>1.1673246826105421E-3</v>
      </c>
      <c r="AI84" s="11">
        <f t="shared" si="60"/>
        <v>1.0622816218506657E-2</v>
      </c>
      <c r="AJ84" s="11">
        <f t="shared" si="61"/>
        <v>6.3732713670369534E-2</v>
      </c>
      <c r="AK84" s="16">
        <f t="shared" si="63"/>
        <v>1.6864427380607529E-3</v>
      </c>
      <c r="AL84" s="16">
        <f t="shared" si="64"/>
        <v>7.9989709933246163E-3</v>
      </c>
      <c r="AM84" s="16">
        <f t="shared" si="65"/>
        <v>4.5747412754768089E-2</v>
      </c>
      <c r="AN84" s="15">
        <f t="shared" si="75"/>
        <v>1.6011125947163099E-3</v>
      </c>
      <c r="AO84" s="15">
        <f t="shared" si="76"/>
        <v>7.5479229139587952E-3</v>
      </c>
      <c r="AP84" s="15">
        <f t="shared" si="77"/>
        <v>0</v>
      </c>
      <c r="AQ84" s="15">
        <f t="shared" si="49"/>
        <v>8.5705217577633098E-3</v>
      </c>
      <c r="AR84" s="15">
        <f t="shared" si="50"/>
        <v>5.4804100928137495E-3</v>
      </c>
      <c r="AS84" s="15">
        <f t="shared" si="51"/>
        <v>2.6198813791978411E-2</v>
      </c>
      <c r="AT84" s="14">
        <f t="shared" si="78"/>
        <v>6.1084153987936412E-3</v>
      </c>
      <c r="AU84" s="11">
        <f t="shared" si="57"/>
        <v>1.0334505589314508E-2</v>
      </c>
      <c r="AV84" s="14">
        <f t="shared" si="79"/>
        <v>6.1673843775332257E-3</v>
      </c>
      <c r="AW84" s="11">
        <f t="shared" si="58"/>
        <v>1.0450370039931803E-2</v>
      </c>
      <c r="AX84" s="13"/>
      <c r="AY84" s="13"/>
      <c r="AZ84" s="13"/>
      <c r="BA84" s="13"/>
      <c r="BB84" s="117">
        <f t="shared" si="62"/>
        <v>40498</v>
      </c>
    </row>
    <row r="85" spans="2:54" s="9" customFormat="1" ht="16">
      <c r="B85" s="38">
        <v>44439</v>
      </c>
      <c r="D85" s="7">
        <v>41690</v>
      </c>
      <c r="G85" s="8">
        <v>6629870</v>
      </c>
      <c r="H85" s="10">
        <f t="shared" si="43"/>
        <v>6556951</v>
      </c>
      <c r="I85" s="8">
        <v>50848</v>
      </c>
      <c r="J85" s="8">
        <v>770</v>
      </c>
      <c r="K85" s="9">
        <v>52</v>
      </c>
      <c r="L85" s="9">
        <v>16</v>
      </c>
      <c r="M85" s="7">
        <v>20410</v>
      </c>
      <c r="N85" s="9">
        <v>823</v>
      </c>
      <c r="O85" s="18">
        <f t="shared" si="44"/>
        <v>32</v>
      </c>
      <c r="P85" s="18">
        <f t="shared" si="45"/>
        <v>3</v>
      </c>
      <c r="Q85" s="18">
        <f t="shared" si="46"/>
        <v>1</v>
      </c>
      <c r="R85" s="18">
        <f t="shared" si="52"/>
        <v>39</v>
      </c>
      <c r="S85" s="17">
        <f t="shared" si="53"/>
        <v>70.142857142857139</v>
      </c>
      <c r="T85" s="17">
        <f t="shared" si="54"/>
        <v>3.8571428571428572</v>
      </c>
      <c r="U85" s="17">
        <f t="shared" si="55"/>
        <v>0.2857142857142857</v>
      </c>
      <c r="V85" s="17">
        <f t="shared" si="47"/>
        <v>67.835322195704066</v>
      </c>
      <c r="W85" s="17">
        <f t="shared" si="56"/>
        <v>5.4200477326968972</v>
      </c>
      <c r="X85" s="17">
        <f t="shared" si="48"/>
        <v>1.7446300715990453</v>
      </c>
      <c r="Y85" s="17">
        <f t="shared" si="66"/>
        <v>106.46776890328836</v>
      </c>
      <c r="Z85" s="17">
        <f t="shared" si="67"/>
        <v>6.2234178390889374</v>
      </c>
      <c r="AA85" s="17">
        <f t="shared" si="68"/>
        <v>1.5840153991973303</v>
      </c>
      <c r="AB85" s="11">
        <f t="shared" si="69"/>
        <v>2.5719958667300004E-3</v>
      </c>
      <c r="AC85" s="11">
        <f t="shared" si="70"/>
        <v>8.4328155001205107E-3</v>
      </c>
      <c r="AD85" s="11">
        <f t="shared" si="71"/>
        <v>3.2326844881578165E-2</v>
      </c>
      <c r="AE85" s="11">
        <f t="shared" si="72"/>
        <v>1.2377663635353209E-3</v>
      </c>
      <c r="AF85" s="11">
        <f t="shared" si="73"/>
        <v>9.4215988597324569E-3</v>
      </c>
      <c r="AG85" s="11">
        <f t="shared" si="74"/>
        <v>6.594790841947884E-2</v>
      </c>
      <c r="AH85" s="11">
        <f t="shared" si="59"/>
        <v>1.6387322670782477E-3</v>
      </c>
      <c r="AI85" s="11">
        <f t="shared" si="60"/>
        <v>7.3442381201854973E-3</v>
      </c>
      <c r="AJ85" s="11">
        <f t="shared" si="61"/>
        <v>3.5604695338756029E-2</v>
      </c>
      <c r="AK85" s="16">
        <f t="shared" si="63"/>
        <v>2.1023414818825284E-3</v>
      </c>
      <c r="AL85" s="16">
        <f t="shared" si="64"/>
        <v>8.3815490480500087E-3</v>
      </c>
      <c r="AM85" s="16">
        <f t="shared" si="65"/>
        <v>3.2320580834785492E-2</v>
      </c>
      <c r="AN85" s="15">
        <f t="shared" si="75"/>
        <v>8.7038321669177712E-4</v>
      </c>
      <c r="AO85" s="15">
        <f t="shared" si="76"/>
        <v>1.3785212690392035E-2</v>
      </c>
      <c r="AP85" s="15">
        <f t="shared" si="77"/>
        <v>1.1361371337452662E-2</v>
      </c>
      <c r="AQ85" s="15">
        <f t="shared" si="49"/>
        <v>8.8203368221911639E-3</v>
      </c>
      <c r="AR85" s="15">
        <f t="shared" si="50"/>
        <v>5.2392349007894228E-3</v>
      </c>
      <c r="AS85" s="15">
        <f t="shared" si="51"/>
        <v>2.3649775749750107E-2</v>
      </c>
      <c r="AT85" s="14">
        <f t="shared" si="78"/>
        <v>6.2882077627464793E-3</v>
      </c>
      <c r="AU85" s="11">
        <f t="shared" si="57"/>
        <v>1.0930294043688425E-2</v>
      </c>
      <c r="AV85" s="14">
        <f t="shared" si="79"/>
        <v>6.3581381041279703E-3</v>
      </c>
      <c r="AW85" s="11">
        <f t="shared" si="58"/>
        <v>1.1052423853745849E-2</v>
      </c>
      <c r="AX85" s="13"/>
      <c r="AY85" s="13"/>
      <c r="AZ85" s="13"/>
      <c r="BA85" s="13"/>
      <c r="BB85" s="117">
        <f t="shared" si="62"/>
        <v>41690</v>
      </c>
    </row>
    <row r="86" spans="2:54" s="9" customFormat="1" ht="16">
      <c r="B86" s="38">
        <v>44440</v>
      </c>
      <c r="D86" s="7">
        <v>105018</v>
      </c>
      <c r="G86" s="8">
        <v>6629870</v>
      </c>
      <c r="H86" s="10">
        <f t="shared" si="43"/>
        <v>6551632</v>
      </c>
      <c r="I86" s="8">
        <v>56051</v>
      </c>
      <c r="J86" s="8">
        <v>818</v>
      </c>
      <c r="K86" s="9">
        <v>58</v>
      </c>
      <c r="L86" s="9">
        <v>21</v>
      </c>
      <c r="M86" s="7">
        <v>20465</v>
      </c>
      <c r="N86" s="9">
        <v>825</v>
      </c>
      <c r="O86" s="18">
        <f t="shared" si="44"/>
        <v>48</v>
      </c>
      <c r="P86" s="18">
        <f t="shared" si="45"/>
        <v>6</v>
      </c>
      <c r="Q86" s="18">
        <f t="shared" si="46"/>
        <v>5</v>
      </c>
      <c r="R86" s="18">
        <f t="shared" si="52"/>
        <v>55</v>
      </c>
      <c r="S86" s="17">
        <f t="shared" si="53"/>
        <v>79.428571428571431</v>
      </c>
      <c r="T86" s="17">
        <f t="shared" si="54"/>
        <v>4.8571428571428568</v>
      </c>
      <c r="U86" s="17">
        <f t="shared" si="55"/>
        <v>1.4285714285714286</v>
      </c>
      <c r="V86" s="17">
        <f t="shared" si="47"/>
        <v>98.156075808249724</v>
      </c>
      <c r="W86" s="17">
        <f t="shared" si="56"/>
        <v>9.5562987736900773</v>
      </c>
      <c r="X86" s="17">
        <f t="shared" si="48"/>
        <v>6.2876254180602009</v>
      </c>
      <c r="Y86" s="17">
        <f t="shared" si="66"/>
        <v>121.83163800005046</v>
      </c>
      <c r="Z86" s="17">
        <f t="shared" si="67"/>
        <v>7.6030932362962664</v>
      </c>
      <c r="AA86" s="17">
        <f t="shared" si="68"/>
        <v>2.7561483509912992</v>
      </c>
      <c r="AB86" s="11">
        <f t="shared" si="69"/>
        <v>2.3959966567033207E-3</v>
      </c>
      <c r="AC86" s="11">
        <f t="shared" si="70"/>
        <v>9.8741470601250211E-3</v>
      </c>
      <c r="AD86" s="11">
        <f t="shared" si="71"/>
        <v>5.3002852903678829E-2</v>
      </c>
      <c r="AE86" s="11">
        <f t="shared" si="72"/>
        <v>1.195115937380669E-3</v>
      </c>
      <c r="AF86" s="11">
        <f t="shared" si="73"/>
        <v>9.6699872772418021E-3</v>
      </c>
      <c r="AG86" s="11">
        <f t="shared" si="74"/>
        <v>4.6017614489632118E-2</v>
      </c>
      <c r="AH86" s="11">
        <f t="shared" si="59"/>
        <v>1.9303822334850874E-3</v>
      </c>
      <c r="AI86" s="11">
        <f t="shared" si="60"/>
        <v>1.2410777628168931E-2</v>
      </c>
      <c r="AJ86" s="11">
        <f t="shared" si="61"/>
        <v>0.12091587342423463</v>
      </c>
      <c r="AK86" s="16">
        <f t="shared" si="63"/>
        <v>2.4251952235332954E-3</v>
      </c>
      <c r="AL86" s="16">
        <f t="shared" si="64"/>
        <v>8.9719909324549908E-3</v>
      </c>
      <c r="AM86" s="16">
        <f t="shared" si="65"/>
        <v>5.0635158206566257E-2</v>
      </c>
      <c r="AN86" s="15">
        <f t="shared" si="75"/>
        <v>7.1872910783407011E-4</v>
      </c>
      <c r="AO86" s="15">
        <f t="shared" si="76"/>
        <v>7.7358046022147171E-3</v>
      </c>
      <c r="AP86" s="15">
        <f t="shared" si="77"/>
        <v>7.3941726223199555E-2</v>
      </c>
      <c r="AQ86" s="15">
        <f t="shared" si="49"/>
        <v>8.7185751433110064E-3</v>
      </c>
      <c r="AR86" s="15">
        <f t="shared" si="50"/>
        <v>4.274677713290459E-3</v>
      </c>
      <c r="AS86" s="15">
        <f t="shared" si="51"/>
        <v>2.8178004573255904E-2</v>
      </c>
      <c r="AT86" s="14">
        <f t="shared" si="78"/>
        <v>1.5840129595301265E-2</v>
      </c>
      <c r="AU86" s="11">
        <f t="shared" si="57"/>
        <v>1.1046930676727339E-2</v>
      </c>
      <c r="AV86" s="14">
        <f t="shared" si="79"/>
        <v>1.6029288580310982E-2</v>
      </c>
      <c r="AW86" s="11">
        <f t="shared" si="58"/>
        <v>1.1169151924895277E-2</v>
      </c>
      <c r="AX86" s="13"/>
      <c r="AY86" s="13"/>
      <c r="AZ86" s="13"/>
      <c r="BA86" s="13"/>
      <c r="BB86" s="117">
        <f t="shared" si="62"/>
        <v>105018</v>
      </c>
    </row>
    <row r="87" spans="2:54" s="9" customFormat="1" ht="16">
      <c r="B87" s="38">
        <v>44441</v>
      </c>
      <c r="D87" s="7">
        <v>81683</v>
      </c>
      <c r="G87" s="8">
        <v>6629870</v>
      </c>
      <c r="H87" s="10">
        <f t="shared" si="43"/>
        <v>6559135</v>
      </c>
      <c r="I87" s="8">
        <v>48372</v>
      </c>
      <c r="J87" s="8">
        <v>945</v>
      </c>
      <c r="K87" s="9">
        <v>61</v>
      </c>
      <c r="L87" s="9">
        <v>20</v>
      </c>
      <c r="M87" s="7">
        <v>20512</v>
      </c>
      <c r="N87" s="9">
        <v>825</v>
      </c>
      <c r="O87" s="18">
        <f t="shared" si="44"/>
        <v>127</v>
      </c>
      <c r="P87" s="18">
        <f t="shared" si="45"/>
        <v>3</v>
      </c>
      <c r="Q87" s="18">
        <f t="shared" si="46"/>
        <v>-1</v>
      </c>
      <c r="R87" s="18">
        <f t="shared" si="52"/>
        <v>47</v>
      </c>
      <c r="S87" s="17">
        <f t="shared" si="53"/>
        <v>83.285714285714292</v>
      </c>
      <c r="T87" s="17">
        <f t="shared" si="54"/>
        <v>6.4285714285714288</v>
      </c>
      <c r="U87" s="17">
        <f t="shared" si="55"/>
        <v>1.5714285714285714</v>
      </c>
      <c r="V87" s="17">
        <f t="shared" si="47"/>
        <v>170.28947368421052</v>
      </c>
      <c r="W87" s="17">
        <f t="shared" si="56"/>
        <v>5.7943469785575044</v>
      </c>
      <c r="X87" s="17">
        <f t="shared" si="48"/>
        <v>0</v>
      </c>
      <c r="Y87" s="17">
        <f t="shared" si="66"/>
        <v>132.51005397199654</v>
      </c>
      <c r="Z87" s="17">
        <f t="shared" si="67"/>
        <v>9.6553077599211115</v>
      </c>
      <c r="AA87" s="17">
        <f t="shared" si="68"/>
        <v>3.0255178554203468</v>
      </c>
      <c r="AB87" s="11">
        <f t="shared" si="69"/>
        <v>2.3640979460133904E-3</v>
      </c>
      <c r="AC87" s="11">
        <f t="shared" si="70"/>
        <v>1.1803554718729965E-2</v>
      </c>
      <c r="AD87" s="11">
        <f t="shared" si="71"/>
        <v>5.2164100955523221E-2</v>
      </c>
      <c r="AE87" s="11">
        <f t="shared" si="72"/>
        <v>1.1851173781021085E-3</v>
      </c>
      <c r="AF87" s="11">
        <f t="shared" si="73"/>
        <v>7.3610178734244474E-3</v>
      </c>
      <c r="AG87" s="11">
        <f t="shared" si="74"/>
        <v>2.6952007294671055E-2</v>
      </c>
      <c r="AH87" s="11">
        <f t="shared" si="59"/>
        <v>3.0381166024550949E-3</v>
      </c>
      <c r="AI87" s="11">
        <f t="shared" si="60"/>
        <v>7.0835537635177311E-3</v>
      </c>
      <c r="AJ87" s="11">
        <f t="shared" si="61"/>
        <v>0</v>
      </c>
      <c r="AK87" s="16">
        <f t="shared" si="63"/>
        <v>2.667508492274167E-3</v>
      </c>
      <c r="AL87" s="16">
        <f t="shared" si="64"/>
        <v>1.0389805933188194E-2</v>
      </c>
      <c r="AM87" s="16">
        <f t="shared" si="65"/>
        <v>5.3796624174721572E-2</v>
      </c>
      <c r="AN87" s="15">
        <f t="shared" si="75"/>
        <v>1.4564925928065588E-3</v>
      </c>
      <c r="AO87" s="15">
        <f t="shared" si="76"/>
        <v>2.1006672707801302E-3</v>
      </c>
      <c r="AP87" s="15">
        <f t="shared" si="77"/>
        <v>8.7009119672436259E-3</v>
      </c>
      <c r="AQ87" s="15">
        <f t="shared" si="49"/>
        <v>8.57737619603079E-3</v>
      </c>
      <c r="AR87" s="15">
        <f t="shared" si="50"/>
        <v>4.0311676488172269E-3</v>
      </c>
      <c r="AS87" s="15">
        <f t="shared" si="51"/>
        <v>2.8214040934810149E-2</v>
      </c>
      <c r="AT87" s="14">
        <f t="shared" si="78"/>
        <v>1.2320452738892316E-2</v>
      </c>
      <c r="AU87" s="11">
        <f t="shared" si="57"/>
        <v>1.030903644092138E-2</v>
      </c>
      <c r="AV87" s="14">
        <f t="shared" si="79"/>
        <v>1.2453318920863803E-2</v>
      </c>
      <c r="AW87" s="11">
        <f t="shared" si="58"/>
        <v>1.0422785898496337E-2</v>
      </c>
      <c r="AX87" s="13"/>
      <c r="AY87" s="13"/>
      <c r="AZ87" s="13"/>
      <c r="BA87" s="13"/>
      <c r="BB87" s="117">
        <f t="shared" si="62"/>
        <v>81683</v>
      </c>
    </row>
    <row r="88" spans="2:54" s="9" customFormat="1" ht="16">
      <c r="B88" s="38">
        <v>44442</v>
      </c>
      <c r="D88" s="7">
        <v>78632</v>
      </c>
      <c r="G88" s="8">
        <v>6629870</v>
      </c>
      <c r="H88" s="10">
        <f t="shared" si="43"/>
        <v>6558728</v>
      </c>
      <c r="I88" s="8">
        <v>48572</v>
      </c>
      <c r="J88" s="8">
        <v>1097</v>
      </c>
      <c r="K88" s="9">
        <v>64</v>
      </c>
      <c r="L88" s="9">
        <v>16</v>
      </c>
      <c r="M88" s="7">
        <v>20567</v>
      </c>
      <c r="N88" s="9">
        <v>826</v>
      </c>
      <c r="O88" s="18">
        <f t="shared" si="44"/>
        <v>152</v>
      </c>
      <c r="P88" s="18">
        <f t="shared" si="45"/>
        <v>3</v>
      </c>
      <c r="Q88" s="18">
        <f t="shared" si="46"/>
        <v>-4</v>
      </c>
      <c r="R88" s="18">
        <f t="shared" si="52"/>
        <v>55</v>
      </c>
      <c r="S88" s="17">
        <f t="shared" si="53"/>
        <v>108.57142857142857</v>
      </c>
      <c r="T88" s="17">
        <f t="shared" si="54"/>
        <v>6.1428571428571432</v>
      </c>
      <c r="U88" s="17">
        <f t="shared" si="55"/>
        <v>1.5714285714285714</v>
      </c>
      <c r="V88" s="17">
        <f t="shared" si="47"/>
        <v>203.26168224299064</v>
      </c>
      <c r="W88" s="17">
        <f t="shared" si="56"/>
        <v>5.990654205607477</v>
      </c>
      <c r="X88" s="17">
        <f t="shared" si="48"/>
        <v>0</v>
      </c>
      <c r="Y88" s="17">
        <f t="shared" si="66"/>
        <v>157.83742110931593</v>
      </c>
      <c r="Z88" s="17">
        <f t="shared" si="67"/>
        <v>9.3439988680771702</v>
      </c>
      <c r="AA88" s="17">
        <f t="shared" si="68"/>
        <v>3.0094596099449262</v>
      </c>
      <c r="AB88" s="11">
        <f t="shared" si="69"/>
        <v>3.262991422916479E-3</v>
      </c>
      <c r="AC88" s="11">
        <f t="shared" si="70"/>
        <v>9.887829490028751E-3</v>
      </c>
      <c r="AD88" s="11">
        <f t="shared" si="71"/>
        <v>4.9335403441720105E-2</v>
      </c>
      <c r="AE88" s="11">
        <f t="shared" si="72"/>
        <v>1.0952154917486657E-3</v>
      </c>
      <c r="AF88" s="11">
        <f t="shared" si="73"/>
        <v>7.7320378651298954E-3</v>
      </c>
      <c r="AG88" s="11">
        <f t="shared" si="74"/>
        <v>3.8079941427592717E-2</v>
      </c>
      <c r="AH88" s="11">
        <f t="shared" si="59"/>
        <v>4.2020524733935053E-3</v>
      </c>
      <c r="AI88" s="11">
        <f t="shared" si="60"/>
        <v>6.339316619690452E-3</v>
      </c>
      <c r="AJ88" s="11">
        <f t="shared" si="61"/>
        <v>0</v>
      </c>
      <c r="AK88" s="16">
        <f t="shared" si="63"/>
        <v>3.1986083647852497E-3</v>
      </c>
      <c r="AL88" s="16">
        <f t="shared" si="64"/>
        <v>9.4704840820520383E-3</v>
      </c>
      <c r="AM88" s="16">
        <f t="shared" si="65"/>
        <v>4.9012707909080203E-2</v>
      </c>
      <c r="AN88" s="15">
        <f t="shared" si="75"/>
        <v>1.2907612666410787E-3</v>
      </c>
      <c r="AO88" s="15">
        <f t="shared" si="76"/>
        <v>3.6612702366127024E-3</v>
      </c>
      <c r="AP88" s="15">
        <f t="shared" si="77"/>
        <v>9.3987823439878229E-2</v>
      </c>
      <c r="AQ88" s="15">
        <f t="shared" si="49"/>
        <v>8.5590539302205781E-3</v>
      </c>
      <c r="AR88" s="15">
        <f t="shared" si="50"/>
        <v>3.6827562494100886E-3</v>
      </c>
      <c r="AS88" s="15">
        <f t="shared" si="51"/>
        <v>2.7416465241758083E-2</v>
      </c>
      <c r="AT88" s="14">
        <f t="shared" si="78"/>
        <v>1.1860262720083501E-2</v>
      </c>
      <c r="AU88" s="11">
        <f t="shared" si="57"/>
        <v>1.0398674052863351E-2</v>
      </c>
      <c r="AV88" s="14">
        <f t="shared" si="79"/>
        <v>1.198891004475258E-2</v>
      </c>
      <c r="AW88" s="11">
        <f t="shared" si="58"/>
        <v>1.0513592846716945E-2</v>
      </c>
      <c r="AX88" s="13"/>
      <c r="AY88" s="13"/>
      <c r="AZ88" s="13"/>
      <c r="BA88" s="13"/>
      <c r="BB88" s="117">
        <f t="shared" si="62"/>
        <v>78632</v>
      </c>
    </row>
    <row r="89" spans="2:54" s="9" customFormat="1" ht="16">
      <c r="B89" s="38">
        <v>44443</v>
      </c>
      <c r="D89" s="7">
        <v>79351</v>
      </c>
      <c r="G89" s="8">
        <v>6629870</v>
      </c>
      <c r="H89" s="10">
        <f t="shared" si="43"/>
        <v>6557563</v>
      </c>
      <c r="I89" s="8">
        <v>49548</v>
      </c>
      <c r="J89" s="8">
        <v>1199</v>
      </c>
      <c r="K89" s="9">
        <v>76</v>
      </c>
      <c r="L89" s="9">
        <v>23</v>
      </c>
      <c r="M89" s="7">
        <v>20635</v>
      </c>
      <c r="N89" s="9">
        <v>826</v>
      </c>
      <c r="O89" s="18">
        <f t="shared" si="44"/>
        <v>102</v>
      </c>
      <c r="P89" s="18">
        <f t="shared" si="45"/>
        <v>12</v>
      </c>
      <c r="Q89" s="18">
        <f t="shared" si="46"/>
        <v>7</v>
      </c>
      <c r="R89" s="18">
        <f t="shared" si="52"/>
        <v>68</v>
      </c>
      <c r="S89" s="17">
        <f t="shared" si="53"/>
        <v>124.71428571428571</v>
      </c>
      <c r="T89" s="17">
        <f t="shared" si="54"/>
        <v>8.2857142857142865</v>
      </c>
      <c r="U89" s="17">
        <f t="shared" si="55"/>
        <v>2</v>
      </c>
      <c r="V89" s="17">
        <f t="shared" si="47"/>
        <v>164.81355932203388</v>
      </c>
      <c r="W89" s="17">
        <f t="shared" si="56"/>
        <v>15.98151001540832</v>
      </c>
      <c r="X89" s="17">
        <f t="shared" si="48"/>
        <v>8.204930662557782</v>
      </c>
      <c r="Y89" s="17">
        <f t="shared" si="66"/>
        <v>178.73395348052492</v>
      </c>
      <c r="Z89" s="17">
        <f t="shared" si="67"/>
        <v>11.802139633448649</v>
      </c>
      <c r="AA89" s="17">
        <f t="shared" si="68"/>
        <v>3.5119293305072929</v>
      </c>
      <c r="AB89" s="11">
        <f t="shared" si="69"/>
        <v>3.6797733978531852E-3</v>
      </c>
      <c r="AC89" s="11">
        <f t="shared" si="70"/>
        <v>1.075855937415556E-2</v>
      </c>
      <c r="AD89" s="11">
        <f t="shared" si="71"/>
        <v>5.4873895789176452E-2</v>
      </c>
      <c r="AE89" s="11">
        <f t="shared" si="72"/>
        <v>1.2965137886680814E-3</v>
      </c>
      <c r="AF89" s="11">
        <f t="shared" si="73"/>
        <v>6.8231240369399804E-3</v>
      </c>
      <c r="AG89" s="11">
        <f t="shared" si="74"/>
        <v>4.2514654604503023E-2</v>
      </c>
      <c r="AH89" s="11">
        <f t="shared" si="59"/>
        <v>3.3931804192134127E-3</v>
      </c>
      <c r="AI89" s="11">
        <f t="shared" si="60"/>
        <v>1.4568377406935569E-2</v>
      </c>
      <c r="AJ89" s="11">
        <f t="shared" si="61"/>
        <v>0.12820204160246534</v>
      </c>
      <c r="AK89" s="16">
        <f t="shared" si="63"/>
        <v>3.688326290222782E-3</v>
      </c>
      <c r="AL89" s="16">
        <f t="shared" si="64"/>
        <v>1.057913985033922E-2</v>
      </c>
      <c r="AM89" s="16">
        <f t="shared" si="65"/>
        <v>5.2097003164313219E-2</v>
      </c>
      <c r="AN89" s="15">
        <f t="shared" si="75"/>
        <v>1.1332042276580418E-3</v>
      </c>
      <c r="AO89" s="15">
        <f t="shared" si="76"/>
        <v>1.0435284216100694E-2</v>
      </c>
      <c r="AP89" s="15">
        <f t="shared" si="77"/>
        <v>0</v>
      </c>
      <c r="AQ89" s="15">
        <f t="shared" si="49"/>
        <v>8.8521307326037187E-3</v>
      </c>
      <c r="AR89" s="15">
        <f t="shared" si="50"/>
        <v>4.5050943040515334E-3</v>
      </c>
      <c r="AS89" s="15">
        <f t="shared" si="51"/>
        <v>2.1969017234097939E-2</v>
      </c>
      <c r="AT89" s="14">
        <f t="shared" si="78"/>
        <v>1.1968711302031563E-2</v>
      </c>
      <c r="AU89" s="11">
        <f t="shared" si="57"/>
        <v>1.0895753396586744E-2</v>
      </c>
      <c r="AV89" s="14">
        <f t="shared" si="79"/>
        <v>1.2100684354843407E-2</v>
      </c>
      <c r="AW89" s="11">
        <f t="shared" si="58"/>
        <v>1.1014989301788665E-2</v>
      </c>
      <c r="AX89" s="13"/>
      <c r="AY89" s="13"/>
      <c r="AZ89" s="13"/>
      <c r="BA89" s="13"/>
      <c r="BB89" s="117">
        <f t="shared" si="62"/>
        <v>79351</v>
      </c>
    </row>
    <row r="90" spans="2:54" s="9" customFormat="1" ht="16">
      <c r="B90" s="38">
        <v>44444</v>
      </c>
      <c r="D90" s="7">
        <v>51561</v>
      </c>
      <c r="G90" s="8">
        <v>6629870</v>
      </c>
      <c r="H90" s="10">
        <f t="shared" si="43"/>
        <v>6558441</v>
      </c>
      <c r="I90" s="8">
        <v>48487</v>
      </c>
      <c r="J90" s="8">
        <v>1301</v>
      </c>
      <c r="K90" s="9">
        <v>89</v>
      </c>
      <c r="L90" s="9">
        <v>24</v>
      </c>
      <c r="M90" s="7">
        <v>20702</v>
      </c>
      <c r="N90" s="9">
        <v>826</v>
      </c>
      <c r="O90" s="18">
        <f t="shared" si="44"/>
        <v>102</v>
      </c>
      <c r="P90" s="18">
        <f t="shared" si="45"/>
        <v>13</v>
      </c>
      <c r="Q90" s="18">
        <f t="shared" si="46"/>
        <v>1</v>
      </c>
      <c r="R90" s="18">
        <f t="shared" si="52"/>
        <v>67</v>
      </c>
      <c r="S90" s="17">
        <f t="shared" si="53"/>
        <v>135.14285714285714</v>
      </c>
      <c r="T90" s="17">
        <f t="shared" si="54"/>
        <v>8.8571428571428577</v>
      </c>
      <c r="U90" s="17">
        <f t="shared" si="55"/>
        <v>1.7142857142857142</v>
      </c>
      <c r="V90" s="17">
        <f t="shared" si="47"/>
        <v>163.64568599717114</v>
      </c>
      <c r="W90" s="17">
        <f t="shared" si="56"/>
        <v>17.217114568599719</v>
      </c>
      <c r="X90" s="17">
        <f t="shared" si="48"/>
        <v>2.1371994342291369</v>
      </c>
      <c r="Y90" s="17">
        <f t="shared" si="66"/>
        <v>192.2508923489641</v>
      </c>
      <c r="Z90" s="17">
        <f t="shared" si="67"/>
        <v>12.563043966918814</v>
      </c>
      <c r="AA90" s="17">
        <f t="shared" si="68"/>
        <v>3.234086128597955</v>
      </c>
      <c r="AB90" s="11">
        <f t="shared" si="69"/>
        <v>3.8800938957972895E-3</v>
      </c>
      <c r="AC90" s="11">
        <f t="shared" si="70"/>
        <v>1.0477934918197509E-2</v>
      </c>
      <c r="AD90" s="11">
        <f t="shared" si="71"/>
        <v>4.2553764849973093E-2</v>
      </c>
      <c r="AE90" s="11">
        <f t="shared" si="72"/>
        <v>1.3476525443687265E-3</v>
      </c>
      <c r="AF90" s="11">
        <f t="shared" si="73"/>
        <v>7.735558308761447E-3</v>
      </c>
      <c r="AG90" s="11">
        <f t="shared" si="74"/>
        <v>5.0288783228019378E-2</v>
      </c>
      <c r="AH90" s="11">
        <f t="shared" si="59"/>
        <v>3.3027707676832798E-3</v>
      </c>
      <c r="AI90" s="11">
        <f t="shared" si="60"/>
        <v>1.4359561775312526E-2</v>
      </c>
      <c r="AJ90" s="11">
        <f t="shared" si="61"/>
        <v>2.8121045187225486E-2</v>
      </c>
      <c r="AK90" s="16">
        <f t="shared" si="63"/>
        <v>4.0404755768527981E-3</v>
      </c>
      <c r="AL90" s="16">
        <f t="shared" si="64"/>
        <v>1.0100200755034436E-2</v>
      </c>
      <c r="AM90" s="16">
        <f t="shared" si="65"/>
        <v>4.0463206966948322E-2</v>
      </c>
      <c r="AN90" s="15">
        <f t="shared" si="75"/>
        <v>1.6065778864971785E-3</v>
      </c>
      <c r="AO90" s="15">
        <f t="shared" si="76"/>
        <v>4.4348567701801029E-3</v>
      </c>
      <c r="AP90" s="15">
        <f t="shared" si="77"/>
        <v>5.9907834101382484E-3</v>
      </c>
      <c r="AQ90" s="15">
        <f t="shared" si="49"/>
        <v>9.2699876538262678E-3</v>
      </c>
      <c r="AR90" s="15">
        <f t="shared" si="50"/>
        <v>4.430178854849887E-3</v>
      </c>
      <c r="AS90" s="15">
        <f t="shared" si="51"/>
        <v>2.219919157469739E-2</v>
      </c>
      <c r="AT90" s="14">
        <f t="shared" si="78"/>
        <v>7.7770755686008925E-3</v>
      </c>
      <c r="AU90" s="11">
        <f t="shared" si="57"/>
        <v>1.0422376306021082E-2</v>
      </c>
      <c r="AV90" s="14">
        <f t="shared" si="79"/>
        <v>7.86177690704239E-3</v>
      </c>
      <c r="AW90" s="11">
        <f t="shared" si="58"/>
        <v>1.0532602261540959E-2</v>
      </c>
      <c r="AX90" s="13"/>
      <c r="AY90" s="11"/>
      <c r="AZ90" s="13"/>
      <c r="BA90" s="13"/>
      <c r="BB90" s="117">
        <f t="shared" si="62"/>
        <v>51561</v>
      </c>
    </row>
    <row r="91" spans="2:54" s="9" customFormat="1" ht="16">
      <c r="B91" s="38">
        <v>44445</v>
      </c>
      <c r="D91" s="7">
        <v>44658</v>
      </c>
      <c r="G91" s="8">
        <v>6629870</v>
      </c>
      <c r="H91" s="10">
        <f t="shared" si="43"/>
        <v>6564425</v>
      </c>
      <c r="I91" s="8">
        <v>42258</v>
      </c>
      <c r="J91" s="8">
        <v>1498</v>
      </c>
      <c r="K91" s="9">
        <v>92</v>
      </c>
      <c r="L91" s="9">
        <v>26</v>
      </c>
      <c r="M91" s="7">
        <v>20745</v>
      </c>
      <c r="N91" s="9">
        <v>826</v>
      </c>
      <c r="O91" s="18">
        <f t="shared" si="44"/>
        <v>197</v>
      </c>
      <c r="P91" s="18">
        <f t="shared" si="45"/>
        <v>3</v>
      </c>
      <c r="Q91" s="18">
        <f t="shared" si="46"/>
        <v>2</v>
      </c>
      <c r="R91" s="18">
        <f t="shared" si="52"/>
        <v>43</v>
      </c>
      <c r="S91" s="17">
        <f t="shared" si="53"/>
        <v>153.57142857142858</v>
      </c>
      <c r="T91" s="17">
        <f t="shared" si="54"/>
        <v>7.1428571428571432</v>
      </c>
      <c r="U91" s="17">
        <f t="shared" si="55"/>
        <v>1.7142857142857142</v>
      </c>
      <c r="V91" s="17">
        <f t="shared" si="47"/>
        <v>236.86014851485149</v>
      </c>
      <c r="W91" s="17">
        <f t="shared" si="56"/>
        <v>5.4480198019801982</v>
      </c>
      <c r="X91" s="17">
        <f t="shared" si="48"/>
        <v>2.6918316831683167</v>
      </c>
      <c r="Y91" s="17">
        <f t="shared" si="66"/>
        <v>214.76802255311526</v>
      </c>
      <c r="Z91" s="17">
        <f t="shared" si="67"/>
        <v>11.735280112839169</v>
      </c>
      <c r="AA91" s="17">
        <f t="shared" si="68"/>
        <v>3.253965925176781</v>
      </c>
      <c r="AB91" s="11">
        <f t="shared" si="69"/>
        <v>4.42939391080321E-3</v>
      </c>
      <c r="AC91" s="11">
        <f t="shared" si="70"/>
        <v>9.0201999330047408E-3</v>
      </c>
      <c r="AD91" s="11">
        <f t="shared" si="71"/>
        <v>3.6561414889626755E-2</v>
      </c>
      <c r="AE91" s="11">
        <f t="shared" si="72"/>
        <v>1.7205997587023186E-3</v>
      </c>
      <c r="AF91" s="11">
        <f t="shared" si="73"/>
        <v>7.8764363904003341E-3</v>
      </c>
      <c r="AG91" s="11">
        <f t="shared" si="74"/>
        <v>4.6985939734470544E-2</v>
      </c>
      <c r="AH91" s="11">
        <f t="shared" si="59"/>
        <v>4.885023790188122E-3</v>
      </c>
      <c r="AI91" s="11">
        <f t="shared" si="60"/>
        <v>4.1875632605535727E-3</v>
      </c>
      <c r="AJ91" s="11">
        <f t="shared" si="61"/>
        <v>3.0245299810879964E-2</v>
      </c>
      <c r="AK91" s="16">
        <f t="shared" si="63"/>
        <v>4.7105197709777788E-3</v>
      </c>
      <c r="AL91" s="16">
        <f t="shared" si="64"/>
        <v>9.088264503103332E-3</v>
      </c>
      <c r="AM91" s="16">
        <f t="shared" si="65"/>
        <v>4.0628871938438539E-2</v>
      </c>
      <c r="AN91" s="15">
        <f t="shared" si="75"/>
        <v>1.1673246826105421E-3</v>
      </c>
      <c r="AO91" s="15">
        <f t="shared" si="76"/>
        <v>1.0622816218506657E-2</v>
      </c>
      <c r="AP91" s="15">
        <f t="shared" si="77"/>
        <v>6.3732713670369534E-2</v>
      </c>
      <c r="AQ91" s="15">
        <f t="shared" si="49"/>
        <v>9.7230261586779172E-3</v>
      </c>
      <c r="AR91" s="15">
        <f t="shared" si="50"/>
        <v>4.1048475492553981E-3</v>
      </c>
      <c r="AS91" s="15">
        <f t="shared" si="51"/>
        <v>1.7373152666876383E-2</v>
      </c>
      <c r="AT91" s="14">
        <f t="shared" si="78"/>
        <v>6.7358786823874372E-3</v>
      </c>
      <c r="AU91" s="11">
        <f t="shared" si="57"/>
        <v>1.0506885612279835E-2</v>
      </c>
      <c r="AV91" s="14">
        <f t="shared" si="79"/>
        <v>6.8030330150774818E-3</v>
      </c>
      <c r="AW91" s="11">
        <f t="shared" si="58"/>
        <v>1.0620149022740158E-2</v>
      </c>
      <c r="AX91" s="13"/>
      <c r="AY91" s="11"/>
      <c r="AZ91" s="13"/>
      <c r="BA91" s="13"/>
      <c r="BB91" s="117">
        <f t="shared" si="62"/>
        <v>44658</v>
      </c>
    </row>
    <row r="92" spans="2:54" s="9" customFormat="1" ht="16">
      <c r="B92" s="38">
        <v>44446</v>
      </c>
      <c r="D92" s="7">
        <v>64759</v>
      </c>
      <c r="G92" s="8">
        <v>6629870</v>
      </c>
      <c r="H92" s="10">
        <f t="shared" si="43"/>
        <v>6562583</v>
      </c>
      <c r="I92" s="8">
        <v>43858</v>
      </c>
      <c r="J92" s="8">
        <v>1643</v>
      </c>
      <c r="K92" s="9">
        <v>110</v>
      </c>
      <c r="L92" s="9">
        <v>30</v>
      </c>
      <c r="M92" s="7">
        <v>20820</v>
      </c>
      <c r="N92" s="9">
        <v>826</v>
      </c>
      <c r="O92" s="18">
        <f t="shared" si="44"/>
        <v>145</v>
      </c>
      <c r="P92" s="18">
        <f t="shared" si="45"/>
        <v>18</v>
      </c>
      <c r="Q92" s="18">
        <f t="shared" si="46"/>
        <v>4</v>
      </c>
      <c r="R92" s="18">
        <f t="shared" si="52"/>
        <v>75</v>
      </c>
      <c r="S92" s="17">
        <f t="shared" si="53"/>
        <v>166.57142857142858</v>
      </c>
      <c r="T92" s="17">
        <f t="shared" si="54"/>
        <v>9</v>
      </c>
      <c r="U92" s="17">
        <f t="shared" si="55"/>
        <v>2.4285714285714284</v>
      </c>
      <c r="V92" s="17">
        <f t="shared" si="47"/>
        <v>214.11104879416712</v>
      </c>
      <c r="W92" s="17">
        <f t="shared" si="56"/>
        <v>22.627033090297253</v>
      </c>
      <c r="X92" s="17">
        <f t="shared" si="48"/>
        <v>5.2619181155356145</v>
      </c>
      <c r="Y92" s="17">
        <f t="shared" si="66"/>
        <v>230.05143414000483</v>
      </c>
      <c r="Z92" s="17">
        <f t="shared" si="67"/>
        <v>13.704305810605405</v>
      </c>
      <c r="AA92" s="17">
        <f t="shared" si="68"/>
        <v>3.5369091478641224</v>
      </c>
      <c r="AB92" s="11">
        <f t="shared" si="69"/>
        <v>5.4439735467841548E-3</v>
      </c>
      <c r="AC92" s="11">
        <f t="shared" si="70"/>
        <v>9.1484017427272395E-3</v>
      </c>
      <c r="AD92" s="11">
        <f t="shared" si="71"/>
        <v>3.8444664650696979E-2</v>
      </c>
      <c r="AE92" s="11">
        <f t="shared" si="72"/>
        <v>2.5719958667300004E-3</v>
      </c>
      <c r="AF92" s="11">
        <f t="shared" si="73"/>
        <v>8.4328155001205107E-3</v>
      </c>
      <c r="AG92" s="11">
        <f t="shared" si="74"/>
        <v>3.2326844881578165E-2</v>
      </c>
      <c r="AH92" s="11">
        <f t="shared" si="59"/>
        <v>5.0667577451409705E-3</v>
      </c>
      <c r="AI92" s="11">
        <f t="shared" si="60"/>
        <v>1.5104828498195763E-2</v>
      </c>
      <c r="AJ92" s="11">
        <f t="shared" si="61"/>
        <v>5.7194762125387114E-2</v>
      </c>
      <c r="AK92" s="16">
        <f t="shared" si="63"/>
        <v>4.9273202289502691E-3</v>
      </c>
      <c r="AL92" s="16">
        <f t="shared" si="64"/>
        <v>9.5810802398923287E-3</v>
      </c>
      <c r="AM92" s="16">
        <f t="shared" si="65"/>
        <v>4.317790998066684E-2</v>
      </c>
      <c r="AN92" s="15">
        <f t="shared" si="75"/>
        <v>1.6387322670782477E-3</v>
      </c>
      <c r="AO92" s="15">
        <f t="shared" si="76"/>
        <v>7.3442381201854973E-3</v>
      </c>
      <c r="AP92" s="15">
        <f t="shared" si="77"/>
        <v>3.5604695338756029E-2</v>
      </c>
      <c r="AQ92" s="15">
        <f t="shared" si="49"/>
        <v>1.0166202064028842E-2</v>
      </c>
      <c r="AR92" s="15">
        <f t="shared" si="50"/>
        <v>4.0563656596096544E-3</v>
      </c>
      <c r="AS92" s="15">
        <f t="shared" si="51"/>
        <v>2.18514451807728E-2</v>
      </c>
      <c r="AT92" s="14">
        <f t="shared" si="78"/>
        <v>9.7677631688102475E-3</v>
      </c>
      <c r="AU92" s="11">
        <f t="shared" si="57"/>
        <v>1.0684997271008762E-2</v>
      </c>
      <c r="AV92" s="14">
        <f t="shared" si="79"/>
        <v>9.8679132896300134E-3</v>
      </c>
      <c r="AW92" s="11">
        <f t="shared" si="58"/>
        <v>1.0799083111940944E-2</v>
      </c>
      <c r="AX92" s="13"/>
      <c r="AY92" s="11"/>
      <c r="AZ92" s="13"/>
      <c r="BA92" s="13"/>
      <c r="BB92" s="117">
        <f t="shared" si="62"/>
        <v>64759</v>
      </c>
    </row>
    <row r="93" spans="2:54" s="9" customFormat="1" ht="16">
      <c r="B93" s="38">
        <v>44447</v>
      </c>
      <c r="D93" s="7">
        <v>83049</v>
      </c>
      <c r="G93" s="8">
        <v>6629870</v>
      </c>
      <c r="H93" s="10">
        <f t="shared" si="43"/>
        <v>6563800</v>
      </c>
      <c r="I93" s="8">
        <v>42429</v>
      </c>
      <c r="J93" s="8">
        <v>1764</v>
      </c>
      <c r="K93" s="9">
        <v>120</v>
      </c>
      <c r="L93" s="9">
        <v>33</v>
      </c>
      <c r="M93" s="7">
        <v>20898</v>
      </c>
      <c r="N93" s="9">
        <v>826</v>
      </c>
      <c r="O93" s="18">
        <f t="shared" si="44"/>
        <v>121</v>
      </c>
      <c r="P93" s="18">
        <f t="shared" si="45"/>
        <v>10</v>
      </c>
      <c r="Q93" s="18">
        <f t="shared" si="46"/>
        <v>3</v>
      </c>
      <c r="R93" s="18">
        <f t="shared" si="52"/>
        <v>78</v>
      </c>
      <c r="S93" s="17">
        <f t="shared" si="53"/>
        <v>202</v>
      </c>
      <c r="T93" s="17">
        <f t="shared" si="54"/>
        <v>9.5714285714285712</v>
      </c>
      <c r="U93" s="17">
        <f t="shared" si="55"/>
        <v>1.5714285714285714</v>
      </c>
      <c r="V93" s="17">
        <f t="shared" si="47"/>
        <v>192.77464788732394</v>
      </c>
      <c r="W93" s="17">
        <f t="shared" si="56"/>
        <v>14.88262910798122</v>
      </c>
      <c r="X93" s="17">
        <f t="shared" si="48"/>
        <v>4.342723004694836</v>
      </c>
      <c r="Y93" s="17">
        <f t="shared" si="66"/>
        <v>267.21017297725649</v>
      </c>
      <c r="Z93" s="17">
        <f t="shared" si="67"/>
        <v>14.292712725966938</v>
      </c>
      <c r="AA93" s="17">
        <f t="shared" si="68"/>
        <v>2.6469062523937583</v>
      </c>
      <c r="AB93" s="11">
        <f t="shared" si="69"/>
        <v>6.0926210264320418E-3</v>
      </c>
      <c r="AC93" s="11">
        <f t="shared" si="70"/>
        <v>8.6991556457498096E-3</v>
      </c>
      <c r="AD93" s="11">
        <f t="shared" si="71"/>
        <v>2.4062784112670529E-2</v>
      </c>
      <c r="AE93" s="11">
        <f t="shared" si="72"/>
        <v>2.3959966567033207E-3</v>
      </c>
      <c r="AF93" s="11">
        <f t="shared" si="73"/>
        <v>9.8741470601250211E-3</v>
      </c>
      <c r="AG93" s="11">
        <f t="shared" si="74"/>
        <v>5.3002852903678829E-2</v>
      </c>
      <c r="AH93" s="11">
        <f t="shared" si="59"/>
        <v>4.3954272398952056E-3</v>
      </c>
      <c r="AI93" s="11">
        <f t="shared" si="60"/>
        <v>9.058203961035436E-3</v>
      </c>
      <c r="AJ93" s="11">
        <f t="shared" si="61"/>
        <v>3.9479300042680326E-2</v>
      </c>
      <c r="AK93" s="16">
        <f t="shared" si="63"/>
        <v>5.8543559034250209E-3</v>
      </c>
      <c r="AL93" s="16">
        <f t="shared" si="64"/>
        <v>8.7687653829416224E-3</v>
      </c>
      <c r="AM93" s="16">
        <f t="shared" si="65"/>
        <v>2.7084829115371155E-2</v>
      </c>
      <c r="AN93" s="15">
        <f t="shared" si="75"/>
        <v>1.9303822334850874E-3</v>
      </c>
      <c r="AO93" s="15">
        <f t="shared" si="76"/>
        <v>1.2410777628168931E-2</v>
      </c>
      <c r="AP93" s="15">
        <f t="shared" si="77"/>
        <v>0.12091587342423463</v>
      </c>
      <c r="AQ93" s="15">
        <f t="shared" si="49"/>
        <v>1.0859315473306829E-2</v>
      </c>
      <c r="AR93" s="15">
        <f t="shared" si="50"/>
        <v>4.5973643839398743E-3</v>
      </c>
      <c r="AS93" s="15">
        <f t="shared" si="51"/>
        <v>1.6198765111865045E-2</v>
      </c>
      <c r="AT93" s="14">
        <f t="shared" si="78"/>
        <v>1.2526489961341624E-2</v>
      </c>
      <c r="AU93" s="11">
        <f t="shared" si="57"/>
        <v>1.0719343990584603E-2</v>
      </c>
      <c r="AV93" s="14">
        <f t="shared" si="79"/>
        <v>1.2652579298577044E-2</v>
      </c>
      <c r="AW93" s="11">
        <f t="shared" si="58"/>
        <v>1.0832519268672283E-2</v>
      </c>
      <c r="AX93" s="13"/>
      <c r="AY93" s="11"/>
      <c r="AZ93" s="13"/>
      <c r="BA93" s="13"/>
      <c r="BB93" s="117">
        <f t="shared" si="62"/>
        <v>83049</v>
      </c>
    </row>
    <row r="94" spans="2:54" s="9" customFormat="1" ht="16">
      <c r="B94" s="38">
        <v>44448</v>
      </c>
      <c r="D94" s="7">
        <v>85605</v>
      </c>
      <c r="G94" s="8">
        <v>6629870</v>
      </c>
      <c r="H94" s="10">
        <f t="shared" si="43"/>
        <v>6551664</v>
      </c>
      <c r="I94" s="8">
        <v>54242</v>
      </c>
      <c r="J94" s="8">
        <v>2020</v>
      </c>
      <c r="K94" s="9">
        <v>111</v>
      </c>
      <c r="L94" s="9">
        <v>32</v>
      </c>
      <c r="M94" s="7">
        <v>20975</v>
      </c>
      <c r="N94" s="9">
        <v>826</v>
      </c>
      <c r="O94" s="18">
        <f t="shared" si="44"/>
        <v>256</v>
      </c>
      <c r="P94" s="18">
        <f t="shared" si="45"/>
        <v>-9</v>
      </c>
      <c r="Q94" s="18">
        <f t="shared" si="46"/>
        <v>-1</v>
      </c>
      <c r="R94" s="18">
        <f t="shared" si="52"/>
        <v>77</v>
      </c>
      <c r="S94" s="17">
        <f t="shared" si="53"/>
        <v>232.42857142857142</v>
      </c>
      <c r="T94" s="17">
        <f t="shared" si="54"/>
        <v>8.2857142857142865</v>
      </c>
      <c r="U94" s="17">
        <f t="shared" si="55"/>
        <v>1.4285714285714286</v>
      </c>
      <c r="V94" s="17">
        <f t="shared" si="47"/>
        <v>327.90938511326863</v>
      </c>
      <c r="W94" s="17">
        <f t="shared" si="56"/>
        <v>0</v>
      </c>
      <c r="X94" s="17">
        <f t="shared" si="48"/>
        <v>0.13915857605177995</v>
      </c>
      <c r="Y94" s="17">
        <f t="shared" si="66"/>
        <v>297.57733569539261</v>
      </c>
      <c r="Z94" s="17">
        <f t="shared" si="67"/>
        <v>12.8436014272592</v>
      </c>
      <c r="AA94" s="17">
        <f t="shared" si="68"/>
        <v>2.4431405472511591</v>
      </c>
      <c r="AB94" s="11">
        <f t="shared" si="69"/>
        <v>7.0135363948099789E-3</v>
      </c>
      <c r="AC94" s="11">
        <f t="shared" si="70"/>
        <v>7.2809531900562361E-3</v>
      </c>
      <c r="AD94" s="11">
        <f t="shared" si="71"/>
        <v>2.0359504560426327E-2</v>
      </c>
      <c r="AE94" s="11">
        <f t="shared" si="72"/>
        <v>2.3640979460133904E-3</v>
      </c>
      <c r="AF94" s="11">
        <f t="shared" si="73"/>
        <v>1.1803554718729965E-2</v>
      </c>
      <c r="AG94" s="11">
        <f t="shared" si="74"/>
        <v>5.2164100955523221E-2</v>
      </c>
      <c r="AH94" s="11">
        <f t="shared" si="59"/>
        <v>7.7284259613299546E-3</v>
      </c>
      <c r="AI94" s="11">
        <f t="shared" si="60"/>
        <v>0</v>
      </c>
      <c r="AJ94" s="11">
        <f t="shared" si="61"/>
        <v>1.1596548004314995E-3</v>
      </c>
      <c r="AK94" s="16">
        <f t="shared" si="63"/>
        <v>6.6392862808837176E-3</v>
      </c>
      <c r="AL94" s="16">
        <f t="shared" si="64"/>
        <v>7.104110665252808E-3</v>
      </c>
      <c r="AM94" s="16">
        <f t="shared" si="65"/>
        <v>2.3777666314629593E-2</v>
      </c>
      <c r="AN94" s="15">
        <f t="shared" si="75"/>
        <v>3.0381166024550949E-3</v>
      </c>
      <c r="AO94" s="15">
        <f t="shared" si="76"/>
        <v>7.0835537635177311E-3</v>
      </c>
      <c r="AP94" s="15">
        <f t="shared" si="77"/>
        <v>0</v>
      </c>
      <c r="AQ94" s="15">
        <f t="shared" si="49"/>
        <v>1.1513950252492213E-2</v>
      </c>
      <c r="AR94" s="15">
        <f t="shared" si="50"/>
        <v>4.8187601115253454E-3</v>
      </c>
      <c r="AS94" s="15">
        <f t="shared" si="51"/>
        <v>2.0455541782606827E-2</v>
      </c>
      <c r="AT94" s="14">
        <f t="shared" si="78"/>
        <v>1.2912017882703582E-2</v>
      </c>
      <c r="AU94" s="11">
        <f t="shared" si="57"/>
        <v>1.0894331261397282E-2</v>
      </c>
      <c r="AV94" s="14">
        <f t="shared" si="79"/>
        <v>1.3066146249258203E-2</v>
      </c>
      <c r="AW94" s="11">
        <f t="shared" si="58"/>
        <v>1.100976170782501E-2</v>
      </c>
      <c r="AX94" s="13"/>
      <c r="AY94" s="11"/>
      <c r="AZ94" s="13"/>
      <c r="BA94" s="13"/>
      <c r="BB94" s="117">
        <f t="shared" si="62"/>
        <v>85605</v>
      </c>
    </row>
    <row r="95" spans="2:54" s="9" customFormat="1" ht="16">
      <c r="B95" s="38">
        <v>44449</v>
      </c>
      <c r="D95" s="7">
        <v>86898</v>
      </c>
      <c r="G95" s="8">
        <v>6629870</v>
      </c>
      <c r="H95" s="10">
        <f t="shared" si="43"/>
        <v>6562575</v>
      </c>
      <c r="I95" s="8">
        <v>42998</v>
      </c>
      <c r="J95" s="8">
        <v>2263</v>
      </c>
      <c r="K95" s="9">
        <v>127</v>
      </c>
      <c r="L95" s="9">
        <v>33</v>
      </c>
      <c r="M95" s="7">
        <v>21047</v>
      </c>
      <c r="N95" s="9">
        <v>827</v>
      </c>
      <c r="O95" s="18">
        <f t="shared" si="44"/>
        <v>243</v>
      </c>
      <c r="P95" s="18">
        <f t="shared" si="45"/>
        <v>16</v>
      </c>
      <c r="Q95" s="18">
        <f t="shared" si="46"/>
        <v>1</v>
      </c>
      <c r="R95" s="18">
        <f t="shared" si="52"/>
        <v>72</v>
      </c>
      <c r="S95" s="17">
        <f t="shared" si="53"/>
        <v>258.71428571428572</v>
      </c>
      <c r="T95" s="17">
        <f t="shared" si="54"/>
        <v>9.2857142857142865</v>
      </c>
      <c r="U95" s="17">
        <f t="shared" si="55"/>
        <v>1.7142857142857142</v>
      </c>
      <c r="V95" s="17">
        <f t="shared" si="47"/>
        <v>310.24556335121747</v>
      </c>
      <c r="W95" s="17">
        <f t="shared" si="56"/>
        <v>19.77383408997111</v>
      </c>
      <c r="X95" s="17">
        <f t="shared" si="48"/>
        <v>1.9806025588113907</v>
      </c>
      <c r="Y95" s="17">
        <f t="shared" si="66"/>
        <v>327.34242211107909</v>
      </c>
      <c r="Z95" s="17">
        <f t="shared" si="67"/>
        <v>13.92914197740032</v>
      </c>
      <c r="AA95" s="17">
        <f t="shared" si="68"/>
        <v>2.7353707242806036</v>
      </c>
      <c r="AB95" s="11">
        <f t="shared" si="69"/>
        <v>6.0348516299376697E-3</v>
      </c>
      <c r="AC95" s="11">
        <f t="shared" si="70"/>
        <v>6.8956148402971882E-3</v>
      </c>
      <c r="AD95" s="11">
        <f t="shared" si="71"/>
        <v>2.4642979498023455E-2</v>
      </c>
      <c r="AE95" s="11">
        <f t="shared" si="72"/>
        <v>3.262991422916479E-3</v>
      </c>
      <c r="AF95" s="11">
        <f t="shared" si="73"/>
        <v>9.887829490028751E-3</v>
      </c>
      <c r="AG95" s="11">
        <f t="shared" si="74"/>
        <v>4.9335403441720105E-2</v>
      </c>
      <c r="AH95" s="11">
        <f t="shared" si="59"/>
        <v>5.7196556792009417E-3</v>
      </c>
      <c r="AI95" s="11">
        <f t="shared" si="60"/>
        <v>9.7890267772134214E-3</v>
      </c>
      <c r="AJ95" s="11">
        <f t="shared" si="61"/>
        <v>1.7843266295598115E-2</v>
      </c>
      <c r="AK95" s="16">
        <f t="shared" si="63"/>
        <v>7.2647357801922021E-3</v>
      </c>
      <c r="AL95" s="16">
        <f t="shared" si="64"/>
        <v>7.1424409943934781E-3</v>
      </c>
      <c r="AM95" s="16">
        <f t="shared" si="65"/>
        <v>2.4060838180688937E-2</v>
      </c>
      <c r="AN95" s="15">
        <f t="shared" si="75"/>
        <v>4.2020524733935053E-3</v>
      </c>
      <c r="AO95" s="15">
        <f t="shared" si="76"/>
        <v>6.339316619690452E-3</v>
      </c>
      <c r="AP95" s="15">
        <f t="shared" si="77"/>
        <v>0</v>
      </c>
      <c r="AQ95" s="15">
        <f t="shared" si="49"/>
        <v>1.2604722585019162E-2</v>
      </c>
      <c r="AR95" s="15">
        <f t="shared" si="50"/>
        <v>5.4943211579238796E-3</v>
      </c>
      <c r="AS95" s="15">
        <f t="shared" si="51"/>
        <v>1.8745018849695351E-2</v>
      </c>
      <c r="AT95" s="14">
        <f t="shared" si="78"/>
        <v>1.3107044331185981E-2</v>
      </c>
      <c r="AU95" s="11">
        <f t="shared" si="57"/>
        <v>1.0896486011684348E-2</v>
      </c>
      <c r="AV95" s="14">
        <f t="shared" si="79"/>
        <v>1.3241448669158067E-2</v>
      </c>
      <c r="AW95" s="11">
        <f t="shared" si="58"/>
        <v>1.1013302434733281E-2</v>
      </c>
      <c r="AX95" s="13"/>
      <c r="AY95" s="11"/>
      <c r="AZ95" s="13"/>
      <c r="BA95" s="13"/>
      <c r="BB95" s="117">
        <f t="shared" si="62"/>
        <v>86898</v>
      </c>
    </row>
    <row r="96" spans="2:54" s="9" customFormat="1" ht="16">
      <c r="B96" s="38">
        <v>44450</v>
      </c>
      <c r="D96" s="7">
        <v>80945</v>
      </c>
      <c r="G96" s="8">
        <v>6629870</v>
      </c>
      <c r="H96" s="10">
        <f t="shared" si="43"/>
        <v>6562361</v>
      </c>
      <c r="I96" s="8">
        <v>42765</v>
      </c>
      <c r="J96" s="8">
        <v>2613</v>
      </c>
      <c r="K96" s="9">
        <v>143</v>
      </c>
      <c r="L96" s="9">
        <v>34</v>
      </c>
      <c r="M96" s="7">
        <v>21127</v>
      </c>
      <c r="N96" s="9">
        <v>827</v>
      </c>
      <c r="O96" s="18">
        <f t="shared" si="44"/>
        <v>350</v>
      </c>
      <c r="P96" s="18">
        <f t="shared" si="45"/>
        <v>16</v>
      </c>
      <c r="Q96" s="18">
        <f t="shared" si="46"/>
        <v>1</v>
      </c>
      <c r="R96" s="18">
        <f t="shared" si="52"/>
        <v>80</v>
      </c>
      <c r="S96" s="17">
        <f t="shared" si="53"/>
        <v>278.57142857142856</v>
      </c>
      <c r="T96" s="17">
        <f t="shared" si="54"/>
        <v>6.8571428571428568</v>
      </c>
      <c r="U96" s="17">
        <f t="shared" si="55"/>
        <v>2.1428571428571428</v>
      </c>
      <c r="V96" s="17">
        <f t="shared" si="47"/>
        <v>424.92473118279571</v>
      </c>
      <c r="W96" s="17">
        <f t="shared" si="56"/>
        <v>20.100358422939067</v>
      </c>
      <c r="X96" s="17">
        <f t="shared" si="48"/>
        <v>1.9749103942652328</v>
      </c>
      <c r="Y96" s="17">
        <f t="shared" si="66"/>
        <v>356.79788119497726</v>
      </c>
      <c r="Z96" s="17">
        <f t="shared" si="67"/>
        <v>11.695805472403768</v>
      </c>
      <c r="AA96" s="17">
        <f t="shared" si="68"/>
        <v>3.2275338596647223</v>
      </c>
      <c r="AB96" s="11">
        <f t="shared" si="69"/>
        <v>8.2980110980738001E-3</v>
      </c>
      <c r="AC96" s="11">
        <f t="shared" si="70"/>
        <v>5.1682746232451469E-3</v>
      </c>
      <c r="AD96" s="11">
        <f t="shared" si="71"/>
        <v>2.5413652438304901E-2</v>
      </c>
      <c r="AE96" s="11">
        <f t="shared" si="72"/>
        <v>3.6797733978531852E-3</v>
      </c>
      <c r="AF96" s="11">
        <f t="shared" si="73"/>
        <v>1.075855937415556E-2</v>
      </c>
      <c r="AG96" s="11">
        <f t="shared" si="74"/>
        <v>5.4873895789176452E-2</v>
      </c>
      <c r="AH96" s="11">
        <f t="shared" si="59"/>
        <v>9.8824301405366702E-3</v>
      </c>
      <c r="AI96" s="11">
        <f t="shared" si="60"/>
        <v>8.8821734082806299E-3</v>
      </c>
      <c r="AJ96" s="11">
        <f t="shared" si="61"/>
        <v>1.5550475545395534E-2</v>
      </c>
      <c r="AK96" s="16">
        <f t="shared" si="63"/>
        <v>7.7653509507572159E-3</v>
      </c>
      <c r="AL96" s="16">
        <f t="shared" si="64"/>
        <v>5.2865415018748755E-3</v>
      </c>
      <c r="AM96" s="16">
        <f t="shared" si="65"/>
        <v>2.3812869490551242E-2</v>
      </c>
      <c r="AN96" s="15">
        <f t="shared" si="75"/>
        <v>3.3931804192134127E-3</v>
      </c>
      <c r="AO96" s="15">
        <f t="shared" si="76"/>
        <v>1.4568377406935569E-2</v>
      </c>
      <c r="AP96" s="15">
        <f t="shared" si="77"/>
        <v>0.12820204160246534</v>
      </c>
      <c r="AQ96" s="15">
        <f t="shared" si="49"/>
        <v>1.340209580207247E-2</v>
      </c>
      <c r="AR96" s="15">
        <f t="shared" si="50"/>
        <v>4.6761020563596571E-3</v>
      </c>
      <c r="AS96" s="15">
        <f t="shared" si="51"/>
        <v>1.908553370331428E-2</v>
      </c>
      <c r="AT96" s="14">
        <f t="shared" si="78"/>
        <v>1.2209138339062455E-2</v>
      </c>
      <c r="AU96" s="11">
        <f t="shared" si="57"/>
        <v>1.1031244094637493E-2</v>
      </c>
      <c r="AV96" s="14">
        <f t="shared" si="79"/>
        <v>1.2334737451962792E-2</v>
      </c>
      <c r="AW96" s="11">
        <f t="shared" si="58"/>
        <v>1.1149780538844476E-2</v>
      </c>
      <c r="AX96" s="13"/>
      <c r="AY96" s="11"/>
      <c r="AZ96" s="13"/>
      <c r="BA96" s="13"/>
      <c r="BB96" s="117">
        <f t="shared" si="62"/>
        <v>80945</v>
      </c>
    </row>
    <row r="97" spans="2:54" s="9" customFormat="1" ht="16">
      <c r="B97" s="38">
        <v>44451</v>
      </c>
      <c r="D97" s="7">
        <v>59682</v>
      </c>
      <c r="G97" s="8">
        <v>6629870</v>
      </c>
      <c r="H97" s="10">
        <f t="shared" si="43"/>
        <v>6556679</v>
      </c>
      <c r="I97" s="8">
        <v>48063</v>
      </c>
      <c r="J97" s="8">
        <v>2928</v>
      </c>
      <c r="K97" s="9">
        <v>147</v>
      </c>
      <c r="L97" s="9">
        <v>34</v>
      </c>
      <c r="M97" s="7">
        <v>21192</v>
      </c>
      <c r="N97" s="9">
        <v>827</v>
      </c>
      <c r="O97" s="18">
        <f t="shared" si="44"/>
        <v>315</v>
      </c>
      <c r="P97" s="18">
        <f t="shared" si="45"/>
        <v>4</v>
      </c>
      <c r="Q97" s="18">
        <f t="shared" si="46"/>
        <v>0</v>
      </c>
      <c r="R97" s="18">
        <f t="shared" si="52"/>
        <v>65</v>
      </c>
      <c r="S97" s="17">
        <f t="shared" si="53"/>
        <v>293.42857142857144</v>
      </c>
      <c r="T97" s="17">
        <f t="shared" si="54"/>
        <v>7.5714285714285712</v>
      </c>
      <c r="U97" s="17">
        <f t="shared" si="55"/>
        <v>1.5714285714285714</v>
      </c>
      <c r="V97" s="17">
        <f t="shared" si="47"/>
        <v>376.21582502412349</v>
      </c>
      <c r="W97" s="17">
        <f t="shared" si="56"/>
        <v>7.0733354776455446</v>
      </c>
      <c r="X97" s="17">
        <f t="shared" si="48"/>
        <v>0.71083949823094239</v>
      </c>
      <c r="Y97" s="17">
        <f t="shared" si="66"/>
        <v>384.24597097280156</v>
      </c>
      <c r="Z97" s="17">
        <f t="shared" si="67"/>
        <v>12.747694003092235</v>
      </c>
      <c r="AA97" s="17">
        <f t="shared" si="68"/>
        <v>2.7275555511519358</v>
      </c>
      <c r="AB97" s="11">
        <f t="shared" si="69"/>
        <v>8.9850571956693916E-3</v>
      </c>
      <c r="AC97" s="11">
        <f t="shared" si="70"/>
        <v>4.8785663999587579E-3</v>
      </c>
      <c r="AD97" s="11">
        <f t="shared" si="71"/>
        <v>1.9073815043020529E-2</v>
      </c>
      <c r="AE97" s="11">
        <f t="shared" si="72"/>
        <v>3.8800938957972895E-3</v>
      </c>
      <c r="AF97" s="11">
        <f t="shared" si="73"/>
        <v>1.0477934918197509E-2</v>
      </c>
      <c r="AG97" s="11">
        <f t="shared" si="74"/>
        <v>4.2553764849973093E-2</v>
      </c>
      <c r="AH97" s="11">
        <f t="shared" si="59"/>
        <v>8.7972834098941546E-3</v>
      </c>
      <c r="AI97" s="11">
        <f t="shared" si="60"/>
        <v>2.7069787514908323E-3</v>
      </c>
      <c r="AJ97" s="11">
        <f t="shared" si="61"/>
        <v>4.9709055820345623E-3</v>
      </c>
      <c r="AK97" s="16">
        <f t="shared" si="63"/>
        <v>8.4253731209919368E-3</v>
      </c>
      <c r="AL97" s="16">
        <f t="shared" si="64"/>
        <v>4.8770039880901422E-3</v>
      </c>
      <c r="AM97" s="16">
        <f t="shared" si="65"/>
        <v>1.8935062472795219E-2</v>
      </c>
      <c r="AN97" s="15">
        <f t="shared" si="75"/>
        <v>3.3027707676832798E-3</v>
      </c>
      <c r="AO97" s="15">
        <f t="shared" si="76"/>
        <v>1.4359561775312526E-2</v>
      </c>
      <c r="AP97" s="15">
        <f t="shared" si="77"/>
        <v>2.8121045187225486E-2</v>
      </c>
      <c r="AQ97" s="15">
        <f t="shared" si="49"/>
        <v>1.4332742378401844E-2</v>
      </c>
      <c r="AR97" s="15">
        <f t="shared" si="50"/>
        <v>3.9800477810164247E-3</v>
      </c>
      <c r="AS97" s="15">
        <f t="shared" si="51"/>
        <v>1.9007713917323275E-2</v>
      </c>
      <c r="AT97" s="14">
        <f t="shared" si="78"/>
        <v>9.0019864642896467E-3</v>
      </c>
      <c r="AU97" s="11">
        <f t="shared" si="57"/>
        <v>1.0900860154767095E-2</v>
      </c>
      <c r="AV97" s="14">
        <f t="shared" si="79"/>
        <v>9.1024739811114749E-3</v>
      </c>
      <c r="AW97" s="11">
        <f t="shared" si="58"/>
        <v>1.102192724241483E-2</v>
      </c>
      <c r="AX97" s="13"/>
      <c r="AY97" s="11"/>
      <c r="AZ97" s="13"/>
      <c r="BA97" s="13"/>
      <c r="BB97" s="117">
        <f t="shared" si="62"/>
        <v>59682</v>
      </c>
    </row>
    <row r="98" spans="2:54" s="9" customFormat="1" ht="16">
      <c r="B98" s="38">
        <v>44452</v>
      </c>
      <c r="D98" s="7">
        <v>44758</v>
      </c>
      <c r="G98" s="8">
        <v>6629870</v>
      </c>
      <c r="H98" s="10">
        <f t="shared" si="43"/>
        <v>6555242</v>
      </c>
      <c r="I98" s="8">
        <v>49037</v>
      </c>
      <c r="J98" s="8">
        <v>3309</v>
      </c>
      <c r="K98" s="9">
        <v>157</v>
      </c>
      <c r="L98" s="9">
        <v>38</v>
      </c>
      <c r="M98" s="7">
        <v>21260</v>
      </c>
      <c r="N98" s="9">
        <v>827</v>
      </c>
      <c r="O98" s="18">
        <f t="shared" si="44"/>
        <v>381</v>
      </c>
      <c r="P98" s="18">
        <f t="shared" si="45"/>
        <v>10</v>
      </c>
      <c r="Q98" s="18">
        <f t="shared" si="46"/>
        <v>4</v>
      </c>
      <c r="R98" s="18">
        <f t="shared" si="52"/>
        <v>68</v>
      </c>
      <c r="S98" s="17">
        <f t="shared" si="53"/>
        <v>302</v>
      </c>
      <c r="T98" s="17">
        <f t="shared" si="54"/>
        <v>10.142857142857142</v>
      </c>
      <c r="U98" s="17">
        <f t="shared" si="55"/>
        <v>2.7142857142857144</v>
      </c>
      <c r="V98" s="17">
        <f t="shared" si="47"/>
        <v>445.21575342465752</v>
      </c>
      <c r="W98" s="17">
        <f t="shared" si="56"/>
        <v>13.046803652968038</v>
      </c>
      <c r="X98" s="17">
        <f t="shared" si="48"/>
        <v>4.737442922374429</v>
      </c>
      <c r="Y98" s="17">
        <f t="shared" si="66"/>
        <v>405.66982243049915</v>
      </c>
      <c r="Z98" s="17">
        <f t="shared" si="67"/>
        <v>15.051498510926971</v>
      </c>
      <c r="AA98" s="17">
        <f t="shared" si="68"/>
        <v>3.9929647728596089</v>
      </c>
      <c r="AB98" s="11">
        <f t="shared" si="69"/>
        <v>8.4403766396292188E-3</v>
      </c>
      <c r="AC98" s="11">
        <f t="shared" si="70"/>
        <v>5.1405391089231461E-3</v>
      </c>
      <c r="AD98" s="11">
        <f t="shared" si="71"/>
        <v>2.7163025665711625E-2</v>
      </c>
      <c r="AE98" s="11">
        <f t="shared" si="72"/>
        <v>4.42939391080321E-3</v>
      </c>
      <c r="AF98" s="11">
        <f t="shared" si="73"/>
        <v>9.0201999330047408E-3</v>
      </c>
      <c r="AG98" s="11">
        <f t="shared" si="74"/>
        <v>3.6561414889626755E-2</v>
      </c>
      <c r="AH98" s="11">
        <f t="shared" si="59"/>
        <v>9.2631702853475124E-3</v>
      </c>
      <c r="AI98" s="11">
        <f t="shared" si="60"/>
        <v>4.455875564538264E-3</v>
      </c>
      <c r="AJ98" s="11">
        <f t="shared" si="61"/>
        <v>3.2227502873295434E-2</v>
      </c>
      <c r="AK98" s="16">
        <f t="shared" si="63"/>
        <v>8.5705217577633098E-3</v>
      </c>
      <c r="AL98" s="16">
        <f t="shared" si="64"/>
        <v>5.4804100928137495E-3</v>
      </c>
      <c r="AM98" s="16">
        <f t="shared" si="65"/>
        <v>2.6198813791978411E-2</v>
      </c>
      <c r="AN98" s="15">
        <f t="shared" si="75"/>
        <v>4.885023790188122E-3</v>
      </c>
      <c r="AO98" s="15">
        <f t="shared" si="76"/>
        <v>4.1875632605535727E-3</v>
      </c>
      <c r="AP98" s="15">
        <f t="shared" si="77"/>
        <v>3.0245299810879964E-2</v>
      </c>
      <c r="AQ98" s="15">
        <f t="shared" si="49"/>
        <v>1.5850206614178016E-2</v>
      </c>
      <c r="AR98" s="15">
        <f t="shared" si="50"/>
        <v>4.2727237392819455E-3</v>
      </c>
      <c r="AS98" s="15">
        <f t="shared" si="51"/>
        <v>1.8033298056643443E-2</v>
      </c>
      <c r="AT98" s="14">
        <f t="shared" si="78"/>
        <v>6.7509619343969034E-3</v>
      </c>
      <c r="AU98" s="11">
        <f t="shared" si="57"/>
        <v>1.1244973775611632E-2</v>
      </c>
      <c r="AV98" s="14">
        <f t="shared" si="79"/>
        <v>6.8278181034353881E-3</v>
      </c>
      <c r="AW98" s="11">
        <f t="shared" si="58"/>
        <v>1.1373770556941526E-2</v>
      </c>
      <c r="AX98" s="13"/>
      <c r="AY98" s="11"/>
      <c r="AZ98" s="13"/>
      <c r="BA98" s="13"/>
      <c r="BB98" s="117">
        <f t="shared" si="62"/>
        <v>44758</v>
      </c>
    </row>
    <row r="99" spans="2:54" s="9" customFormat="1" ht="16">
      <c r="B99" s="38">
        <v>44453</v>
      </c>
      <c r="D99" s="7">
        <v>71013</v>
      </c>
      <c r="G99" s="8">
        <v>6629870</v>
      </c>
      <c r="H99" s="10">
        <f t="shared" si="43"/>
        <v>6561147</v>
      </c>
      <c r="I99" s="8">
        <v>42694</v>
      </c>
      <c r="J99" s="8">
        <v>3593</v>
      </c>
      <c r="K99" s="9">
        <v>158</v>
      </c>
      <c r="L99" s="9">
        <v>45</v>
      </c>
      <c r="M99" s="7">
        <v>21404</v>
      </c>
      <c r="N99" s="9">
        <v>829</v>
      </c>
      <c r="O99" s="18">
        <f t="shared" si="44"/>
        <v>284</v>
      </c>
      <c r="P99" s="18">
        <f t="shared" si="45"/>
        <v>1</v>
      </c>
      <c r="Q99" s="18">
        <f t="shared" si="46"/>
        <v>7</v>
      </c>
      <c r="R99" s="18">
        <f t="shared" si="52"/>
        <v>144</v>
      </c>
      <c r="S99" s="17">
        <f t="shared" si="53"/>
        <v>310.57142857142856</v>
      </c>
      <c r="T99" s="17">
        <f t="shared" si="54"/>
        <v>11.571428571428571</v>
      </c>
      <c r="U99" s="17">
        <f t="shared" si="55"/>
        <v>2.2857142857142856</v>
      </c>
      <c r="V99" s="17">
        <f t="shared" si="47"/>
        <v>420.29926238145413</v>
      </c>
      <c r="W99" s="17">
        <f t="shared" si="56"/>
        <v>6.9936775553213906</v>
      </c>
      <c r="X99" s="17">
        <f t="shared" si="48"/>
        <v>8.7070600632244464</v>
      </c>
      <c r="Y99" s="17">
        <f t="shared" si="66"/>
        <v>427.45575966433523</v>
      </c>
      <c r="Z99" s="17">
        <f t="shared" si="67"/>
        <v>17.010766353816848</v>
      </c>
      <c r="AA99" s="17">
        <f t="shared" si="68"/>
        <v>3.7100215501722675</v>
      </c>
      <c r="AB99" s="11">
        <f t="shared" si="69"/>
        <v>8.7170047038835005E-3</v>
      </c>
      <c r="AC99" s="11">
        <f t="shared" si="70"/>
        <v>5.1407574354236469E-3</v>
      </c>
      <c r="AD99" s="11">
        <f t="shared" si="71"/>
        <v>2.3630710510651385E-2</v>
      </c>
      <c r="AE99" s="11">
        <f t="shared" si="72"/>
        <v>5.4439735467841548E-3</v>
      </c>
      <c r="AF99" s="11">
        <f t="shared" si="73"/>
        <v>9.1484017427272395E-3</v>
      </c>
      <c r="AG99" s="11">
        <f t="shared" si="74"/>
        <v>3.8444664650696979E-2</v>
      </c>
      <c r="AH99" s="11">
        <f t="shared" si="59"/>
        <v>8.5710639390960738E-3</v>
      </c>
      <c r="AI99" s="11">
        <f t="shared" si="60"/>
        <v>2.1135320505655457E-3</v>
      </c>
      <c r="AJ99" s="11">
        <f t="shared" si="61"/>
        <v>5.5458981294423226E-2</v>
      </c>
      <c r="AK99" s="16">
        <f t="shared" si="63"/>
        <v>8.8203368221911639E-3</v>
      </c>
      <c r="AL99" s="16">
        <f t="shared" si="64"/>
        <v>5.2392349007894228E-3</v>
      </c>
      <c r="AM99" s="16">
        <f t="shared" si="65"/>
        <v>2.3649775749750107E-2</v>
      </c>
      <c r="AN99" s="15">
        <f t="shared" si="75"/>
        <v>5.0667577451409705E-3</v>
      </c>
      <c r="AO99" s="15">
        <f t="shared" si="76"/>
        <v>1.5104828498195763E-2</v>
      </c>
      <c r="AP99" s="15">
        <f t="shared" si="77"/>
        <v>5.7194762125387114E-2</v>
      </c>
      <c r="AQ99" s="15">
        <f t="shared" si="49"/>
        <v>1.6682645021491187E-2</v>
      </c>
      <c r="AR99" s="15">
        <f t="shared" si="50"/>
        <v>3.7123163971226644E-3</v>
      </c>
      <c r="AS99" s="15">
        <f t="shared" si="51"/>
        <v>1.8424646250857969E-2</v>
      </c>
      <c r="AT99" s="14">
        <f t="shared" si="78"/>
        <v>1.0711069749482268E-2</v>
      </c>
      <c r="AU99" s="11">
        <f t="shared" si="57"/>
        <v>1.1247236263413051E-2</v>
      </c>
      <c r="AV99" s="14">
        <f t="shared" si="79"/>
        <v>1.0823260018408366E-2</v>
      </c>
      <c r="AW99" s="11">
        <f t="shared" si="58"/>
        <v>1.1380574841817087E-2</v>
      </c>
      <c r="AX99" s="13"/>
      <c r="AY99" s="11"/>
      <c r="AZ99" s="13"/>
      <c r="BA99" s="13"/>
      <c r="BB99" s="117">
        <f t="shared" si="62"/>
        <v>71013</v>
      </c>
    </row>
    <row r="100" spans="2:54" s="9" customFormat="1" ht="16">
      <c r="B100" s="38">
        <v>44454</v>
      </c>
      <c r="D100" s="7">
        <v>76998</v>
      </c>
      <c r="G100" s="8">
        <v>6629870</v>
      </c>
      <c r="H100" s="10">
        <f t="shared" si="43"/>
        <v>6548782</v>
      </c>
      <c r="I100" s="8">
        <v>54649</v>
      </c>
      <c r="J100" s="8">
        <v>3818</v>
      </c>
      <c r="K100" s="9">
        <v>173</v>
      </c>
      <c r="L100" s="9">
        <v>44</v>
      </c>
      <c r="M100" s="7">
        <v>21573</v>
      </c>
      <c r="N100" s="9">
        <v>831</v>
      </c>
      <c r="O100" s="18">
        <f t="shared" si="44"/>
        <v>225</v>
      </c>
      <c r="P100" s="18">
        <f t="shared" si="45"/>
        <v>15</v>
      </c>
      <c r="Q100" s="18">
        <f t="shared" si="46"/>
        <v>-1</v>
      </c>
      <c r="R100" s="18">
        <f t="shared" si="52"/>
        <v>169</v>
      </c>
      <c r="S100" s="17">
        <f t="shared" si="53"/>
        <v>299.28571428571428</v>
      </c>
      <c r="T100" s="17">
        <f t="shared" si="54"/>
        <v>9.1428571428571423</v>
      </c>
      <c r="U100" s="17">
        <f t="shared" si="55"/>
        <v>3.1428571428571428</v>
      </c>
      <c r="V100" s="17">
        <f t="shared" si="47"/>
        <v>384.91127633209419</v>
      </c>
      <c r="W100" s="17">
        <f t="shared" si="56"/>
        <v>22.245848822800497</v>
      </c>
      <c r="X100" s="17">
        <f t="shared" si="48"/>
        <v>0.84287484510532829</v>
      </c>
      <c r="Y100" s="17">
        <f t="shared" si="66"/>
        <v>439.4265663801533</v>
      </c>
      <c r="Z100" s="17">
        <f t="shared" si="67"/>
        <v>15.489575397112816</v>
      </c>
      <c r="AA100" s="17">
        <f t="shared" si="68"/>
        <v>4.8318343624867648</v>
      </c>
      <c r="AB100" s="11">
        <f t="shared" si="69"/>
        <v>1.0292466538158835E-2</v>
      </c>
      <c r="AC100" s="11">
        <f t="shared" si="70"/>
        <v>4.3110424150049585E-3</v>
      </c>
      <c r="AD100" s="11">
        <f t="shared" si="71"/>
        <v>3.0581230142321295E-2</v>
      </c>
      <c r="AE100" s="11">
        <f t="shared" si="72"/>
        <v>6.0926210264320418E-3</v>
      </c>
      <c r="AF100" s="11">
        <f t="shared" si="73"/>
        <v>8.6991556457498096E-3</v>
      </c>
      <c r="AG100" s="11">
        <f t="shared" si="74"/>
        <v>2.4062784112670529E-2</v>
      </c>
      <c r="AH100" s="11">
        <f t="shared" si="59"/>
        <v>9.0155824315382542E-3</v>
      </c>
      <c r="AI100" s="11">
        <f t="shared" si="60"/>
        <v>6.1914413645423032E-3</v>
      </c>
      <c r="AJ100" s="11">
        <f t="shared" si="61"/>
        <v>5.3346509183881535E-3</v>
      </c>
      <c r="AK100" s="16">
        <f t="shared" si="63"/>
        <v>8.7185751433110064E-3</v>
      </c>
      <c r="AL100" s="16">
        <f t="shared" si="64"/>
        <v>4.274677713290459E-3</v>
      </c>
      <c r="AM100" s="16">
        <f t="shared" si="65"/>
        <v>2.8178004573255904E-2</v>
      </c>
      <c r="AN100" s="15">
        <f t="shared" si="75"/>
        <v>4.3954272398952056E-3</v>
      </c>
      <c r="AO100" s="15">
        <f t="shared" si="76"/>
        <v>9.058203961035436E-3</v>
      </c>
      <c r="AP100" s="15">
        <f t="shared" si="77"/>
        <v>3.9479300042680326E-2</v>
      </c>
      <c r="AQ100" s="15">
        <f t="shared" si="49"/>
        <v>1.7428678318956455E-2</v>
      </c>
      <c r="AR100" s="15">
        <f t="shared" si="50"/>
        <v>3.6530955024964176E-3</v>
      </c>
      <c r="AS100" s="15">
        <f t="shared" si="51"/>
        <v>2.2869822575947919E-2</v>
      </c>
      <c r="AT100" s="14">
        <f t="shared" si="78"/>
        <v>1.1613802382248822E-2</v>
      </c>
      <c r="AU100" s="11">
        <f t="shared" si="57"/>
        <v>1.1455535973663779E-2</v>
      </c>
      <c r="AV100" s="14">
        <f t="shared" si="79"/>
        <v>1.1757606223569512E-2</v>
      </c>
      <c r="AW100" s="11">
        <f t="shared" si="58"/>
        <v>1.15976770221885E-2</v>
      </c>
      <c r="AX100" s="13"/>
      <c r="AY100" s="11"/>
      <c r="AZ100" s="13"/>
      <c r="BA100" s="13"/>
      <c r="BB100" s="117">
        <f t="shared" si="62"/>
        <v>76998</v>
      </c>
    </row>
    <row r="101" spans="2:54" s="9" customFormat="1" ht="16">
      <c r="B101" s="38">
        <v>44455</v>
      </c>
      <c r="D101" s="7">
        <v>101575</v>
      </c>
      <c r="G101" s="8">
        <v>6629870</v>
      </c>
      <c r="H101" s="10">
        <f t="shared" si="43"/>
        <v>6540967</v>
      </c>
      <c r="I101" s="8">
        <v>61961</v>
      </c>
      <c r="J101" s="8">
        <v>4134</v>
      </c>
      <c r="K101" s="9">
        <v>182</v>
      </c>
      <c r="L101" s="9">
        <v>51</v>
      </c>
      <c r="M101" s="7">
        <v>21744</v>
      </c>
      <c r="N101" s="9">
        <v>831</v>
      </c>
      <c r="O101" s="18">
        <f t="shared" si="44"/>
        <v>316</v>
      </c>
      <c r="P101" s="18">
        <f t="shared" si="45"/>
        <v>9</v>
      </c>
      <c r="Q101" s="18">
        <f t="shared" si="46"/>
        <v>7</v>
      </c>
      <c r="R101" s="18">
        <f t="shared" si="52"/>
        <v>171</v>
      </c>
      <c r="S101" s="17">
        <f t="shared" si="53"/>
        <v>296</v>
      </c>
      <c r="T101" s="17">
        <f t="shared" si="54"/>
        <v>8.1428571428571423</v>
      </c>
      <c r="U101" s="17">
        <f t="shared" si="55"/>
        <v>3</v>
      </c>
      <c r="V101" s="17">
        <f t="shared" si="47"/>
        <v>477.87634531715139</v>
      </c>
      <c r="W101" s="17">
        <f t="shared" si="56"/>
        <v>16.126631554843144</v>
      </c>
      <c r="X101" s="17">
        <f t="shared" si="48"/>
        <v>8.9970231280054964</v>
      </c>
      <c r="Y101" s="17">
        <f t="shared" si="66"/>
        <v>454.42422960233387</v>
      </c>
      <c r="Z101" s="17">
        <f t="shared" si="67"/>
        <v>15.153290082769031</v>
      </c>
      <c r="AA101" s="17">
        <f t="shared" si="68"/>
        <v>4.8847421689356674</v>
      </c>
      <c r="AB101" s="11">
        <f t="shared" si="69"/>
        <v>8.3153256162479434E-3</v>
      </c>
      <c r="AC101" s="11">
        <f t="shared" si="70"/>
        <v>3.9689078268122131E-3</v>
      </c>
      <c r="AD101" s="11">
        <f t="shared" si="71"/>
        <v>2.8235503866680157E-2</v>
      </c>
      <c r="AE101" s="11">
        <f t="shared" si="72"/>
        <v>7.0135363948099789E-3</v>
      </c>
      <c r="AF101" s="11">
        <f t="shared" si="73"/>
        <v>7.2809531900562361E-3</v>
      </c>
      <c r="AG101" s="11">
        <f t="shared" si="74"/>
        <v>2.0359504560426327E-2</v>
      </c>
      <c r="AH101" s="11">
        <f t="shared" ref="AH101:AH131" si="80">MIN(1,V101/I100)</f>
        <v>8.7444664187295539E-3</v>
      </c>
      <c r="AI101" s="11">
        <f t="shared" ref="AI101:AI131" si="81">MIN(1,W101/J100)</f>
        <v>4.2238427330652554E-3</v>
      </c>
      <c r="AJ101" s="11">
        <f t="shared" ref="AJ101:AJ131" si="82">MIN(1,X101/K100)</f>
        <v>5.200591403471385E-2</v>
      </c>
      <c r="AK101" s="16">
        <f t="shared" si="63"/>
        <v>8.57737619603079E-3</v>
      </c>
      <c r="AL101" s="16">
        <f t="shared" si="64"/>
        <v>4.0311676488172269E-3</v>
      </c>
      <c r="AM101" s="16">
        <f t="shared" si="65"/>
        <v>2.8214040934810149E-2</v>
      </c>
      <c r="AN101" s="15">
        <f t="shared" si="75"/>
        <v>7.7284259613299546E-3</v>
      </c>
      <c r="AO101" s="15">
        <f t="shared" si="76"/>
        <v>0</v>
      </c>
      <c r="AP101" s="15">
        <f t="shared" si="77"/>
        <v>1.1596548004314995E-3</v>
      </c>
      <c r="AQ101" s="15">
        <f t="shared" si="49"/>
        <v>1.8206605487862383E-2</v>
      </c>
      <c r="AR101" s="15">
        <f t="shared" si="50"/>
        <v>4.5123297560454934E-3</v>
      </c>
      <c r="AS101" s="15">
        <f t="shared" si="51"/>
        <v>2.1474086990552779E-2</v>
      </c>
      <c r="AT101" s="14">
        <f t="shared" si="78"/>
        <v>1.5320813228615343E-2</v>
      </c>
      <c r="AU101" s="11">
        <f t="shared" si="57"/>
        <v>1.1684521286670349E-2</v>
      </c>
      <c r="AV101" s="14">
        <f t="shared" si="79"/>
        <v>1.5529049450945097E-2</v>
      </c>
      <c r="AW101" s="11">
        <f t="shared" si="58"/>
        <v>1.1832469181213454E-2</v>
      </c>
      <c r="AX101" s="13"/>
      <c r="AY101" s="11"/>
      <c r="AZ101" s="13"/>
      <c r="BA101" s="13"/>
      <c r="BB101" s="117">
        <f t="shared" si="62"/>
        <v>101575</v>
      </c>
    </row>
    <row r="102" spans="2:54" s="9" customFormat="1" ht="16">
      <c r="B102" s="38">
        <v>44456</v>
      </c>
      <c r="D102" s="7">
        <v>87003</v>
      </c>
      <c r="E102" s="117"/>
      <c r="G102" s="8">
        <v>6629870</v>
      </c>
      <c r="H102" s="10">
        <f t="shared" si="43"/>
        <v>6546955</v>
      </c>
      <c r="I102" s="8">
        <v>55476</v>
      </c>
      <c r="J102" s="8">
        <v>4437</v>
      </c>
      <c r="K102" s="9">
        <v>208</v>
      </c>
      <c r="L102" s="9">
        <v>49</v>
      </c>
      <c r="M102" s="7">
        <v>21913</v>
      </c>
      <c r="N102" s="9">
        <v>832</v>
      </c>
      <c r="O102" s="18">
        <f t="shared" si="44"/>
        <v>303</v>
      </c>
      <c r="P102" s="18">
        <f t="shared" si="45"/>
        <v>26</v>
      </c>
      <c r="Q102" s="18">
        <f t="shared" si="46"/>
        <v>-2</v>
      </c>
      <c r="R102" s="18">
        <f t="shared" si="52"/>
        <v>169</v>
      </c>
      <c r="S102" s="17">
        <f t="shared" si="53"/>
        <v>299.28571428571428</v>
      </c>
      <c r="T102" s="17">
        <f t="shared" si="54"/>
        <v>7.4285714285714288</v>
      </c>
      <c r="U102" s="17">
        <f t="shared" si="55"/>
        <v>3</v>
      </c>
      <c r="V102" s="17">
        <f t="shared" si="47"/>
        <v>462.74712398806992</v>
      </c>
      <c r="W102" s="17">
        <f t="shared" si="56"/>
        <v>33.488708990200259</v>
      </c>
      <c r="X102" s="17">
        <f t="shared" si="48"/>
        <v>0</v>
      </c>
      <c r="Y102" s="17">
        <f t="shared" si="66"/>
        <v>467.3190574931092</v>
      </c>
      <c r="Z102" s="17">
        <f t="shared" si="67"/>
        <v>14.730172252836663</v>
      </c>
      <c r="AA102" s="17">
        <f t="shared" si="68"/>
        <v>4.9844606795213071</v>
      </c>
      <c r="AB102" s="11">
        <f t="shared" si="69"/>
        <v>7.5421484077582545E-3</v>
      </c>
      <c r="AC102" s="11">
        <f t="shared" si="70"/>
        <v>3.5631766455821632E-3</v>
      </c>
      <c r="AD102" s="11">
        <f t="shared" si="71"/>
        <v>2.7387146590776412E-2</v>
      </c>
      <c r="AE102" s="11">
        <f t="shared" si="72"/>
        <v>6.0348516299376697E-3</v>
      </c>
      <c r="AF102" s="11">
        <f t="shared" si="73"/>
        <v>6.8956148402971882E-3</v>
      </c>
      <c r="AG102" s="11">
        <f t="shared" si="74"/>
        <v>2.4642979498023455E-2</v>
      </c>
      <c r="AH102" s="11">
        <f t="shared" si="80"/>
        <v>7.4683611301959284E-3</v>
      </c>
      <c r="AI102" s="11">
        <f t="shared" si="81"/>
        <v>8.1008004330431205E-3</v>
      </c>
      <c r="AJ102" s="11">
        <f t="shared" si="82"/>
        <v>0</v>
      </c>
      <c r="AK102" s="16">
        <f t="shared" ref="AK102:AK133" si="83">AVERAGE(AH99:AH105)</f>
        <v>8.5590539302205781E-3</v>
      </c>
      <c r="AL102" s="16">
        <f t="shared" ref="AL102:AL133" si="84">AVERAGE(AI99:AI105)</f>
        <v>3.6827562494100886E-3</v>
      </c>
      <c r="AM102" s="16">
        <f t="shared" ref="AM102:AM133" si="85">AVERAGE(AJ99:AJ105)</f>
        <v>2.7416465241758083E-2</v>
      </c>
      <c r="AN102" s="15">
        <f t="shared" si="75"/>
        <v>5.7196556792009417E-3</v>
      </c>
      <c r="AO102" s="15">
        <f t="shared" si="76"/>
        <v>9.7890267772134214E-3</v>
      </c>
      <c r="AP102" s="15">
        <f t="shared" si="77"/>
        <v>1.7843266295598115E-2</v>
      </c>
      <c r="AQ102" s="15">
        <f t="shared" si="49"/>
        <v>1.8459778171465296E-2</v>
      </c>
      <c r="AR102" s="15">
        <f t="shared" si="50"/>
        <v>4.0468772279298399E-3</v>
      </c>
      <c r="AS102" s="15">
        <f t="shared" si="51"/>
        <v>1.9766591712096462E-2</v>
      </c>
      <c r="AT102" s="14">
        <f t="shared" si="78"/>
        <v>1.3122881745795921E-2</v>
      </c>
      <c r="AU102" s="11">
        <f t="shared" si="57"/>
        <v>1.1896311692386126E-2</v>
      </c>
      <c r="AV102" s="14">
        <f t="shared" si="79"/>
        <v>1.3289078663286978E-2</v>
      </c>
      <c r="AW102" s="11">
        <f t="shared" si="58"/>
        <v>1.2047632389990076E-2</v>
      </c>
      <c r="AX102" s="13"/>
      <c r="AY102" s="11"/>
      <c r="AZ102" s="13"/>
      <c r="BA102" s="13"/>
      <c r="BB102" s="117">
        <f t="shared" si="62"/>
        <v>87003</v>
      </c>
    </row>
    <row r="103" spans="2:54" s="9" customFormat="1" ht="16">
      <c r="B103" s="38">
        <v>44457</v>
      </c>
      <c r="D103" s="7">
        <v>90612</v>
      </c>
      <c r="G103" s="8">
        <v>6629870</v>
      </c>
      <c r="H103" s="10">
        <f t="shared" si="43"/>
        <v>6540280</v>
      </c>
      <c r="I103" s="8">
        <v>61622</v>
      </c>
      <c r="J103" s="8">
        <v>4708</v>
      </c>
      <c r="K103" s="9">
        <v>207</v>
      </c>
      <c r="L103" s="9">
        <v>56</v>
      </c>
      <c r="M103" s="7">
        <v>22164</v>
      </c>
      <c r="N103" s="9">
        <v>833</v>
      </c>
      <c r="O103" s="18">
        <f t="shared" si="44"/>
        <v>271</v>
      </c>
      <c r="P103" s="18">
        <f t="shared" si="45"/>
        <v>-1</v>
      </c>
      <c r="Q103" s="18">
        <f t="shared" si="46"/>
        <v>7</v>
      </c>
      <c r="R103" s="18">
        <f t="shared" si="52"/>
        <v>251</v>
      </c>
      <c r="S103" s="17">
        <f t="shared" si="53"/>
        <v>300.42857142857144</v>
      </c>
      <c r="T103" s="17">
        <f t="shared" si="54"/>
        <v>11.857142857142858</v>
      </c>
      <c r="U103" s="17">
        <f t="shared" si="55"/>
        <v>2.1428571428571428</v>
      </c>
      <c r="V103" s="17">
        <f t="shared" si="47"/>
        <v>508.72037819352244</v>
      </c>
      <c r="W103" s="17">
        <f t="shared" si="56"/>
        <v>9.4520217260108623</v>
      </c>
      <c r="X103" s="17">
        <f t="shared" si="48"/>
        <v>9.8276000804667074</v>
      </c>
      <c r="Y103" s="17">
        <f t="shared" si="66"/>
        <v>484.54055689753574</v>
      </c>
      <c r="Z103" s="17">
        <f t="shared" si="67"/>
        <v>19.806637049538292</v>
      </c>
      <c r="AA103" s="17">
        <f t="shared" si="68"/>
        <v>4.2579250498217665</v>
      </c>
      <c r="AB103" s="11">
        <f t="shared" si="69"/>
        <v>8.7342374521871755E-3</v>
      </c>
      <c r="AC103" s="11">
        <f t="shared" si="70"/>
        <v>4.4639704867113572E-3</v>
      </c>
      <c r="AD103" s="11">
        <f t="shared" si="71"/>
        <v>2.0470793508758491E-2</v>
      </c>
      <c r="AE103" s="11">
        <f t="shared" si="72"/>
        <v>8.2980110980738001E-3</v>
      </c>
      <c r="AF103" s="11">
        <f t="shared" si="73"/>
        <v>5.1682746232451469E-3</v>
      </c>
      <c r="AG103" s="11">
        <f t="shared" si="74"/>
        <v>2.5413652438304901E-2</v>
      </c>
      <c r="AH103" s="11">
        <f t="shared" si="80"/>
        <v>9.1700983883755572E-3</v>
      </c>
      <c r="AI103" s="11">
        <f t="shared" si="81"/>
        <v>2.1302730957878887E-3</v>
      </c>
      <c r="AJ103" s="11">
        <f t="shared" si="82"/>
        <v>4.724807730993609E-2</v>
      </c>
      <c r="AK103" s="16">
        <f t="shared" si="83"/>
        <v>8.8521307326037187E-3</v>
      </c>
      <c r="AL103" s="16">
        <f t="shared" si="84"/>
        <v>4.5050943040515334E-3</v>
      </c>
      <c r="AM103" s="16">
        <f t="shared" si="85"/>
        <v>2.1969017234097939E-2</v>
      </c>
      <c r="AN103" s="15">
        <f t="shared" si="75"/>
        <v>9.8824301405366702E-3</v>
      </c>
      <c r="AO103" s="15">
        <f t="shared" si="76"/>
        <v>8.8821734082806299E-3</v>
      </c>
      <c r="AP103" s="15">
        <f t="shared" si="77"/>
        <v>1.5550475545395534E-2</v>
      </c>
      <c r="AQ103" s="15">
        <f t="shared" si="49"/>
        <v>1.9779845283586391E-2</v>
      </c>
      <c r="AR103" s="15">
        <f t="shared" si="50"/>
        <v>4.0056563560226565E-3</v>
      </c>
      <c r="AS103" s="15">
        <f t="shared" si="51"/>
        <v>1.8578759576672509E-2</v>
      </c>
      <c r="AT103" s="14">
        <f t="shared" si="78"/>
        <v>1.3667236310817557E-2</v>
      </c>
      <c r="AU103" s="11">
        <f t="shared" si="57"/>
        <v>1.2270958124798396E-2</v>
      </c>
      <c r="AV103" s="14">
        <f t="shared" si="79"/>
        <v>1.385445271456268E-2</v>
      </c>
      <c r="AW103" s="11">
        <f t="shared" si="58"/>
        <v>1.2429053310297377E-2</v>
      </c>
      <c r="AX103" s="13"/>
      <c r="AY103" s="11"/>
      <c r="AZ103" s="13"/>
      <c r="BA103" s="13"/>
      <c r="BB103" s="117">
        <f t="shared" si="62"/>
        <v>90612</v>
      </c>
    </row>
    <row r="104" spans="2:54" s="9" customFormat="1" ht="16">
      <c r="B104" s="38">
        <v>44458</v>
      </c>
      <c r="D104" s="7">
        <v>70309</v>
      </c>
      <c r="E104" s="117"/>
      <c r="F104" s="117"/>
      <c r="G104" s="8">
        <v>6629870</v>
      </c>
      <c r="H104" s="10">
        <f t="shared" si="43"/>
        <v>6542795</v>
      </c>
      <c r="I104" s="8">
        <v>58619</v>
      </c>
      <c r="J104" s="8">
        <v>5000</v>
      </c>
      <c r="K104" s="9">
        <v>204</v>
      </c>
      <c r="L104" s="9">
        <v>55</v>
      </c>
      <c r="M104" s="7">
        <v>22363</v>
      </c>
      <c r="N104" s="9">
        <v>834</v>
      </c>
      <c r="O104" s="18">
        <f t="shared" si="44"/>
        <v>292</v>
      </c>
      <c r="P104" s="18">
        <f t="shared" si="45"/>
        <v>-3</v>
      </c>
      <c r="Q104" s="18">
        <f t="shared" si="46"/>
        <v>-1</v>
      </c>
      <c r="R104" s="18">
        <f t="shared" si="52"/>
        <v>199</v>
      </c>
      <c r="S104" s="17">
        <f t="shared" si="53"/>
        <v>298.14285714285717</v>
      </c>
      <c r="T104" s="17">
        <f t="shared" si="54"/>
        <v>12</v>
      </c>
      <c r="U104" s="17">
        <f t="shared" si="55"/>
        <v>2</v>
      </c>
      <c r="V104" s="17">
        <f t="shared" si="47"/>
        <v>481.19946757938771</v>
      </c>
      <c r="W104" s="17">
        <f t="shared" si="56"/>
        <v>4.7193382772390189</v>
      </c>
      <c r="X104" s="17">
        <f t="shared" si="48"/>
        <v>1.0811941433732648</v>
      </c>
      <c r="Y104" s="17">
        <f t="shared" si="66"/>
        <v>512.84560653498113</v>
      </c>
      <c r="Z104" s="17">
        <f t="shared" si="67"/>
        <v>21.240004535118924</v>
      </c>
      <c r="AA104" s="17">
        <f t="shared" si="68"/>
        <v>4.3766507839385529</v>
      </c>
      <c r="AB104" s="11">
        <f t="shared" si="69"/>
        <v>8.322443389292479E-3</v>
      </c>
      <c r="AC104" s="11">
        <f t="shared" si="70"/>
        <v>4.5114708018519382E-3</v>
      </c>
      <c r="AD104" s="11">
        <f t="shared" si="71"/>
        <v>2.1143240502118615E-2</v>
      </c>
      <c r="AE104" s="11">
        <f t="shared" si="72"/>
        <v>8.9850571956693916E-3</v>
      </c>
      <c r="AF104" s="11">
        <f t="shared" si="73"/>
        <v>4.8785663999587579E-3</v>
      </c>
      <c r="AG104" s="11">
        <f t="shared" si="74"/>
        <v>1.9073815043020529E-2</v>
      </c>
      <c r="AH104" s="11">
        <f t="shared" si="80"/>
        <v>7.808890778932649E-3</v>
      </c>
      <c r="AI104" s="11">
        <f t="shared" si="81"/>
        <v>1.0024083001782113E-3</v>
      </c>
      <c r="AJ104" s="11">
        <f t="shared" si="82"/>
        <v>5.223160112914323E-3</v>
      </c>
      <c r="AK104" s="16">
        <f t="shared" si="83"/>
        <v>9.2699876538262678E-3</v>
      </c>
      <c r="AL104" s="16">
        <f t="shared" si="84"/>
        <v>4.430178854849887E-3</v>
      </c>
      <c r="AM104" s="16">
        <f t="shared" si="85"/>
        <v>2.219919157469739E-2</v>
      </c>
      <c r="AN104" s="15">
        <f t="shared" si="75"/>
        <v>8.7972834098941546E-3</v>
      </c>
      <c r="AO104" s="15">
        <f t="shared" si="76"/>
        <v>2.7069787514908323E-3</v>
      </c>
      <c r="AP104" s="15">
        <f t="shared" si="77"/>
        <v>4.9709055820345623E-3</v>
      </c>
      <c r="AQ104" s="15">
        <f t="shared" si="49"/>
        <v>2.0227463704024055E-2</v>
      </c>
      <c r="AR104" s="15">
        <f t="shared" si="50"/>
        <v>4.4903623281901664E-3</v>
      </c>
      <c r="AS104" s="15">
        <f t="shared" si="51"/>
        <v>1.8182156809722516E-2</v>
      </c>
      <c r="AT104" s="14">
        <f t="shared" si="78"/>
        <v>1.0604883655335625E-2</v>
      </c>
      <c r="AU104" s="11">
        <f t="shared" si="57"/>
        <v>1.2605504654368358E-2</v>
      </c>
      <c r="AV104" s="14">
        <f t="shared" si="79"/>
        <v>1.0746019094286158E-2</v>
      </c>
      <c r="AW104" s="11">
        <f t="shared" si="58"/>
        <v>1.2770815684274964E-2</v>
      </c>
      <c r="AX104" s="13"/>
      <c r="AY104" s="11"/>
      <c r="AZ104" s="13"/>
      <c r="BA104" s="13"/>
      <c r="BB104" s="117">
        <f t="shared" si="62"/>
        <v>70309</v>
      </c>
    </row>
    <row r="105" spans="2:54" s="9" customFormat="1" ht="16">
      <c r="B105" s="38">
        <v>44459</v>
      </c>
      <c r="D105" s="7">
        <v>54587</v>
      </c>
      <c r="E105" s="118"/>
      <c r="F105" s="118"/>
      <c r="G105" s="8">
        <v>6629870</v>
      </c>
      <c r="H105" s="10">
        <f t="shared" si="43"/>
        <v>6549947</v>
      </c>
      <c r="I105" s="8">
        <v>50915</v>
      </c>
      <c r="J105" s="8">
        <v>5404</v>
      </c>
      <c r="K105" s="9">
        <v>209</v>
      </c>
      <c r="L105" s="9">
        <v>59</v>
      </c>
      <c r="M105" s="7">
        <v>22501</v>
      </c>
      <c r="N105" s="9">
        <v>835</v>
      </c>
      <c r="O105" s="18">
        <f t="shared" si="44"/>
        <v>404</v>
      </c>
      <c r="P105" s="18">
        <f t="shared" si="45"/>
        <v>5</v>
      </c>
      <c r="Q105" s="18">
        <f t="shared" si="46"/>
        <v>4</v>
      </c>
      <c r="R105" s="18">
        <f t="shared" si="52"/>
        <v>138</v>
      </c>
      <c r="S105" s="17">
        <f t="shared" si="53"/>
        <v>316</v>
      </c>
      <c r="T105" s="17">
        <f t="shared" si="54"/>
        <v>10.714285714285714</v>
      </c>
      <c r="U105" s="17">
        <f t="shared" si="55"/>
        <v>1.2857142857142858</v>
      </c>
      <c r="V105" s="17">
        <f t="shared" si="47"/>
        <v>535.47954866008467</v>
      </c>
      <c r="W105" s="17">
        <f t="shared" si="56"/>
        <v>10.084978843441466</v>
      </c>
      <c r="X105" s="17">
        <f t="shared" si="48"/>
        <v>5.4354724964739072</v>
      </c>
      <c r="Y105" s="17">
        <f t="shared" si="66"/>
        <v>548.1236003848519</v>
      </c>
      <c r="Z105" s="17">
        <f t="shared" si="67"/>
        <v>20.578231716141634</v>
      </c>
      <c r="AA105" s="17">
        <f t="shared" si="68"/>
        <v>3.7604297530451194</v>
      </c>
      <c r="AB105" s="11">
        <f t="shared" si="69"/>
        <v>9.3506132889481543E-3</v>
      </c>
      <c r="AC105" s="11">
        <f t="shared" si="70"/>
        <v>4.1156463432283266E-3</v>
      </c>
      <c r="AD105" s="11">
        <f t="shared" si="71"/>
        <v>1.8433479181593722E-2</v>
      </c>
      <c r="AE105" s="11">
        <f t="shared" si="72"/>
        <v>8.4403766396292188E-3</v>
      </c>
      <c r="AF105" s="11">
        <f t="shared" si="73"/>
        <v>5.1405391089231461E-3</v>
      </c>
      <c r="AG105" s="11">
        <f t="shared" si="74"/>
        <v>2.7163025665711625E-2</v>
      </c>
      <c r="AH105" s="11">
        <f t="shared" si="80"/>
        <v>9.1349144246760383E-3</v>
      </c>
      <c r="AI105" s="11">
        <f t="shared" si="81"/>
        <v>2.0169957686882933E-3</v>
      </c>
      <c r="AJ105" s="11">
        <f t="shared" si="82"/>
        <v>2.6644473021930917E-2</v>
      </c>
      <c r="AK105" s="16">
        <f t="shared" si="83"/>
        <v>9.7230261586779172E-3</v>
      </c>
      <c r="AL105" s="16">
        <f t="shared" si="84"/>
        <v>4.1048475492553981E-3</v>
      </c>
      <c r="AM105" s="16">
        <f t="shared" si="85"/>
        <v>1.7373152666876383E-2</v>
      </c>
      <c r="AN105" s="15">
        <f t="shared" si="75"/>
        <v>9.2631702853475124E-3</v>
      </c>
      <c r="AO105" s="15">
        <f t="shared" si="76"/>
        <v>4.455875564538264E-3</v>
      </c>
      <c r="AP105" s="15">
        <f t="shared" si="77"/>
        <v>3.2227502873295434E-2</v>
      </c>
      <c r="AQ105" s="15">
        <f t="shared" si="49"/>
        <v>2.0002465547528069E-2</v>
      </c>
      <c r="AR105" s="15">
        <f t="shared" si="50"/>
        <v>4.6866915952316025E-3</v>
      </c>
      <c r="AS105" s="15">
        <f t="shared" si="51"/>
        <v>2.4211064009026593E-2</v>
      </c>
      <c r="AT105" s="14">
        <f t="shared" si="78"/>
        <v>8.2334947744073413E-3</v>
      </c>
      <c r="AU105" s="11">
        <f t="shared" si="57"/>
        <v>1.2491798481719855E-2</v>
      </c>
      <c r="AV105" s="14">
        <f t="shared" si="79"/>
        <v>8.3339605648717462E-3</v>
      </c>
      <c r="AW105" s="11">
        <f t="shared" si="58"/>
        <v>1.2657001028802959E-2</v>
      </c>
      <c r="AX105" s="13"/>
      <c r="AY105" s="11"/>
      <c r="AZ105" s="13"/>
      <c r="BA105" s="13"/>
      <c r="BB105" s="117">
        <f t="shared" si="62"/>
        <v>54587</v>
      </c>
    </row>
    <row r="106" spans="2:54" s="9" customFormat="1" ht="16">
      <c r="B106" s="38">
        <v>44460</v>
      </c>
      <c r="D106" s="7">
        <v>88400</v>
      </c>
      <c r="G106" s="8">
        <v>6629870</v>
      </c>
      <c r="H106" s="10">
        <f t="shared" si="43"/>
        <v>6551445</v>
      </c>
      <c r="I106" s="8">
        <v>48829</v>
      </c>
      <c r="J106" s="8">
        <v>5696</v>
      </c>
      <c r="K106" s="9">
        <v>241</v>
      </c>
      <c r="L106" s="9">
        <v>60</v>
      </c>
      <c r="M106" s="7">
        <v>22763</v>
      </c>
      <c r="N106" s="9">
        <v>836</v>
      </c>
      <c r="O106" s="18">
        <f t="shared" si="44"/>
        <v>292</v>
      </c>
      <c r="P106" s="18">
        <f t="shared" si="45"/>
        <v>32</v>
      </c>
      <c r="Q106" s="18">
        <f t="shared" si="46"/>
        <v>1</v>
      </c>
      <c r="R106" s="18">
        <f t="shared" si="52"/>
        <v>262</v>
      </c>
      <c r="S106" s="17">
        <f t="shared" si="53"/>
        <v>336.71428571428572</v>
      </c>
      <c r="T106" s="17">
        <f t="shared" si="54"/>
        <v>12.714285714285714</v>
      </c>
      <c r="U106" s="17">
        <f t="shared" si="55"/>
        <v>2.4285714285714284</v>
      </c>
      <c r="V106" s="17">
        <f t="shared" si="47"/>
        <v>540.84975821243961</v>
      </c>
      <c r="W106" s="17">
        <f t="shared" si="56"/>
        <v>42.528931132232785</v>
      </c>
      <c r="X106" s="17">
        <f t="shared" si="48"/>
        <v>3.6213106553276639</v>
      </c>
      <c r="Y106" s="17">
        <f t="shared" si="66"/>
        <v>576.25823048959217</v>
      </c>
      <c r="Z106" s="17">
        <f t="shared" si="67"/>
        <v>22.830418581291376</v>
      </c>
      <c r="AA106" s="17">
        <f t="shared" si="68"/>
        <v>4.911350929116499</v>
      </c>
      <c r="AB106" s="11">
        <f t="shared" si="69"/>
        <v>1.1318044397320872E-2</v>
      </c>
      <c r="AC106" s="11">
        <f t="shared" si="70"/>
        <v>4.2247258662641328E-3</v>
      </c>
      <c r="AD106" s="11">
        <f t="shared" si="71"/>
        <v>2.3499286742184204E-2</v>
      </c>
      <c r="AE106" s="11">
        <f t="shared" si="72"/>
        <v>8.7170047038835005E-3</v>
      </c>
      <c r="AF106" s="11">
        <f t="shared" si="73"/>
        <v>5.1407574354236469E-3</v>
      </c>
      <c r="AG106" s="11">
        <f t="shared" si="74"/>
        <v>2.3630710510651385E-2</v>
      </c>
      <c r="AH106" s="11">
        <f t="shared" si="80"/>
        <v>1.0622601555778054E-2</v>
      </c>
      <c r="AI106" s="11">
        <f t="shared" si="81"/>
        <v>7.8698984330556592E-3</v>
      </c>
      <c r="AJ106" s="11">
        <f t="shared" si="82"/>
        <v>1.7326845240802219E-2</v>
      </c>
      <c r="AK106" s="16">
        <f t="shared" si="83"/>
        <v>1.0166202064028842E-2</v>
      </c>
      <c r="AL106" s="16">
        <f t="shared" si="84"/>
        <v>4.0563656596096544E-3</v>
      </c>
      <c r="AM106" s="16">
        <f t="shared" si="85"/>
        <v>2.18514451807728E-2</v>
      </c>
      <c r="AN106" s="15">
        <f t="shared" si="75"/>
        <v>8.5710639390960738E-3</v>
      </c>
      <c r="AO106" s="15">
        <f t="shared" si="76"/>
        <v>2.1135320505655457E-3</v>
      </c>
      <c r="AP106" s="15">
        <f t="shared" si="77"/>
        <v>5.5458981294423226E-2</v>
      </c>
      <c r="AQ106" s="15">
        <f t="shared" si="49"/>
        <v>2.0915166175575556E-2</v>
      </c>
      <c r="AR106" s="15">
        <f t="shared" si="50"/>
        <v>4.7194760482898697E-3</v>
      </c>
      <c r="AS106" s="15">
        <f t="shared" si="51"/>
        <v>1.9341423300915657E-2</v>
      </c>
      <c r="AT106" s="14">
        <f t="shared" si="78"/>
        <v>1.3333594776368165E-2</v>
      </c>
      <c r="AU106" s="11">
        <f t="shared" si="57"/>
        <v>1.281231758692101E-2</v>
      </c>
      <c r="AV106" s="14">
        <f t="shared" si="79"/>
        <v>1.3493206460559464E-2</v>
      </c>
      <c r="AW106" s="11">
        <f t="shared" si="58"/>
        <v>1.2983375032624148E-2</v>
      </c>
      <c r="AX106" s="13"/>
      <c r="AY106" s="11"/>
      <c r="AZ106" s="13"/>
      <c r="BA106" s="13"/>
      <c r="BB106" s="117">
        <f t="shared" si="62"/>
        <v>88400</v>
      </c>
    </row>
    <row r="107" spans="2:54" s="9" customFormat="1" ht="16">
      <c r="B107" s="38">
        <v>44461</v>
      </c>
      <c r="D107" s="7">
        <v>92524</v>
      </c>
      <c r="G107" s="8">
        <v>6629870</v>
      </c>
      <c r="H107" s="10">
        <f t="shared" si="43"/>
        <v>6538825</v>
      </c>
      <c r="I107" s="8">
        <v>60829</v>
      </c>
      <c r="J107" s="8">
        <v>5905</v>
      </c>
      <c r="K107" s="9">
        <v>257</v>
      </c>
      <c r="L107" s="9">
        <v>58</v>
      </c>
      <c r="M107" s="7">
        <v>23157</v>
      </c>
      <c r="N107" s="9">
        <v>839</v>
      </c>
      <c r="O107" s="18">
        <f t="shared" si="44"/>
        <v>209</v>
      </c>
      <c r="P107" s="18">
        <f t="shared" si="45"/>
        <v>16</v>
      </c>
      <c r="Q107" s="18">
        <f t="shared" si="46"/>
        <v>-2</v>
      </c>
      <c r="R107" s="18">
        <f t="shared" si="52"/>
        <v>394</v>
      </c>
      <c r="S107" s="17">
        <f t="shared" si="53"/>
        <v>359.14285714285717</v>
      </c>
      <c r="T107" s="17">
        <f t="shared" si="54"/>
        <v>16.285714285714285</v>
      </c>
      <c r="U107" s="17">
        <f t="shared" si="55"/>
        <v>1.2857142857142858</v>
      </c>
      <c r="V107" s="17">
        <f t="shared" si="47"/>
        <v>583.04662379421222</v>
      </c>
      <c r="W107" s="17">
        <f t="shared" si="56"/>
        <v>32.279421221864951</v>
      </c>
      <c r="X107" s="17">
        <f t="shared" si="48"/>
        <v>1.6739549839228296</v>
      </c>
      <c r="Y107" s="17">
        <f t="shared" si="66"/>
        <v>616.80065505590733</v>
      </c>
      <c r="Z107" s="17">
        <f t="shared" si="67"/>
        <v>27.223257298215461</v>
      </c>
      <c r="AA107" s="17">
        <f t="shared" si="68"/>
        <v>3.8332305030200824</v>
      </c>
      <c r="AB107" s="11">
        <f t="shared" si="69"/>
        <v>1.2631851052774116E-2</v>
      </c>
      <c r="AC107" s="11">
        <f t="shared" si="70"/>
        <v>4.7793639919619839E-3</v>
      </c>
      <c r="AD107" s="11">
        <f t="shared" si="71"/>
        <v>1.5905520759419429E-2</v>
      </c>
      <c r="AE107" s="11">
        <f t="shared" si="72"/>
        <v>1.0292466538158835E-2</v>
      </c>
      <c r="AF107" s="11">
        <f t="shared" si="73"/>
        <v>4.3110424150049585E-3</v>
      </c>
      <c r="AG107" s="11">
        <f t="shared" si="74"/>
        <v>3.0581230142321295E-2</v>
      </c>
      <c r="AH107" s="11">
        <f t="shared" si="80"/>
        <v>1.1940580880096094E-2</v>
      </c>
      <c r="AI107" s="11">
        <f t="shared" si="81"/>
        <v>5.6670332201307853E-3</v>
      </c>
      <c r="AJ107" s="11">
        <f t="shared" si="82"/>
        <v>6.9458713025843553E-3</v>
      </c>
      <c r="AK107" s="16">
        <f t="shared" si="83"/>
        <v>1.0859315473306829E-2</v>
      </c>
      <c r="AL107" s="16">
        <f t="shared" si="84"/>
        <v>4.5973643839398743E-3</v>
      </c>
      <c r="AM107" s="16">
        <f t="shared" si="85"/>
        <v>1.6198765111865045E-2</v>
      </c>
      <c r="AN107" s="15">
        <f t="shared" si="75"/>
        <v>9.0155824315382542E-3</v>
      </c>
      <c r="AO107" s="15">
        <f t="shared" si="76"/>
        <v>6.1914413645423032E-3</v>
      </c>
      <c r="AP107" s="15">
        <f t="shared" si="77"/>
        <v>5.3346509183881535E-3</v>
      </c>
      <c r="AQ107" s="15">
        <f t="shared" si="49"/>
        <v>2.1656060865829965E-2</v>
      </c>
      <c r="AR107" s="15">
        <f t="shared" si="50"/>
        <v>4.0207080965354207E-3</v>
      </c>
      <c r="AS107" s="15">
        <f t="shared" si="51"/>
        <v>1.6908011879523639E-2</v>
      </c>
      <c r="AT107" s="14">
        <f t="shared" si="78"/>
        <v>1.3955628089238552E-2</v>
      </c>
      <c r="AU107" s="11">
        <f t="shared" si="57"/>
        <v>1.2168435106139767E-2</v>
      </c>
      <c r="AV107" s="14">
        <f t="shared" si="79"/>
        <v>1.414994284141264E-2</v>
      </c>
      <c r="AW107" s="11">
        <f t="shared" si="58"/>
        <v>1.2331132481349755E-2</v>
      </c>
      <c r="AX107" s="13"/>
      <c r="AY107" s="11"/>
      <c r="AZ107" s="13"/>
      <c r="BA107" s="13"/>
      <c r="BB107" s="117">
        <f t="shared" si="62"/>
        <v>92524</v>
      </c>
    </row>
    <row r="108" spans="2:54" s="9" customFormat="1" ht="16">
      <c r="B108" s="38">
        <v>44462</v>
      </c>
      <c r="D108" s="7">
        <v>96298</v>
      </c>
      <c r="G108" s="8">
        <v>6629870</v>
      </c>
      <c r="H108" s="10">
        <f t="shared" si="43"/>
        <v>6536501</v>
      </c>
      <c r="I108" s="8">
        <v>62408</v>
      </c>
      <c r="J108" s="8">
        <v>6346</v>
      </c>
      <c r="K108" s="9">
        <v>257</v>
      </c>
      <c r="L108" s="9">
        <v>60</v>
      </c>
      <c r="M108" s="7">
        <v>23455</v>
      </c>
      <c r="N108" s="9">
        <v>843</v>
      </c>
      <c r="O108" s="18">
        <f t="shared" si="44"/>
        <v>441</v>
      </c>
      <c r="P108" s="18">
        <f t="shared" si="45"/>
        <v>0</v>
      </c>
      <c r="Q108" s="18">
        <f t="shared" si="46"/>
        <v>2</v>
      </c>
      <c r="R108" s="18">
        <f t="shared" si="52"/>
        <v>298</v>
      </c>
      <c r="S108" s="17">
        <f t="shared" si="53"/>
        <v>374.14285714285717</v>
      </c>
      <c r="T108" s="17">
        <f t="shared" si="54"/>
        <v>17.285714285714285</v>
      </c>
      <c r="U108" s="17">
        <f t="shared" si="55"/>
        <v>2.5714285714285716</v>
      </c>
      <c r="V108" s="17">
        <f t="shared" si="47"/>
        <v>724.82230226624642</v>
      </c>
      <c r="W108" s="17">
        <f t="shared" si="56"/>
        <v>11.494221822002102</v>
      </c>
      <c r="X108" s="17">
        <f t="shared" si="48"/>
        <v>4.6834759117514633</v>
      </c>
      <c r="Y108" s="17">
        <f t="shared" si="66"/>
        <v>653.10452484004543</v>
      </c>
      <c r="Z108" s="17">
        <f t="shared" si="67"/>
        <v>29.182185023787458</v>
      </c>
      <c r="AA108" s="17">
        <f t="shared" si="68"/>
        <v>5.2847187075956539</v>
      </c>
      <c r="AB108" s="11">
        <f t="shared" si="69"/>
        <v>1.0736729600027049E-2</v>
      </c>
      <c r="AC108" s="11">
        <f t="shared" si="70"/>
        <v>4.9419449659250563E-3</v>
      </c>
      <c r="AD108" s="11">
        <f t="shared" si="71"/>
        <v>2.0563107811656239E-2</v>
      </c>
      <c r="AE108" s="11">
        <f t="shared" si="72"/>
        <v>8.3153256162479434E-3</v>
      </c>
      <c r="AF108" s="11">
        <f t="shared" si="73"/>
        <v>3.9689078268122131E-3</v>
      </c>
      <c r="AG108" s="11">
        <f t="shared" si="74"/>
        <v>2.8235503866680157E-2</v>
      </c>
      <c r="AH108" s="11">
        <f t="shared" si="80"/>
        <v>1.1915735952691091E-2</v>
      </c>
      <c r="AI108" s="11">
        <f t="shared" si="81"/>
        <v>1.9465235939038275E-3</v>
      </c>
      <c r="AJ108" s="11">
        <f t="shared" si="82"/>
        <v>1.8223641679966783E-2</v>
      </c>
      <c r="AK108" s="16">
        <f t="shared" si="83"/>
        <v>1.1513950252492213E-2</v>
      </c>
      <c r="AL108" s="16">
        <f t="shared" si="84"/>
        <v>4.8187601115253454E-3</v>
      </c>
      <c r="AM108" s="16">
        <f t="shared" si="85"/>
        <v>2.0455541782606827E-2</v>
      </c>
      <c r="AN108" s="15">
        <f t="shared" si="75"/>
        <v>8.7444664187295539E-3</v>
      </c>
      <c r="AO108" s="15">
        <f t="shared" si="76"/>
        <v>4.2238427330652554E-3</v>
      </c>
      <c r="AP108" s="15">
        <f t="shared" si="77"/>
        <v>5.200591403471385E-2</v>
      </c>
      <c r="AQ108" s="15">
        <f t="shared" si="49"/>
        <v>2.2605274488785802E-2</v>
      </c>
      <c r="AR108" s="15">
        <f t="shared" si="50"/>
        <v>3.2734470022613032E-3</v>
      </c>
      <c r="AS108" s="15">
        <f t="shared" si="51"/>
        <v>1.6754731975925263E-2</v>
      </c>
      <c r="AT108" s="14">
        <f t="shared" si="78"/>
        <v>1.4524870020075808E-2</v>
      </c>
      <c r="AU108" s="11">
        <f t="shared" si="57"/>
        <v>1.1939643720659034E-2</v>
      </c>
      <c r="AV108" s="14">
        <f t="shared" si="79"/>
        <v>1.4732346862641037E-2</v>
      </c>
      <c r="AW108" s="11">
        <f t="shared" si="58"/>
        <v>1.2097809710103226E-2</v>
      </c>
      <c r="AX108" s="13"/>
      <c r="AY108" s="11"/>
      <c r="AZ108" s="13"/>
      <c r="BA108" s="13"/>
      <c r="BB108" s="117">
        <f t="shared" si="62"/>
        <v>96298</v>
      </c>
    </row>
    <row r="109" spans="2:54" s="9" customFormat="1" ht="16">
      <c r="B109" s="38">
        <v>44463</v>
      </c>
      <c r="D109" s="7">
        <v>101878</v>
      </c>
      <c r="G109" s="8">
        <v>6629870</v>
      </c>
      <c r="H109" s="10">
        <f t="shared" si="43"/>
        <v>6541671</v>
      </c>
      <c r="I109" s="8">
        <v>56520</v>
      </c>
      <c r="J109" s="8">
        <v>6794</v>
      </c>
      <c r="K109" s="9">
        <v>297</v>
      </c>
      <c r="L109" s="9">
        <v>66</v>
      </c>
      <c r="M109" s="7">
        <v>23678</v>
      </c>
      <c r="N109" s="9">
        <v>844</v>
      </c>
      <c r="O109" s="18">
        <f t="shared" si="44"/>
        <v>448</v>
      </c>
      <c r="P109" s="18">
        <f t="shared" si="45"/>
        <v>40</v>
      </c>
      <c r="Q109" s="18">
        <f t="shared" si="46"/>
        <v>6</v>
      </c>
      <c r="R109" s="18">
        <f t="shared" si="52"/>
        <v>223</v>
      </c>
      <c r="S109" s="17">
        <f t="shared" si="53"/>
        <v>384.71428571428572</v>
      </c>
      <c r="T109" s="17">
        <f t="shared" si="54"/>
        <v>22</v>
      </c>
      <c r="U109" s="17">
        <f t="shared" si="55"/>
        <v>2.2857142857142856</v>
      </c>
      <c r="V109" s="17">
        <f t="shared" si="47"/>
        <v>659.6895347212519</v>
      </c>
      <c r="W109" s="17">
        <f t="shared" si="56"/>
        <v>49.254017046248428</v>
      </c>
      <c r="X109" s="17">
        <f t="shared" si="48"/>
        <v>8.0564482324996511</v>
      </c>
      <c r="Y109" s="17">
        <f t="shared" si="66"/>
        <v>687.58384615875286</v>
      </c>
      <c r="Z109" s="17">
        <f t="shared" si="67"/>
        <v>35.083929196039982</v>
      </c>
      <c r="AA109" s="17">
        <f t="shared" si="68"/>
        <v>5.1893675023499473</v>
      </c>
      <c r="AB109" s="11">
        <f t="shared" si="69"/>
        <v>1.1017559385956173E-2</v>
      </c>
      <c r="AC109" s="11">
        <f t="shared" si="70"/>
        <v>5.5285107463031802E-3</v>
      </c>
      <c r="AD109" s="11">
        <f t="shared" si="71"/>
        <v>2.019209144883248E-2</v>
      </c>
      <c r="AE109" s="11">
        <f t="shared" si="72"/>
        <v>7.5421484077582545E-3</v>
      </c>
      <c r="AF109" s="11">
        <f t="shared" si="73"/>
        <v>3.5631766455821632E-3</v>
      </c>
      <c r="AG109" s="11">
        <f t="shared" si="74"/>
        <v>2.7387146590776412E-2</v>
      </c>
      <c r="AH109" s="11">
        <f t="shared" si="80"/>
        <v>1.0570592467652415E-2</v>
      </c>
      <c r="AI109" s="11">
        <f t="shared" si="81"/>
        <v>7.7614272055229168E-3</v>
      </c>
      <c r="AJ109" s="11">
        <f t="shared" si="82"/>
        <v>3.1348047597274907E-2</v>
      </c>
      <c r="AK109" s="16">
        <f t="shared" si="83"/>
        <v>1.2604722585019162E-2</v>
      </c>
      <c r="AL109" s="16">
        <f t="shared" si="84"/>
        <v>5.4943211579238796E-3</v>
      </c>
      <c r="AM109" s="16">
        <f t="shared" si="85"/>
        <v>1.8745018849695351E-2</v>
      </c>
      <c r="AN109" s="15">
        <f t="shared" si="75"/>
        <v>7.4683611301959284E-3</v>
      </c>
      <c r="AO109" s="15">
        <f t="shared" si="76"/>
        <v>8.1008004330431205E-3</v>
      </c>
      <c r="AP109" s="15">
        <f t="shared" si="77"/>
        <v>0</v>
      </c>
      <c r="AQ109" s="15">
        <f t="shared" si="49"/>
        <v>2.277918345347698E-2</v>
      </c>
      <c r="AR109" s="15">
        <f t="shared" si="50"/>
        <v>3.5895043192348858E-3</v>
      </c>
      <c r="AS109" s="15">
        <f t="shared" si="51"/>
        <v>1.9498774312432389E-2</v>
      </c>
      <c r="AT109" s="14">
        <f t="shared" si="78"/>
        <v>1.5366515482204026E-2</v>
      </c>
      <c r="AU109" s="11">
        <f t="shared" si="57"/>
        <v>1.1830333238596145E-2</v>
      </c>
      <c r="AV109" s="14">
        <f t="shared" si="79"/>
        <v>1.5573696690035313E-2</v>
      </c>
      <c r="AW109" s="11">
        <f t="shared" si="58"/>
        <v>1.1988063902865239E-2</v>
      </c>
      <c r="AX109" s="13"/>
      <c r="AY109" s="11"/>
      <c r="AZ109" s="13"/>
      <c r="BA109" s="13"/>
      <c r="BB109" s="117">
        <f t="shared" si="62"/>
        <v>101878</v>
      </c>
    </row>
    <row r="110" spans="2:54" s="9" customFormat="1" ht="16">
      <c r="B110" s="38">
        <v>44464</v>
      </c>
      <c r="D110" s="7">
        <v>60730</v>
      </c>
      <c r="G110" s="8">
        <v>6629870</v>
      </c>
      <c r="H110" s="10">
        <f t="shared" si="43"/>
        <v>6538013</v>
      </c>
      <c r="I110" s="8">
        <v>59342</v>
      </c>
      <c r="J110" s="8">
        <v>7222</v>
      </c>
      <c r="K110" s="9">
        <v>321</v>
      </c>
      <c r="L110" s="9">
        <v>65</v>
      </c>
      <c r="M110" s="7">
        <v>24062</v>
      </c>
      <c r="N110" s="9">
        <v>845</v>
      </c>
      <c r="O110" s="18">
        <f t="shared" si="44"/>
        <v>428</v>
      </c>
      <c r="P110" s="18">
        <f t="shared" si="45"/>
        <v>24</v>
      </c>
      <c r="Q110" s="18">
        <f t="shared" si="46"/>
        <v>-1</v>
      </c>
      <c r="R110" s="18">
        <f t="shared" si="52"/>
        <v>384</v>
      </c>
      <c r="S110" s="17">
        <f t="shared" si="53"/>
        <v>443.71428571428572</v>
      </c>
      <c r="T110" s="17">
        <f t="shared" si="54"/>
        <v>19.142857142857142</v>
      </c>
      <c r="U110" s="17">
        <f t="shared" si="55"/>
        <v>3</v>
      </c>
      <c r="V110" s="17">
        <f t="shared" si="47"/>
        <v>792.51735015772874</v>
      </c>
      <c r="W110" s="17">
        <f t="shared" si="56"/>
        <v>40.201892744479494</v>
      </c>
      <c r="X110" s="17">
        <f t="shared" si="48"/>
        <v>2.2807570977917981</v>
      </c>
      <c r="Y110" s="17">
        <f t="shared" si="66"/>
        <v>728.96222066835446</v>
      </c>
      <c r="Z110" s="17">
        <f t="shared" si="67"/>
        <v>31.486471484991455</v>
      </c>
      <c r="AA110" s="17">
        <f t="shared" si="68"/>
        <v>5.6941649895112665</v>
      </c>
      <c r="AB110" s="11">
        <f t="shared" si="69"/>
        <v>1.2897420747847744E-2</v>
      </c>
      <c r="AC110" s="11">
        <f t="shared" si="70"/>
        <v>4.6344526766251776E-3</v>
      </c>
      <c r="AD110" s="11">
        <f t="shared" si="71"/>
        <v>1.9172272691957128E-2</v>
      </c>
      <c r="AE110" s="11">
        <f t="shared" si="72"/>
        <v>8.7342374521871755E-3</v>
      </c>
      <c r="AF110" s="11">
        <f t="shared" si="73"/>
        <v>4.4639704867113572E-3</v>
      </c>
      <c r="AG110" s="11">
        <f t="shared" si="74"/>
        <v>2.0470793508758491E-2</v>
      </c>
      <c r="AH110" s="11">
        <f t="shared" si="80"/>
        <v>1.4021892253321457E-2</v>
      </c>
      <c r="AI110" s="11">
        <f t="shared" si="81"/>
        <v>5.9172641660994252E-3</v>
      </c>
      <c r="AJ110" s="11">
        <f t="shared" si="82"/>
        <v>7.6793168275818115E-3</v>
      </c>
      <c r="AK110" s="16">
        <f t="shared" si="83"/>
        <v>1.340209580207247E-2</v>
      </c>
      <c r="AL110" s="16">
        <f t="shared" si="84"/>
        <v>4.6761020563596571E-3</v>
      </c>
      <c r="AM110" s="16">
        <f t="shared" si="85"/>
        <v>1.908553370331428E-2</v>
      </c>
      <c r="AN110" s="15">
        <f t="shared" si="75"/>
        <v>9.1700983883755572E-3</v>
      </c>
      <c r="AO110" s="15">
        <f t="shared" si="76"/>
        <v>2.1302730957878887E-3</v>
      </c>
      <c r="AP110" s="15">
        <f t="shared" si="77"/>
        <v>4.724807730993609E-2</v>
      </c>
      <c r="AQ110" s="15">
        <f t="shared" si="49"/>
        <v>2.1834645414150859E-2</v>
      </c>
      <c r="AR110" s="15">
        <f t="shared" si="50"/>
        <v>3.5263492539158166E-3</v>
      </c>
      <c r="AS110" s="15">
        <f t="shared" si="51"/>
        <v>2.1438532908361067E-2</v>
      </c>
      <c r="AT110" s="14">
        <f t="shared" si="78"/>
        <v>9.1600589453488535E-3</v>
      </c>
      <c r="AU110" s="11">
        <f t="shared" si="57"/>
        <v>1.1892648616898113E-2</v>
      </c>
      <c r="AV110" s="14">
        <f t="shared" si="79"/>
        <v>9.2887548556419199E-3</v>
      </c>
      <c r="AW110" s="11">
        <f t="shared" si="58"/>
        <v>1.2052950012622557E-2</v>
      </c>
      <c r="AX110" s="13"/>
      <c r="AY110" s="11"/>
      <c r="AZ110" s="13"/>
      <c r="BA110" s="13"/>
      <c r="BB110" s="117">
        <f t="shared" si="62"/>
        <v>60730</v>
      </c>
    </row>
    <row r="111" spans="2:54" s="9" customFormat="1" ht="16">
      <c r="B111" s="38">
        <v>44465</v>
      </c>
      <c r="D111" s="7">
        <v>59691</v>
      </c>
      <c r="G111" s="8">
        <v>6629870</v>
      </c>
      <c r="H111" s="10">
        <f t="shared" si="43"/>
        <v>6550266</v>
      </c>
      <c r="I111" s="8">
        <v>46322</v>
      </c>
      <c r="J111" s="8">
        <v>7619</v>
      </c>
      <c r="K111" s="9">
        <v>325</v>
      </c>
      <c r="L111" s="9">
        <v>73</v>
      </c>
      <c r="M111" s="7">
        <v>24418</v>
      </c>
      <c r="N111" s="9">
        <v>847</v>
      </c>
      <c r="O111" s="18">
        <f t="shared" si="44"/>
        <v>397</v>
      </c>
      <c r="P111" s="18">
        <f t="shared" si="45"/>
        <v>4</v>
      </c>
      <c r="Q111" s="18">
        <f t="shared" si="46"/>
        <v>8</v>
      </c>
      <c r="R111" s="18">
        <f t="shared" si="52"/>
        <v>356</v>
      </c>
      <c r="S111" s="17">
        <f t="shared" si="53"/>
        <v>504.28571428571428</v>
      </c>
      <c r="T111" s="17">
        <f t="shared" si="54"/>
        <v>16.285714285714285</v>
      </c>
      <c r="U111" s="17">
        <f t="shared" si="55"/>
        <v>3.2857142857142856</v>
      </c>
      <c r="V111" s="17">
        <f t="shared" si="47"/>
        <v>735.32655606835476</v>
      </c>
      <c r="W111" s="17">
        <f t="shared" si="56"/>
        <v>18.431832356242985</v>
      </c>
      <c r="X111" s="17">
        <f t="shared" si="48"/>
        <v>11.241611575402271</v>
      </c>
      <c r="Y111" s="17">
        <f t="shared" si="66"/>
        <v>776.04199397163336</v>
      </c>
      <c r="Z111" s="17">
        <f t="shared" si="67"/>
        <v>27.874345350809786</v>
      </c>
      <c r="AA111" s="17">
        <f t="shared" si="68"/>
        <v>5.7979463918426841</v>
      </c>
      <c r="AB111" s="11">
        <f t="shared" si="69"/>
        <v>1.3077449259742397E-2</v>
      </c>
      <c r="AC111" s="11">
        <f t="shared" si="70"/>
        <v>3.8596434991428671E-3</v>
      </c>
      <c r="AD111" s="11">
        <f t="shared" si="71"/>
        <v>1.806213829234481E-2</v>
      </c>
      <c r="AE111" s="11">
        <f t="shared" si="72"/>
        <v>8.322443389292479E-3</v>
      </c>
      <c r="AF111" s="11">
        <f t="shared" si="73"/>
        <v>4.5114708018519382E-3</v>
      </c>
      <c r="AG111" s="11">
        <f t="shared" si="74"/>
        <v>2.1143240502118615E-2</v>
      </c>
      <c r="AH111" s="11">
        <f t="shared" si="80"/>
        <v>1.2391334233230338E-2</v>
      </c>
      <c r="AI111" s="11">
        <f t="shared" si="81"/>
        <v>2.5521783932765142E-3</v>
      </c>
      <c r="AJ111" s="11">
        <f t="shared" si="82"/>
        <v>3.5020596808106763E-2</v>
      </c>
      <c r="AK111" s="16">
        <f t="shared" si="83"/>
        <v>1.4332742378401844E-2</v>
      </c>
      <c r="AL111" s="16">
        <f t="shared" si="84"/>
        <v>3.9800477810164247E-3</v>
      </c>
      <c r="AM111" s="16">
        <f t="shared" si="85"/>
        <v>1.9007713917323275E-2</v>
      </c>
      <c r="AN111" s="15">
        <f t="shared" si="75"/>
        <v>7.808890778932649E-3</v>
      </c>
      <c r="AO111" s="15">
        <f t="shared" si="76"/>
        <v>1.0024083001782113E-3</v>
      </c>
      <c r="AP111" s="15">
        <f t="shared" si="77"/>
        <v>5.223160112914323E-3</v>
      </c>
      <c r="AQ111" s="15">
        <f t="shared" si="49"/>
        <v>2.1818318529833326E-2</v>
      </c>
      <c r="AR111" s="15">
        <f t="shared" si="50"/>
        <v>3.5136967047216874E-3</v>
      </c>
      <c r="AS111" s="15">
        <f t="shared" si="51"/>
        <v>2.3407356701519815E-2</v>
      </c>
      <c r="AT111" s="14">
        <f t="shared" si="78"/>
        <v>9.0033439569704981E-3</v>
      </c>
      <c r="AU111" s="11">
        <f t="shared" si="57"/>
        <v>1.1839684854842016E-2</v>
      </c>
      <c r="AV111" s="14">
        <f t="shared" si="79"/>
        <v>9.1127596955604545E-3</v>
      </c>
      <c r="AW111" s="11">
        <f t="shared" si="58"/>
        <v>1.2001110595441108E-2</v>
      </c>
      <c r="AX111" s="13"/>
      <c r="AY111" s="11"/>
      <c r="AZ111" s="13"/>
      <c r="BA111" s="13"/>
      <c r="BB111" s="117">
        <f t="shared" si="62"/>
        <v>59691</v>
      </c>
    </row>
    <row r="112" spans="2:54" s="9" customFormat="1" ht="16">
      <c r="B112" s="38">
        <v>44466</v>
      </c>
      <c r="D112" s="7">
        <v>49514</v>
      </c>
      <c r="G112" s="8">
        <v>6629870</v>
      </c>
      <c r="H112" s="10">
        <f t="shared" si="43"/>
        <v>6544502</v>
      </c>
      <c r="I112" s="8">
        <v>51252</v>
      </c>
      <c r="J112" s="8">
        <v>8097</v>
      </c>
      <c r="K112" s="9">
        <v>363</v>
      </c>
      <c r="L112" s="9">
        <v>75</v>
      </c>
      <c r="M112" s="7">
        <v>24733</v>
      </c>
      <c r="N112" s="9">
        <v>848</v>
      </c>
      <c r="O112" s="18">
        <f t="shared" si="44"/>
        <v>478</v>
      </c>
      <c r="P112" s="18">
        <f t="shared" si="45"/>
        <v>38</v>
      </c>
      <c r="Q112" s="18">
        <f t="shared" si="46"/>
        <v>2</v>
      </c>
      <c r="R112" s="18">
        <f t="shared" si="52"/>
        <v>315</v>
      </c>
      <c r="S112" s="17">
        <f t="shared" si="53"/>
        <v>598.28571428571433</v>
      </c>
      <c r="T112" s="17">
        <f t="shared" si="54"/>
        <v>20.142857142857142</v>
      </c>
      <c r="U112" s="17">
        <f t="shared" si="55"/>
        <v>3.2857142857142856</v>
      </c>
      <c r="V112" s="17">
        <f t="shared" si="47"/>
        <v>776.83479789103694</v>
      </c>
      <c r="W112" s="17">
        <f t="shared" si="56"/>
        <v>51.397188049209134</v>
      </c>
      <c r="X112" s="17">
        <f t="shared" si="48"/>
        <v>4.7680140597539538</v>
      </c>
      <c r="Y112" s="17">
        <f t="shared" si="66"/>
        <v>869.93514409856778</v>
      </c>
      <c r="Z112" s="17">
        <f t="shared" si="67"/>
        <v>31.617347057970761</v>
      </c>
      <c r="AA112" s="17">
        <f t="shared" si="68"/>
        <v>5.7332231291756406</v>
      </c>
      <c r="AB112" s="11">
        <f t="shared" si="69"/>
        <v>1.8780172360834329E-2</v>
      </c>
      <c r="AC112" s="11">
        <f t="shared" si="70"/>
        <v>4.1498027376257723E-3</v>
      </c>
      <c r="AD112" s="11">
        <f t="shared" si="71"/>
        <v>1.7640686551309664E-2</v>
      </c>
      <c r="AE112" s="11">
        <f t="shared" si="72"/>
        <v>9.3506132889481543E-3</v>
      </c>
      <c r="AF112" s="11">
        <f t="shared" si="73"/>
        <v>4.1156463432283266E-3</v>
      </c>
      <c r="AG112" s="11">
        <f t="shared" si="74"/>
        <v>1.8433479181593722E-2</v>
      </c>
      <c r="AH112" s="11">
        <f t="shared" si="80"/>
        <v>1.6770320752364686E-2</v>
      </c>
      <c r="AI112" s="11">
        <f t="shared" si="81"/>
        <v>6.7459230934780335E-3</v>
      </c>
      <c r="AJ112" s="11">
        <f t="shared" si="82"/>
        <v>1.4670812491550627E-2</v>
      </c>
      <c r="AK112" s="16">
        <f t="shared" si="83"/>
        <v>1.5850206614178016E-2</v>
      </c>
      <c r="AL112" s="16">
        <f t="shared" si="84"/>
        <v>4.2727237392819455E-3</v>
      </c>
      <c r="AM112" s="16">
        <f t="shared" si="85"/>
        <v>1.8033298056643443E-2</v>
      </c>
      <c r="AN112" s="15">
        <f t="shared" si="75"/>
        <v>9.1349144246760383E-3</v>
      </c>
      <c r="AO112" s="15">
        <f t="shared" si="76"/>
        <v>2.0169957686882933E-3</v>
      </c>
      <c r="AP112" s="15">
        <f t="shared" si="77"/>
        <v>2.6644473021930917E-2</v>
      </c>
      <c r="AQ112" s="15">
        <f t="shared" si="49"/>
        <v>2.2666121564294595E-2</v>
      </c>
      <c r="AR112" s="15">
        <f t="shared" si="50"/>
        <v>3.3495449714860057E-3</v>
      </c>
      <c r="AS112" s="15">
        <f t="shared" si="51"/>
        <v>1.929431678869983E-2</v>
      </c>
      <c r="AT112" s="14">
        <f t="shared" si="78"/>
        <v>7.4683213999671184E-3</v>
      </c>
      <c r="AU112" s="11">
        <f t="shared" si="57"/>
        <v>1.1590013939079605E-2</v>
      </c>
      <c r="AV112" s="14">
        <f t="shared" si="79"/>
        <v>7.5657399142058483E-3</v>
      </c>
      <c r="AW112" s="11">
        <f t="shared" si="58"/>
        <v>1.1750556914876817E-2</v>
      </c>
      <c r="AX112" s="13"/>
      <c r="AY112" s="11"/>
      <c r="AZ112" s="13"/>
      <c r="BA112" s="13"/>
      <c r="BB112" s="117">
        <f t="shared" si="62"/>
        <v>49514</v>
      </c>
    </row>
    <row r="113" spans="1:55" s="9" customFormat="1" ht="16">
      <c r="B113" s="38">
        <v>44467</v>
      </c>
      <c r="D113" s="7">
        <v>91292</v>
      </c>
      <c r="G113" s="8">
        <v>6629870</v>
      </c>
      <c r="H113" s="10">
        <f t="shared" si="43"/>
        <v>6545445</v>
      </c>
      <c r="I113" s="8">
        <v>49450</v>
      </c>
      <c r="J113" s="8">
        <v>8802</v>
      </c>
      <c r="K113" s="9">
        <v>375</v>
      </c>
      <c r="L113" s="9">
        <v>81</v>
      </c>
      <c r="M113" s="7">
        <v>24865</v>
      </c>
      <c r="N113" s="9">
        <v>852</v>
      </c>
      <c r="O113" s="18">
        <f t="shared" si="44"/>
        <v>705</v>
      </c>
      <c r="P113" s="18">
        <f t="shared" si="45"/>
        <v>12</v>
      </c>
      <c r="Q113" s="18">
        <f t="shared" si="46"/>
        <v>6</v>
      </c>
      <c r="R113" s="18">
        <f t="shared" si="52"/>
        <v>132</v>
      </c>
      <c r="S113" s="17">
        <f t="shared" si="53"/>
        <v>523.42857142857144</v>
      </c>
      <c r="T113" s="17">
        <f t="shared" si="54"/>
        <v>14</v>
      </c>
      <c r="U113" s="17">
        <f t="shared" si="55"/>
        <v>3</v>
      </c>
      <c r="V113" s="17">
        <f t="shared" si="47"/>
        <v>830.49837977965001</v>
      </c>
      <c r="W113" s="17">
        <f t="shared" si="56"/>
        <v>17.346727154893067</v>
      </c>
      <c r="X113" s="17">
        <f t="shared" si="48"/>
        <v>7.1548930654569016</v>
      </c>
      <c r="Y113" s="17">
        <f t="shared" si="66"/>
        <v>929.12201390986979</v>
      </c>
      <c r="Z113" s="17">
        <f t="shared" si="67"/>
        <v>30.357567135197744</v>
      </c>
      <c r="AA113" s="17">
        <f t="shared" si="68"/>
        <v>6.5204189549324152</v>
      </c>
      <c r="AB113" s="11">
        <f t="shared" si="69"/>
        <v>1.812850257375068E-2</v>
      </c>
      <c r="AC113" s="11">
        <f t="shared" si="70"/>
        <v>3.7492364005431325E-3</v>
      </c>
      <c r="AD113" s="11">
        <f t="shared" si="71"/>
        <v>1.7962586652706378E-2</v>
      </c>
      <c r="AE113" s="11">
        <f t="shared" si="72"/>
        <v>1.1318044397320872E-2</v>
      </c>
      <c r="AF113" s="11">
        <f t="shared" si="73"/>
        <v>4.2247258662641328E-3</v>
      </c>
      <c r="AG113" s="11">
        <f t="shared" si="74"/>
        <v>2.3499286742184204E-2</v>
      </c>
      <c r="AH113" s="11">
        <f t="shared" si="80"/>
        <v>1.6204214075151213E-2</v>
      </c>
      <c r="AI113" s="11">
        <f t="shared" si="81"/>
        <v>2.142364722106097E-3</v>
      </c>
      <c r="AJ113" s="11">
        <f t="shared" si="82"/>
        <v>1.9710449216134716E-2</v>
      </c>
      <c r="AK113" s="16">
        <f t="shared" si="83"/>
        <v>1.6682645021491187E-2</v>
      </c>
      <c r="AL113" s="16">
        <f t="shared" si="84"/>
        <v>3.7123163971226644E-3</v>
      </c>
      <c r="AM113" s="16">
        <f t="shared" si="85"/>
        <v>1.8424646250857969E-2</v>
      </c>
      <c r="AN113" s="15">
        <f t="shared" si="75"/>
        <v>1.0622601555778054E-2</v>
      </c>
      <c r="AO113" s="15">
        <f t="shared" si="76"/>
        <v>7.8698984330556592E-3</v>
      </c>
      <c r="AP113" s="15">
        <f t="shared" si="77"/>
        <v>1.7326845240802219E-2</v>
      </c>
      <c r="AQ113" s="15">
        <f t="shared" si="49"/>
        <v>2.3081364135009434E-2</v>
      </c>
      <c r="AR113" s="15">
        <f t="shared" si="50"/>
        <v>2.8547876228849057E-3</v>
      </c>
      <c r="AS113" s="15">
        <f t="shared" si="51"/>
        <v>2.2345944563950903E-2</v>
      </c>
      <c r="AT113" s="14">
        <f t="shared" si="78"/>
        <v>1.3769802424481928E-2</v>
      </c>
      <c r="AU113" s="11">
        <f t="shared" si="57"/>
        <v>1.1425843514708003E-2</v>
      </c>
      <c r="AV113" s="14">
        <f t="shared" si="79"/>
        <v>1.3947409228860681E-2</v>
      </c>
      <c r="AW113" s="11">
        <f t="shared" si="58"/>
        <v>1.3078331561030056E-2</v>
      </c>
      <c r="AX113" s="13"/>
      <c r="AY113" s="11"/>
      <c r="AZ113" s="13"/>
      <c r="BA113" s="13"/>
      <c r="BB113" s="117">
        <f t="shared" si="62"/>
        <v>91292</v>
      </c>
    </row>
    <row r="114" spans="1:55" s="9" customFormat="1" ht="16">
      <c r="B114" s="38">
        <v>44468</v>
      </c>
      <c r="D114" s="7">
        <v>90066</v>
      </c>
      <c r="G114" s="8">
        <v>6629870</v>
      </c>
      <c r="H114" s="10">
        <f t="shared" si="43"/>
        <v>6532644</v>
      </c>
      <c r="I114" s="8">
        <v>61322</v>
      </c>
      <c r="J114" s="8">
        <v>9435</v>
      </c>
      <c r="K114" s="9">
        <v>371</v>
      </c>
      <c r="L114" s="9">
        <v>81</v>
      </c>
      <c r="M114" s="7">
        <v>25158</v>
      </c>
      <c r="N114" s="9">
        <v>859</v>
      </c>
      <c r="O114" s="18">
        <f t="shared" si="44"/>
        <v>633</v>
      </c>
      <c r="P114" s="18">
        <f t="shared" si="45"/>
        <v>-4</v>
      </c>
      <c r="Q114" s="18">
        <f t="shared" si="46"/>
        <v>0</v>
      </c>
      <c r="R114" s="18">
        <f t="shared" si="52"/>
        <v>293</v>
      </c>
      <c r="S114" s="17">
        <f t="shared" si="53"/>
        <v>548.42857142857144</v>
      </c>
      <c r="T114" s="17">
        <f t="shared" si="54"/>
        <v>15.428571428571429</v>
      </c>
      <c r="U114" s="17">
        <f t="shared" si="55"/>
        <v>4.5714285714285712</v>
      </c>
      <c r="V114" s="17">
        <f t="shared" si="47"/>
        <v>912.60503691716394</v>
      </c>
      <c r="W114" s="17">
        <f t="shared" si="56"/>
        <v>6.9945382825933038</v>
      </c>
      <c r="X114" s="17">
        <f t="shared" si="48"/>
        <v>2.4004248002427429</v>
      </c>
      <c r="Y114" s="17">
        <f t="shared" si="66"/>
        <v>988.78072581264757</v>
      </c>
      <c r="Z114" s="17">
        <f t="shared" si="67"/>
        <v>32.835500148423357</v>
      </c>
      <c r="AA114" s="17">
        <f t="shared" si="68"/>
        <v>8.3837740389290918</v>
      </c>
      <c r="AB114" s="11">
        <f t="shared" si="69"/>
        <v>1.9995565739386198E-2</v>
      </c>
      <c r="AC114" s="11">
        <f t="shared" si="70"/>
        <v>3.7304590034564142E-3</v>
      </c>
      <c r="AD114" s="11">
        <f t="shared" si="71"/>
        <v>2.2356730770477579E-2</v>
      </c>
      <c r="AE114" s="11">
        <f t="shared" si="72"/>
        <v>1.2631851052774116E-2</v>
      </c>
      <c r="AF114" s="11">
        <f t="shared" si="73"/>
        <v>4.7793639919619839E-3</v>
      </c>
      <c r="AG114" s="11">
        <f t="shared" si="74"/>
        <v>1.5905520759419429E-2</v>
      </c>
      <c r="AH114" s="11">
        <f t="shared" si="80"/>
        <v>1.8455106914401699E-2</v>
      </c>
      <c r="AI114" s="11">
        <f t="shared" si="81"/>
        <v>7.946532927281645E-4</v>
      </c>
      <c r="AJ114" s="11">
        <f t="shared" si="82"/>
        <v>6.4011328006473144E-3</v>
      </c>
      <c r="AK114" s="16">
        <f t="shared" si="83"/>
        <v>1.7428678318956455E-2</v>
      </c>
      <c r="AL114" s="16">
        <f t="shared" si="84"/>
        <v>3.6530955024964176E-3</v>
      </c>
      <c r="AM114" s="16">
        <f t="shared" si="85"/>
        <v>2.2869822575947919E-2</v>
      </c>
      <c r="AN114" s="15">
        <f t="shared" si="75"/>
        <v>1.1940580880096094E-2</v>
      </c>
      <c r="AO114" s="15">
        <f t="shared" si="76"/>
        <v>5.6670332201307853E-3</v>
      </c>
      <c r="AP114" s="15">
        <f t="shared" si="77"/>
        <v>6.9458713025843553E-3</v>
      </c>
      <c r="AQ114" s="15">
        <f t="shared" si="49"/>
        <v>2.3027038922191535E-2</v>
      </c>
      <c r="AR114" s="15">
        <f t="shared" si="50"/>
        <v>3.9076153513952589E-3</v>
      </c>
      <c r="AS114" s="15">
        <f t="shared" si="51"/>
        <v>2.3004604842060301E-2</v>
      </c>
      <c r="AT114" s="14">
        <f t="shared" si="78"/>
        <v>1.3584881754845872E-2</v>
      </c>
      <c r="AU114" s="11">
        <f t="shared" si="57"/>
        <v>1.2087782802894863E-2</v>
      </c>
      <c r="AV114" s="14">
        <f t="shared" si="79"/>
        <v>1.3787066921142496E-2</v>
      </c>
      <c r="AW114" s="11">
        <f t="shared" si="58"/>
        <v>1.5248733765930922E-2</v>
      </c>
      <c r="AX114" s="13"/>
      <c r="AY114" s="11"/>
      <c r="AZ114" s="13"/>
      <c r="BA114" s="13"/>
      <c r="BB114" s="117">
        <f t="shared" si="62"/>
        <v>90066</v>
      </c>
    </row>
    <row r="115" spans="1:55" s="9" customFormat="1" ht="16">
      <c r="B115" s="38">
        <v>44469</v>
      </c>
      <c r="D115" s="7">
        <v>84711</v>
      </c>
      <c r="G115" s="8">
        <v>6629870</v>
      </c>
      <c r="H115" s="10">
        <f t="shared" si="43"/>
        <v>6527040</v>
      </c>
      <c r="I115" s="8">
        <v>65497</v>
      </c>
      <c r="J115" s="8">
        <v>10534</v>
      </c>
      <c r="K115" s="9">
        <v>398</v>
      </c>
      <c r="L115" s="9">
        <v>83</v>
      </c>
      <c r="M115" s="7">
        <v>25454</v>
      </c>
      <c r="N115" s="9">
        <v>864</v>
      </c>
      <c r="O115" s="18">
        <f t="shared" si="44"/>
        <v>1099</v>
      </c>
      <c r="P115" s="18">
        <f t="shared" si="45"/>
        <v>27</v>
      </c>
      <c r="Q115" s="18">
        <f t="shared" si="46"/>
        <v>2</v>
      </c>
      <c r="R115" s="18">
        <f t="shared" si="52"/>
        <v>296</v>
      </c>
      <c r="S115" s="17">
        <f t="shared" si="53"/>
        <v>512.57142857142856</v>
      </c>
      <c r="T115" s="17">
        <f t="shared" si="54"/>
        <v>21.571428571428573</v>
      </c>
      <c r="U115" s="17">
        <f t="shared" si="55"/>
        <v>3.5714285714285716</v>
      </c>
      <c r="V115" s="17">
        <f t="shared" si="47"/>
        <v>1382.0743531547889</v>
      </c>
      <c r="W115" s="17">
        <f t="shared" si="56"/>
        <v>37.695233772128915</v>
      </c>
      <c r="X115" s="17">
        <f t="shared" si="48"/>
        <v>4.2304130730821612</v>
      </c>
      <c r="Y115" s="17">
        <f t="shared" si="66"/>
        <v>1065.2212152564093</v>
      </c>
      <c r="Z115" s="17">
        <f t="shared" si="67"/>
        <v>43.739177777185169</v>
      </c>
      <c r="AA115" s="17">
        <f t="shared" si="68"/>
        <v>8.3253212521196502</v>
      </c>
      <c r="AB115" s="11">
        <f t="shared" si="69"/>
        <v>1.7370947054179728E-2</v>
      </c>
      <c r="AC115" s="11">
        <f t="shared" si="70"/>
        <v>4.6358429016624455E-3</v>
      </c>
      <c r="AD115" s="11">
        <f t="shared" si="71"/>
        <v>2.2440219008408761E-2</v>
      </c>
      <c r="AE115" s="11">
        <f t="shared" si="72"/>
        <v>1.0736729600027049E-2</v>
      </c>
      <c r="AF115" s="11">
        <f t="shared" si="73"/>
        <v>4.9419449659250563E-3</v>
      </c>
      <c r="AG115" s="11">
        <f t="shared" si="74"/>
        <v>2.0563107811656239E-2</v>
      </c>
      <c r="AH115" s="11">
        <f t="shared" si="80"/>
        <v>2.2537985603124311E-2</v>
      </c>
      <c r="AI115" s="11">
        <f t="shared" si="81"/>
        <v>3.9952553017624714E-3</v>
      </c>
      <c r="AJ115" s="11">
        <f t="shared" si="82"/>
        <v>1.1402730655207981E-2</v>
      </c>
      <c r="AK115" s="16">
        <f t="shared" si="83"/>
        <v>1.8206605487862383E-2</v>
      </c>
      <c r="AL115" s="16">
        <f t="shared" si="84"/>
        <v>4.5123297560454934E-3</v>
      </c>
      <c r="AM115" s="16">
        <f t="shared" si="85"/>
        <v>2.1474086990552779E-2</v>
      </c>
      <c r="AN115" s="15">
        <f t="shared" si="75"/>
        <v>1.1915735952691091E-2</v>
      </c>
      <c r="AO115" s="15">
        <f t="shared" si="76"/>
        <v>1.9465235939038275E-3</v>
      </c>
      <c r="AP115" s="15">
        <f t="shared" si="77"/>
        <v>1.8223641679966783E-2</v>
      </c>
      <c r="AQ115" s="15">
        <f t="shared" si="49"/>
        <v>2.2784658779846336E-2</v>
      </c>
      <c r="AR115" s="15">
        <f t="shared" si="50"/>
        <v>3.4310452787950849E-3</v>
      </c>
      <c r="AS115" s="15">
        <f t="shared" si="51"/>
        <v>1.9550677929895708E-2</v>
      </c>
      <c r="AT115" s="14">
        <f t="shared" si="78"/>
        <v>1.2777173609738955E-2</v>
      </c>
      <c r="AU115" s="11">
        <f t="shared" si="57"/>
        <v>1.2357277421298286E-2</v>
      </c>
      <c r="AV115" s="14">
        <f t="shared" si="79"/>
        <v>1.2978471098690984E-2</v>
      </c>
      <c r="AW115" s="11">
        <f t="shared" si="58"/>
        <v>1.6736114349947793E-2</v>
      </c>
      <c r="AX115" s="13"/>
      <c r="AY115" s="11"/>
      <c r="AZ115" s="13"/>
      <c r="BA115" s="13"/>
      <c r="BB115" s="117">
        <f t="shared" si="62"/>
        <v>84711</v>
      </c>
    </row>
    <row r="116" spans="1:55" ht="16">
      <c r="A116" s="20">
        <v>1</v>
      </c>
      <c r="B116" s="19">
        <v>44470</v>
      </c>
      <c r="C116" s="8">
        <v>7342535</v>
      </c>
      <c r="D116" s="8">
        <v>94259</v>
      </c>
      <c r="E116" s="8">
        <v>4369882</v>
      </c>
      <c r="F116" s="8">
        <v>2738168</v>
      </c>
      <c r="G116" s="8">
        <v>6629870</v>
      </c>
      <c r="H116" s="10">
        <f t="shared" si="43"/>
        <v>3790355</v>
      </c>
      <c r="I116" s="8">
        <v>62883</v>
      </c>
      <c r="J116" s="8">
        <v>10458</v>
      </c>
      <c r="K116" s="8">
        <v>395</v>
      </c>
      <c r="L116" s="9">
        <v>87</v>
      </c>
      <c r="M116" s="8">
        <v>26657</v>
      </c>
      <c r="N116" s="8">
        <v>867</v>
      </c>
      <c r="O116" s="18">
        <f t="shared" si="44"/>
        <v>-76</v>
      </c>
      <c r="P116" s="18">
        <f t="shared" si="45"/>
        <v>-3</v>
      </c>
      <c r="Q116" s="18">
        <f t="shared" si="46"/>
        <v>4</v>
      </c>
      <c r="R116" s="18">
        <f t="shared" si="52"/>
        <v>1203</v>
      </c>
      <c r="S116" s="17">
        <f t="shared" si="53"/>
        <v>573.71428571428567</v>
      </c>
      <c r="T116" s="17">
        <f t="shared" si="54"/>
        <v>19.285714285714285</v>
      </c>
      <c r="U116" s="17">
        <f t="shared" si="55"/>
        <v>3</v>
      </c>
      <c r="V116" s="17">
        <f t="shared" si="47"/>
        <v>1073.9976234003657</v>
      </c>
      <c r="W116" s="17">
        <f t="shared" si="56"/>
        <v>40.435557586837291</v>
      </c>
      <c r="X116" s="17">
        <f t="shared" si="48"/>
        <v>13.566819012797074</v>
      </c>
      <c r="Y116" s="17">
        <f t="shared" si="66"/>
        <v>1143.0475002421717</v>
      </c>
      <c r="Z116" s="17">
        <f t="shared" si="67"/>
        <v>41.980618731650097</v>
      </c>
      <c r="AA116" s="17">
        <f t="shared" si="68"/>
        <v>7.8290238833207493</v>
      </c>
      <c r="AB116" s="11">
        <f t="shared" si="69"/>
        <v>1.7451906197874279E-2</v>
      </c>
      <c r="AC116" s="11">
        <f t="shared" si="70"/>
        <v>3.9852495473372031E-3</v>
      </c>
      <c r="AD116" s="11">
        <f t="shared" si="71"/>
        <v>1.9670914279700375E-2</v>
      </c>
      <c r="AE116" s="11">
        <f t="shared" si="72"/>
        <v>1.1017559385956173E-2</v>
      </c>
      <c r="AF116" s="11">
        <f t="shared" si="73"/>
        <v>5.5285107463031802E-3</v>
      </c>
      <c r="AG116" s="11">
        <f t="shared" si="74"/>
        <v>2.019209144883248E-2</v>
      </c>
      <c r="AH116" s="11">
        <f t="shared" si="80"/>
        <v>1.6397661318844615E-2</v>
      </c>
      <c r="AI116" s="11">
        <f t="shared" si="81"/>
        <v>3.8385758104079446E-3</v>
      </c>
      <c r="AJ116" s="11">
        <f t="shared" si="82"/>
        <v>3.4087484956776569E-2</v>
      </c>
      <c r="AK116" s="16">
        <f t="shared" si="83"/>
        <v>1.8459778171465296E-2</v>
      </c>
      <c r="AL116" s="16">
        <f t="shared" si="84"/>
        <v>4.0468772279298399E-3</v>
      </c>
      <c r="AM116" s="16">
        <f t="shared" si="85"/>
        <v>1.9766591712096462E-2</v>
      </c>
      <c r="AN116" s="15">
        <f t="shared" si="75"/>
        <v>1.0570592467652415E-2</v>
      </c>
      <c r="AO116" s="15">
        <f t="shared" si="76"/>
        <v>7.7614272055229168E-3</v>
      </c>
      <c r="AP116" s="15">
        <f t="shared" si="77"/>
        <v>3.1348047597274907E-2</v>
      </c>
      <c r="AQ116" s="15">
        <f t="shared" si="49"/>
        <v>2.3202358836363398E-2</v>
      </c>
      <c r="AR116" s="15">
        <f t="shared" si="50"/>
        <v>3.7899772823443956E-3</v>
      </c>
      <c r="AS116" s="15">
        <f t="shared" si="51"/>
        <v>2.0848254798993722E-2</v>
      </c>
      <c r="AT116" s="14">
        <f t="shared" si="78"/>
        <v>1.4217322511602792E-2</v>
      </c>
      <c r="AU116" s="11">
        <f t="shared" si="57"/>
        <v>1.2368115815242232E-2</v>
      </c>
      <c r="AV116" s="14">
        <f t="shared" si="79"/>
        <v>2.4868119213108008E-2</v>
      </c>
      <c r="AW116" s="11">
        <f t="shared" si="58"/>
        <v>1.7600040128988657E-2</v>
      </c>
      <c r="AX116" s="13"/>
      <c r="AY116" s="11"/>
      <c r="AZ116" s="11"/>
      <c r="BA116" s="11"/>
      <c r="BB116" s="117">
        <f t="shared" si="62"/>
        <v>94259</v>
      </c>
      <c r="BC116" s="341"/>
    </row>
    <row r="117" spans="1:55" ht="16">
      <c r="A117" s="20">
        <v>2</v>
      </c>
      <c r="B117" s="19">
        <v>44471</v>
      </c>
      <c r="C117" s="8">
        <v>7433985</v>
      </c>
      <c r="D117" s="8">
        <v>91450</v>
      </c>
      <c r="E117" s="8">
        <v>4405433</v>
      </c>
      <c r="F117" s="8">
        <v>2783434</v>
      </c>
      <c r="G117" s="8">
        <v>6629870</v>
      </c>
      <c r="H117" s="10">
        <f t="shared" si="43"/>
        <v>3735463</v>
      </c>
      <c r="I117" s="8">
        <v>71224</v>
      </c>
      <c r="J117" s="8">
        <v>11061</v>
      </c>
      <c r="K117" s="8">
        <v>429</v>
      </c>
      <c r="L117" s="9">
        <v>97</v>
      </c>
      <c r="M117" s="8">
        <v>27293</v>
      </c>
      <c r="N117" s="8">
        <v>869</v>
      </c>
      <c r="O117" s="18">
        <f t="shared" si="44"/>
        <v>603</v>
      </c>
      <c r="P117" s="18">
        <f t="shared" si="45"/>
        <v>34</v>
      </c>
      <c r="Q117" s="18">
        <f t="shared" si="46"/>
        <v>10</v>
      </c>
      <c r="R117" s="18">
        <f t="shared" si="52"/>
        <v>636</v>
      </c>
      <c r="S117" s="17">
        <f t="shared" si="53"/>
        <v>706.28571428571433</v>
      </c>
      <c r="T117" s="17">
        <f t="shared" si="54"/>
        <v>20.285714285714285</v>
      </c>
      <c r="U117" s="17">
        <f t="shared" si="55"/>
        <v>2.8571428571428572</v>
      </c>
      <c r="V117" s="17">
        <f t="shared" si="47"/>
        <v>1210.1283334771726</v>
      </c>
      <c r="W117" s="17">
        <f t="shared" si="56"/>
        <v>57.547423837058773</v>
      </c>
      <c r="X117" s="17">
        <f t="shared" si="48"/>
        <v>15.324242685768533</v>
      </c>
      <c r="Y117" s="17">
        <f t="shared" si="66"/>
        <v>1270.814828014431</v>
      </c>
      <c r="Z117" s="17">
        <f t="shared" si="67"/>
        <v>42.710415556520964</v>
      </c>
      <c r="AA117" s="17">
        <f t="shared" si="68"/>
        <v>7.6176135719050775</v>
      </c>
      <c r="AB117" s="11">
        <f t="shared" si="69"/>
        <v>2.0209195299435951E-2</v>
      </c>
      <c r="AC117" s="11">
        <f t="shared" si="70"/>
        <v>4.0839946028419357E-3</v>
      </c>
      <c r="AD117" s="11">
        <f t="shared" si="71"/>
        <v>1.9285097650392602E-2</v>
      </c>
      <c r="AE117" s="11">
        <f t="shared" si="72"/>
        <v>1.2897420747847744E-2</v>
      </c>
      <c r="AF117" s="11">
        <f t="shared" si="73"/>
        <v>4.6344526766251776E-3</v>
      </c>
      <c r="AG117" s="11">
        <f t="shared" si="74"/>
        <v>1.9172272691957128E-2</v>
      </c>
      <c r="AH117" s="11">
        <f t="shared" si="80"/>
        <v>1.9244125335578337E-2</v>
      </c>
      <c r="AI117" s="11">
        <f t="shared" si="81"/>
        <v>5.5027179037156985E-3</v>
      </c>
      <c r="AJ117" s="11">
        <f t="shared" si="82"/>
        <v>3.8795551103211479E-2</v>
      </c>
      <c r="AK117" s="16">
        <f t="shared" si="83"/>
        <v>1.9779845283586391E-2</v>
      </c>
      <c r="AL117" s="16">
        <f t="shared" si="84"/>
        <v>4.0056563560226565E-3</v>
      </c>
      <c r="AM117" s="16">
        <f t="shared" si="85"/>
        <v>1.8578759576672509E-2</v>
      </c>
      <c r="AN117" s="15">
        <f t="shared" si="75"/>
        <v>1.4021892253321457E-2</v>
      </c>
      <c r="AO117" s="15">
        <f t="shared" si="76"/>
        <v>5.9172641660994252E-3</v>
      </c>
      <c r="AP117" s="15">
        <f t="shared" si="77"/>
        <v>7.6793168275818115E-3</v>
      </c>
      <c r="AQ117" s="15">
        <f t="shared" si="49"/>
        <v>2.416700829824131E-2</v>
      </c>
      <c r="AR117" s="15">
        <f t="shared" si="50"/>
        <v>3.5883011164126351E-3</v>
      </c>
      <c r="AS117" s="15">
        <f t="shared" si="51"/>
        <v>1.8011924660441502E-2</v>
      </c>
      <c r="AT117" s="14">
        <f t="shared" si="78"/>
        <v>1.3793633962656884E-2</v>
      </c>
      <c r="AU117" s="11">
        <f t="shared" si="57"/>
        <v>1.2476822967224742E-2</v>
      </c>
      <c r="AV117" s="14">
        <f t="shared" si="79"/>
        <v>2.4481570289947994E-2</v>
      </c>
      <c r="AW117" s="11">
        <f t="shared" si="58"/>
        <v>1.9402395495134783E-2</v>
      </c>
      <c r="AX117" s="13">
        <f>(F117-F116)/H116</f>
        <v>1.1942417003156696E-2</v>
      </c>
      <c r="AY117" s="12">
        <f>AVERAGE(AX114:AX120)</f>
        <v>1.0648775546391357E-2</v>
      </c>
      <c r="AZ117" s="11"/>
      <c r="BA117" s="11"/>
      <c r="BB117" s="117">
        <f t="shared" si="62"/>
        <v>91450</v>
      </c>
      <c r="BC117" s="341">
        <f>F117-F116</f>
        <v>45266</v>
      </c>
    </row>
    <row r="118" spans="1:55" ht="16">
      <c r="A118" s="20">
        <v>3</v>
      </c>
      <c r="B118" s="19">
        <v>44472</v>
      </c>
      <c r="C118" s="8">
        <v>7506183</v>
      </c>
      <c r="D118" s="8">
        <v>72198</v>
      </c>
      <c r="E118" s="8">
        <v>4432890</v>
      </c>
      <c r="F118" s="8">
        <v>2819637</v>
      </c>
      <c r="G118" s="8">
        <v>6629870</v>
      </c>
      <c r="H118" s="10">
        <f t="shared" si="43"/>
        <v>3697830</v>
      </c>
      <c r="I118" s="8">
        <v>71275</v>
      </c>
      <c r="J118" s="8">
        <v>11207</v>
      </c>
      <c r="K118" s="8">
        <v>476</v>
      </c>
      <c r="L118" s="9">
        <v>98</v>
      </c>
      <c r="M118" s="8">
        <v>28475</v>
      </c>
      <c r="N118" s="8">
        <v>872</v>
      </c>
      <c r="O118" s="18">
        <f t="shared" si="44"/>
        <v>146</v>
      </c>
      <c r="P118" s="18">
        <f t="shared" si="45"/>
        <v>47</v>
      </c>
      <c r="Q118" s="18">
        <f t="shared" si="46"/>
        <v>1</v>
      </c>
      <c r="R118" s="18">
        <f t="shared" si="52"/>
        <v>1182</v>
      </c>
      <c r="S118" s="21">
        <f t="shared" si="53"/>
        <v>621.71428571428567</v>
      </c>
      <c r="T118" s="21">
        <f t="shared" si="54"/>
        <v>22</v>
      </c>
      <c r="U118" s="21">
        <f t="shared" si="55"/>
        <v>1.8571428571428572</v>
      </c>
      <c r="V118" s="21">
        <f t="shared" si="47"/>
        <v>1270.4099821746881</v>
      </c>
      <c r="W118" s="21">
        <f t="shared" si="56"/>
        <v>94.757575757575751</v>
      </c>
      <c r="X118" s="21">
        <f t="shared" si="48"/>
        <v>10.832442067736185</v>
      </c>
      <c r="Y118" s="21">
        <f t="shared" si="66"/>
        <v>1332.2374281033954</v>
      </c>
      <c r="Z118" s="21">
        <f t="shared" si="67"/>
        <v>49.934436118399553</v>
      </c>
      <c r="AA118" s="21">
        <f t="shared" si="68"/>
        <v>7.5424214924907762</v>
      </c>
      <c r="AB118" s="12">
        <f t="shared" si="69"/>
        <v>1.8704894812189645E-2</v>
      </c>
      <c r="AC118" s="12">
        <f t="shared" si="70"/>
        <v>4.5144594628333378E-3</v>
      </c>
      <c r="AD118" s="12">
        <f t="shared" si="71"/>
        <v>1.758140208039808E-2</v>
      </c>
      <c r="AE118" s="12">
        <f t="shared" si="72"/>
        <v>1.3077449259742397E-2</v>
      </c>
      <c r="AF118" s="12">
        <f t="shared" si="73"/>
        <v>3.8596434991428671E-3</v>
      </c>
      <c r="AG118" s="12">
        <f t="shared" si="74"/>
        <v>1.806213829234481E-2</v>
      </c>
      <c r="AH118" s="12">
        <f t="shared" si="80"/>
        <v>1.7836824415571832E-2</v>
      </c>
      <c r="AI118" s="12">
        <f t="shared" si="81"/>
        <v>8.5668181681200391E-3</v>
      </c>
      <c r="AJ118" s="12">
        <f t="shared" si="82"/>
        <v>2.5250447710340757E-2</v>
      </c>
      <c r="AK118" s="16">
        <f t="shared" si="83"/>
        <v>2.0227463704024055E-2</v>
      </c>
      <c r="AL118" s="16">
        <f t="shared" si="84"/>
        <v>4.4903623281901664E-3</v>
      </c>
      <c r="AM118" s="16">
        <f t="shared" si="85"/>
        <v>1.8182156809722516E-2</v>
      </c>
      <c r="AN118" s="15">
        <f t="shared" si="75"/>
        <v>1.2391334233230338E-2</v>
      </c>
      <c r="AO118" s="15">
        <f t="shared" si="76"/>
        <v>2.5521783932765142E-3</v>
      </c>
      <c r="AP118" s="15">
        <f t="shared" si="77"/>
        <v>3.5020596808106763E-2</v>
      </c>
      <c r="AQ118" s="15">
        <f t="shared" si="49"/>
        <v>2.48028521506449E-2</v>
      </c>
      <c r="AR118" s="15">
        <f t="shared" si="50"/>
        <v>3.4047724117798124E-3</v>
      </c>
      <c r="AS118" s="15">
        <f t="shared" si="51"/>
        <v>1.7158431427958854E-2</v>
      </c>
      <c r="AT118" s="14">
        <f t="shared" si="78"/>
        <v>1.0889806285794442E-2</v>
      </c>
      <c r="AU118" s="12">
        <f t="shared" si="57"/>
        <v>1.2596066848111006E-2</v>
      </c>
      <c r="AV118" s="14">
        <f t="shared" si="79"/>
        <v>1.9524423783678534E-2</v>
      </c>
      <c r="AW118" s="12">
        <f t="shared" si="58"/>
        <v>2.1265892768957181E-2</v>
      </c>
      <c r="AX118" s="14">
        <f t="shared" ref="AX118:AX181" si="86">(F118-F117)/H117</f>
        <v>9.6917035451830197E-3</v>
      </c>
      <c r="AY118" s="12">
        <f t="shared" ref="AY118" si="87">AVERAGE(AX115:AX121)</f>
        <v>1.1440147416714444E-2</v>
      </c>
      <c r="AZ118" s="12"/>
      <c r="BA118" s="12"/>
      <c r="BB118" s="117">
        <f t="shared" si="62"/>
        <v>72198</v>
      </c>
      <c r="BC118" s="341">
        <f t="shared" ref="BC118:BC181" si="88">F118-F117</f>
        <v>36203</v>
      </c>
    </row>
    <row r="119" spans="1:55" s="22" customFormat="1" ht="16">
      <c r="A119" s="35">
        <v>4</v>
      </c>
      <c r="B119" s="34">
        <v>44473</v>
      </c>
      <c r="C119" s="31">
        <v>7556200</v>
      </c>
      <c r="D119" s="31">
        <v>50017</v>
      </c>
      <c r="E119" s="31">
        <v>4451382</v>
      </c>
      <c r="F119" s="31">
        <v>2845438</v>
      </c>
      <c r="G119" s="31">
        <v>6629870</v>
      </c>
      <c r="H119" s="33">
        <f t="shared" si="43"/>
        <v>3674149</v>
      </c>
      <c r="I119" s="31">
        <v>67789</v>
      </c>
      <c r="J119" s="31">
        <v>12113</v>
      </c>
      <c r="K119" s="31">
        <v>498</v>
      </c>
      <c r="L119" s="32">
        <v>96</v>
      </c>
      <c r="M119" s="31">
        <v>28911</v>
      </c>
      <c r="N119" s="31">
        <v>876</v>
      </c>
      <c r="O119" s="30">
        <f t="shared" si="44"/>
        <v>906</v>
      </c>
      <c r="P119" s="30">
        <f t="shared" si="45"/>
        <v>22</v>
      </c>
      <c r="Q119" s="30">
        <f t="shared" si="46"/>
        <v>-2</v>
      </c>
      <c r="R119" s="30">
        <f t="shared" si="52"/>
        <v>436</v>
      </c>
      <c r="S119" s="29">
        <f t="shared" si="53"/>
        <v>551</v>
      </c>
      <c r="T119" s="29">
        <f t="shared" si="54"/>
        <v>23.714285714285715</v>
      </c>
      <c r="U119" s="29">
        <f t="shared" si="55"/>
        <v>4.5714285714285712</v>
      </c>
      <c r="V119" s="29">
        <f t="shared" si="47"/>
        <v>1321.6187927913747</v>
      </c>
      <c r="W119" s="29">
        <f t="shared" si="56"/>
        <v>39.08727473046352</v>
      </c>
      <c r="X119" s="29">
        <f t="shared" si="48"/>
        <v>1.293932478161643</v>
      </c>
      <c r="Y119" s="29">
        <f t="shared" si="66"/>
        <v>1348.7735499913215</v>
      </c>
      <c r="Z119" s="29">
        <f t="shared" si="67"/>
        <v>55.125135019281302</v>
      </c>
      <c r="AA119" s="29">
        <f t="shared" si="68"/>
        <v>10.958457846539991</v>
      </c>
      <c r="AB119" s="23">
        <f t="shared" si="69"/>
        <v>1.892351525768252E-2</v>
      </c>
      <c r="AC119" s="23">
        <f t="shared" si="70"/>
        <v>4.9188127972946642E-3</v>
      </c>
      <c r="AD119" s="23">
        <f t="shared" si="71"/>
        <v>2.3021970265840318E-2</v>
      </c>
      <c r="AE119" s="23">
        <f t="shared" si="72"/>
        <v>1.8780172360834329E-2</v>
      </c>
      <c r="AF119" s="23">
        <f t="shared" si="73"/>
        <v>4.1498027376257723E-3</v>
      </c>
      <c r="AG119" s="23">
        <f t="shared" si="74"/>
        <v>1.7640686551309664E-2</v>
      </c>
      <c r="AH119" s="23">
        <f t="shared" si="80"/>
        <v>1.8542529537585055E-2</v>
      </c>
      <c r="AI119" s="23">
        <f>MIN(1,W119/J118)</f>
        <v>3.487755396668468E-3</v>
      </c>
      <c r="AJ119" s="23">
        <f t="shared" si="82"/>
        <v>2.7183455423563929E-3</v>
      </c>
      <c r="AK119" s="27">
        <f t="shared" si="83"/>
        <v>2.0002465547528069E-2</v>
      </c>
      <c r="AL119" s="28">
        <f>AVERAGE(AI116:AI122)</f>
        <v>4.6866915952316025E-3</v>
      </c>
      <c r="AM119" s="27">
        <f t="shared" si="85"/>
        <v>2.4211064009026593E-2</v>
      </c>
      <c r="AN119" s="26">
        <f t="shared" si="75"/>
        <v>1.6770320752364686E-2</v>
      </c>
      <c r="AO119" s="26">
        <f t="shared" si="76"/>
        <v>6.7459230934780335E-3</v>
      </c>
      <c r="AP119" s="26">
        <f t="shared" si="77"/>
        <v>1.4670812491550627E-2</v>
      </c>
      <c r="AQ119" s="26">
        <f t="shared" si="49"/>
        <v>2.4711318958291987E-2</v>
      </c>
      <c r="AR119" s="26">
        <f t="shared" si="50"/>
        <v>3.1709971307261691E-3</v>
      </c>
      <c r="AS119" s="26">
        <f t="shared" si="51"/>
        <v>1.4594754169095151E-2</v>
      </c>
      <c r="AT119" s="24">
        <f t="shared" si="78"/>
        <v>7.5441901575747337E-3</v>
      </c>
      <c r="AU119" s="23">
        <f t="shared" si="57"/>
        <v>1.2844660388729881E-2</v>
      </c>
      <c r="AV119" s="24">
        <f>D119/H119</f>
        <v>1.36132203674919E-2</v>
      </c>
      <c r="AW119" s="25">
        <f t="shared" si="58"/>
        <v>2.3351456541735843E-2</v>
      </c>
      <c r="AX119" s="24">
        <f t="shared" si="86"/>
        <v>6.9773353561413043E-3</v>
      </c>
      <c r="AY119" s="23">
        <f>AVERAGE(AX116:AX122)</f>
        <v>1.2596397116574809E-2</v>
      </c>
      <c r="AZ119" s="23">
        <f t="shared" ref="AZ119:AZ182" si="89">(F119-F118)/G119</f>
        <v>3.8916298509623871E-3</v>
      </c>
      <c r="BA119" s="23">
        <f t="shared" ref="BA119:BA182" si="90">AVERAGE(AZ116:AZ122)</f>
        <v>7.3767283521396342E-3</v>
      </c>
      <c r="BB119" s="117">
        <f t="shared" si="62"/>
        <v>50017</v>
      </c>
      <c r="BC119" s="341">
        <f t="shared" si="88"/>
        <v>25801</v>
      </c>
    </row>
    <row r="120" spans="1:55" ht="16">
      <c r="A120" s="20">
        <v>5</v>
      </c>
      <c r="B120" s="19">
        <v>44474</v>
      </c>
      <c r="C120" s="8">
        <v>7652537</v>
      </c>
      <c r="D120" s="8">
        <v>96337</v>
      </c>
      <c r="E120" s="8">
        <v>4485250</v>
      </c>
      <c r="F120" s="8">
        <v>2896816</v>
      </c>
      <c r="G120" s="8">
        <v>6629870</v>
      </c>
      <c r="H120" s="10">
        <f t="shared" si="43"/>
        <v>3626614</v>
      </c>
      <c r="I120" s="8">
        <v>62189</v>
      </c>
      <c r="J120" s="8">
        <v>13746</v>
      </c>
      <c r="K120" s="8">
        <v>517</v>
      </c>
      <c r="L120" s="9">
        <v>101</v>
      </c>
      <c r="M120" s="8">
        <v>29007</v>
      </c>
      <c r="N120" s="8">
        <v>880</v>
      </c>
      <c r="O120" s="18">
        <f t="shared" si="44"/>
        <v>1633</v>
      </c>
      <c r="P120" s="18">
        <f t="shared" si="45"/>
        <v>19</v>
      </c>
      <c r="Q120" s="18">
        <f t="shared" si="46"/>
        <v>5</v>
      </c>
      <c r="R120" s="18">
        <f t="shared" si="52"/>
        <v>96</v>
      </c>
      <c r="S120" s="17">
        <f t="shared" si="53"/>
        <v>803.85714285714289</v>
      </c>
      <c r="T120" s="17">
        <f t="shared" si="54"/>
        <v>32.142857142857146</v>
      </c>
      <c r="U120" s="17">
        <f t="shared" si="55"/>
        <v>3.8571428571428572</v>
      </c>
      <c r="V120" s="17">
        <f t="shared" si="47"/>
        <v>1724.8696741854637</v>
      </c>
      <c r="W120" s="17">
        <f t="shared" si="56"/>
        <v>22.45530492898914</v>
      </c>
      <c r="X120" s="17">
        <f t="shared" si="48"/>
        <v>5.6750208855472017</v>
      </c>
      <c r="Y120" s="17">
        <f t="shared" si="66"/>
        <v>1446.7722841782468</v>
      </c>
      <c r="Z120" s="17">
        <f t="shared" si="67"/>
        <v>57.711991354777588</v>
      </c>
      <c r="AA120" s="17">
        <f t="shared" si="68"/>
        <v>9.0203408447118409</v>
      </c>
      <c r="AB120" s="11">
        <f t="shared" si="69"/>
        <v>2.1342286863329549E-2</v>
      </c>
      <c r="AC120" s="11">
        <f t="shared" si="70"/>
        <v>4.7644672133061658E-3</v>
      </c>
      <c r="AD120" s="11">
        <f t="shared" si="71"/>
        <v>1.8113134226328997E-2</v>
      </c>
      <c r="AE120" s="11">
        <f t="shared" si="72"/>
        <v>1.812850257375068E-2</v>
      </c>
      <c r="AF120" s="11">
        <f t="shared" si="73"/>
        <v>3.7492364005431325E-3</v>
      </c>
      <c r="AG120" s="11">
        <f t="shared" si="74"/>
        <v>1.7962586652706378E-2</v>
      </c>
      <c r="AH120" s="11">
        <f t="shared" si="80"/>
        <v>2.5444683859998873E-2</v>
      </c>
      <c r="AI120" s="11">
        <f t="shared" si="81"/>
        <v>1.853818618755811E-3</v>
      </c>
      <c r="AJ120" s="11">
        <f t="shared" si="82"/>
        <v>1.1395624268167072E-2</v>
      </c>
      <c r="AK120" s="16">
        <f t="shared" si="83"/>
        <v>2.0915166175575556E-2</v>
      </c>
      <c r="AL120" s="37">
        <f t="shared" si="84"/>
        <v>4.7194760482898697E-3</v>
      </c>
      <c r="AM120" s="16">
        <f t="shared" si="85"/>
        <v>1.9341423300915657E-2</v>
      </c>
      <c r="AN120" s="15">
        <f t="shared" si="75"/>
        <v>1.6204214075151213E-2</v>
      </c>
      <c r="AO120" s="15">
        <f t="shared" si="76"/>
        <v>2.142364722106097E-3</v>
      </c>
      <c r="AP120" s="15">
        <f t="shared" si="77"/>
        <v>1.9710449216134716E-2</v>
      </c>
      <c r="AQ120" s="15">
        <f t="shared" si="49"/>
        <v>2.4809751244243141E-2</v>
      </c>
      <c r="AR120" s="15">
        <f t="shared" si="50"/>
        <v>3.5193174281203049E-3</v>
      </c>
      <c r="AS120" s="15">
        <f t="shared" si="51"/>
        <v>1.4374078616093092E-2</v>
      </c>
      <c r="AT120" s="14">
        <f t="shared" si="78"/>
        <v>1.45307524883595E-2</v>
      </c>
      <c r="AU120" s="11">
        <f t="shared" si="57"/>
        <v>1.2867112886721113E-2</v>
      </c>
      <c r="AV120" s="14">
        <f t="shared" si="79"/>
        <v>2.6563896791883559E-2</v>
      </c>
      <c r="AW120" s="36">
        <f t="shared" si="58"/>
        <v>2.3768685291843231E-2</v>
      </c>
      <c r="AX120" s="13">
        <f t="shared" si="86"/>
        <v>1.3983646281084408E-2</v>
      </c>
      <c r="AY120" s="11">
        <f>AVERAGE(AX117:AX123)</f>
        <v>1.3190538132291667E-2</v>
      </c>
      <c r="AZ120" s="12">
        <f t="shared" si="89"/>
        <v>7.7494732174235694E-3</v>
      </c>
      <c r="BA120" s="11">
        <f t="shared" si="90"/>
        <v>7.665459503730843E-3</v>
      </c>
      <c r="BB120" s="117">
        <f t="shared" si="62"/>
        <v>96337</v>
      </c>
      <c r="BC120" s="341">
        <f t="shared" si="88"/>
        <v>51378</v>
      </c>
    </row>
    <row r="121" spans="1:55" ht="16">
      <c r="A121" s="20">
        <v>6</v>
      </c>
      <c r="B121" s="19">
        <v>44475</v>
      </c>
      <c r="C121" s="8">
        <v>7748137</v>
      </c>
      <c r="D121" s="8">
        <v>95600</v>
      </c>
      <c r="E121" s="8">
        <v>4518352</v>
      </c>
      <c r="F121" s="8">
        <v>2949785</v>
      </c>
      <c r="G121" s="8">
        <v>6629870</v>
      </c>
      <c r="H121" s="10">
        <f t="shared" si="43"/>
        <v>3562970</v>
      </c>
      <c r="I121" s="8">
        <v>71451</v>
      </c>
      <c r="J121" s="8">
        <v>13787</v>
      </c>
      <c r="K121" s="8">
        <v>525</v>
      </c>
      <c r="L121" s="9">
        <v>94</v>
      </c>
      <c r="M121" s="8">
        <v>30367</v>
      </c>
      <c r="N121" s="8">
        <v>891</v>
      </c>
      <c r="O121" s="18">
        <f t="shared" si="44"/>
        <v>41</v>
      </c>
      <c r="P121" s="18">
        <f t="shared" si="45"/>
        <v>8</v>
      </c>
      <c r="Q121" s="18">
        <f t="shared" si="46"/>
        <v>-7</v>
      </c>
      <c r="R121" s="18">
        <f t="shared" si="52"/>
        <v>1360</v>
      </c>
      <c r="S121" s="17">
        <f t="shared" si="53"/>
        <v>777</v>
      </c>
      <c r="T121" s="17">
        <f t="shared" si="54"/>
        <v>21.285714285714285</v>
      </c>
      <c r="U121" s="17">
        <f t="shared" si="55"/>
        <v>2.8571428571428572</v>
      </c>
      <c r="V121" s="17">
        <f t="shared" si="47"/>
        <v>1342.5632375399139</v>
      </c>
      <c r="W121" s="17">
        <f t="shared" si="56"/>
        <v>57.562682215743443</v>
      </c>
      <c r="X121" s="17">
        <f t="shared" si="48"/>
        <v>1.8740802443426343</v>
      </c>
      <c r="Y121" s="17">
        <f t="shared" si="66"/>
        <v>1544.5645685288468</v>
      </c>
      <c r="Z121" s="17">
        <f t="shared" si="67"/>
        <v>50.895707942837028</v>
      </c>
      <c r="AA121" s="17">
        <f t="shared" si="68"/>
        <v>8.7586256203377282</v>
      </c>
      <c r="AB121" s="11">
        <f t="shared" si="69"/>
        <v>2.4836620118169561E-2</v>
      </c>
      <c r="AC121" s="11">
        <f t="shared" si="70"/>
        <v>3.7025831473037267E-3</v>
      </c>
      <c r="AD121" s="11">
        <f t="shared" si="71"/>
        <v>1.694124878208458E-2</v>
      </c>
      <c r="AE121" s="11">
        <f t="shared" si="72"/>
        <v>1.9995565739386198E-2</v>
      </c>
      <c r="AF121" s="11">
        <f t="shared" si="73"/>
        <v>3.7304590034564142E-3</v>
      </c>
      <c r="AG121" s="11">
        <f t="shared" si="74"/>
        <v>2.2356730770477579E-2</v>
      </c>
      <c r="AH121" s="11">
        <f t="shared" si="80"/>
        <v>2.1588435857465369E-2</v>
      </c>
      <c r="AI121" s="11">
        <f t="shared" si="81"/>
        <v>4.1875950979007306E-3</v>
      </c>
      <c r="AJ121" s="11">
        <f t="shared" si="82"/>
        <v>3.6249134319973585E-3</v>
      </c>
      <c r="AK121" s="16">
        <f t="shared" si="83"/>
        <v>2.1656060865829965E-2</v>
      </c>
      <c r="AL121" s="37">
        <f t="shared" si="84"/>
        <v>4.0207080965354207E-3</v>
      </c>
      <c r="AM121" s="16">
        <f t="shared" si="85"/>
        <v>1.6908011879523639E-2</v>
      </c>
      <c r="AN121" s="15">
        <f t="shared" si="75"/>
        <v>1.8455106914401699E-2</v>
      </c>
      <c r="AO121" s="15">
        <f t="shared" si="76"/>
        <v>7.946532927281645E-4</v>
      </c>
      <c r="AP121" s="15">
        <f t="shared" si="77"/>
        <v>6.4011328006473144E-3</v>
      </c>
      <c r="AQ121" s="15">
        <f t="shared" si="49"/>
        <v>2.4022270612709225E-2</v>
      </c>
      <c r="AR121" s="15">
        <f t="shared" si="50"/>
        <v>2.630918015087174E-3</v>
      </c>
      <c r="AS121" s="15">
        <f t="shared" si="51"/>
        <v>1.2240507476817503E-2</v>
      </c>
      <c r="AT121" s="14">
        <f t="shared" si="78"/>
        <v>1.4419588921049734E-2</v>
      </c>
      <c r="AU121" s="11">
        <f t="shared" si="57"/>
        <v>1.3002926797314922E-2</v>
      </c>
      <c r="AV121" s="14">
        <f t="shared" si="79"/>
        <v>2.6831547837899282E-2</v>
      </c>
      <c r="AW121" s="36">
        <f t="shared" si="58"/>
        <v>2.4416677995605072E-2</v>
      </c>
      <c r="AX121" s="13">
        <f t="shared" si="86"/>
        <v>1.4605634898006791E-2</v>
      </c>
      <c r="AY121" s="11">
        <f t="shared" ref="AY121:AY183" si="91">AVERAGE(AX118:AX124)</f>
        <v>1.4105238570401144E-2</v>
      </c>
      <c r="AZ121" s="12">
        <f t="shared" si="89"/>
        <v>7.9894477568941778E-3</v>
      </c>
      <c r="BA121" s="11">
        <f t="shared" si="90"/>
        <v>7.9694875867349843E-3</v>
      </c>
      <c r="BB121" s="117">
        <f t="shared" si="62"/>
        <v>95600</v>
      </c>
      <c r="BC121" s="341">
        <f t="shared" si="88"/>
        <v>52969</v>
      </c>
    </row>
    <row r="122" spans="1:55" ht="16">
      <c r="A122" s="20">
        <v>7</v>
      </c>
      <c r="B122" s="19">
        <v>44476</v>
      </c>
      <c r="C122" s="8">
        <v>7844385</v>
      </c>
      <c r="D122" s="8">
        <v>96248</v>
      </c>
      <c r="E122" s="8">
        <v>4730958</v>
      </c>
      <c r="F122" s="8">
        <v>3015264</v>
      </c>
      <c r="G122" s="8">
        <v>6629870</v>
      </c>
      <c r="H122" s="10">
        <f t="shared" si="43"/>
        <v>3490102</v>
      </c>
      <c r="I122" s="8">
        <v>77238</v>
      </c>
      <c r="J122" s="8">
        <v>14391</v>
      </c>
      <c r="K122" s="8">
        <v>564</v>
      </c>
      <c r="L122" s="9">
        <v>115</v>
      </c>
      <c r="M122" s="8">
        <v>31303</v>
      </c>
      <c r="N122" s="8">
        <v>893</v>
      </c>
      <c r="O122" s="18">
        <f t="shared" si="44"/>
        <v>604</v>
      </c>
      <c r="P122" s="18">
        <f t="shared" si="45"/>
        <v>39</v>
      </c>
      <c r="Q122" s="18">
        <f t="shared" si="46"/>
        <v>21</v>
      </c>
      <c r="R122" s="18">
        <f t="shared" si="52"/>
        <v>936</v>
      </c>
      <c r="S122" s="17">
        <f t="shared" si="53"/>
        <v>913.71428571428567</v>
      </c>
      <c r="T122" s="17">
        <f t="shared" si="54"/>
        <v>19</v>
      </c>
      <c r="U122" s="17">
        <f t="shared" si="55"/>
        <v>4</v>
      </c>
      <c r="V122" s="17">
        <f t="shared" si="47"/>
        <v>1497.8272063702721</v>
      </c>
      <c r="W122" s="17">
        <f t="shared" si="56"/>
        <v>74.030126078301265</v>
      </c>
      <c r="X122" s="17">
        <f t="shared" si="48"/>
        <v>28.142667551426676</v>
      </c>
      <c r="Y122" s="17">
        <f t="shared" si="66"/>
        <v>1619.9319379793289</v>
      </c>
      <c r="Z122" s="17">
        <f t="shared" si="67"/>
        <v>45.22231760394336</v>
      </c>
      <c r="AA122" s="17">
        <f t="shared" si="68"/>
        <v>9.2075036516065527</v>
      </c>
      <c r="AB122" s="11">
        <f t="shared" si="69"/>
        <v>2.2671928146272675E-2</v>
      </c>
      <c r="AC122" s="11">
        <f t="shared" si="70"/>
        <v>3.2800694570206254E-3</v>
      </c>
      <c r="AD122" s="11">
        <f t="shared" si="71"/>
        <v>1.7538102193536291E-2</v>
      </c>
      <c r="AE122" s="11">
        <f t="shared" si="72"/>
        <v>1.7370947054179728E-2</v>
      </c>
      <c r="AF122" s="11">
        <f t="shared" si="73"/>
        <v>4.6358429016624455E-3</v>
      </c>
      <c r="AG122" s="11">
        <f t="shared" si="74"/>
        <v>2.2440219008408761E-2</v>
      </c>
      <c r="AH122" s="11">
        <f t="shared" si="80"/>
        <v>2.0962998507652406E-2</v>
      </c>
      <c r="AI122" s="11">
        <f t="shared" si="81"/>
        <v>5.3695601710525322E-3</v>
      </c>
      <c r="AJ122" s="11">
        <f t="shared" si="82"/>
        <v>5.3605081050336525E-2</v>
      </c>
      <c r="AK122" s="16">
        <f t="shared" si="83"/>
        <v>2.2605274488785802E-2</v>
      </c>
      <c r="AL122" s="37">
        <f t="shared" si="84"/>
        <v>3.2734470022613032E-3</v>
      </c>
      <c r="AM122" s="16">
        <f t="shared" si="85"/>
        <v>1.6754731975925263E-2</v>
      </c>
      <c r="AN122" s="15">
        <f t="shared" si="75"/>
        <v>2.2537985603124311E-2</v>
      </c>
      <c r="AO122" s="15">
        <f t="shared" si="76"/>
        <v>3.9952553017624714E-3</v>
      </c>
      <c r="AP122" s="15">
        <f t="shared" si="77"/>
        <v>1.1402730655207981E-2</v>
      </c>
      <c r="AQ122" s="15">
        <f t="shared" si="49"/>
        <v>2.4209334999916791E-2</v>
      </c>
      <c r="AR122" s="15">
        <f t="shared" si="50"/>
        <v>2.7475699507160307E-3</v>
      </c>
      <c r="AS122" s="15">
        <f t="shared" si="51"/>
        <v>1.2651671691483832E-2</v>
      </c>
      <c r="AT122" s="14">
        <f t="shared" si="78"/>
        <v>1.4517328394071076E-2</v>
      </c>
      <c r="AU122" s="11">
        <f t="shared" si="57"/>
        <v>1.3192027682507887E-2</v>
      </c>
      <c r="AV122" s="14">
        <f t="shared" si="79"/>
        <v>2.7577417508141595E-2</v>
      </c>
      <c r="AW122" s="36">
        <f t="shared" si="58"/>
        <v>2.5121909218620262E-2</v>
      </c>
      <c r="AX122" s="13">
        <f t="shared" si="86"/>
        <v>1.8377645615876643E-2</v>
      </c>
      <c r="AY122" s="11">
        <f t="shared" si="91"/>
        <v>1.5091188888357934E-2</v>
      </c>
      <c r="AZ122" s="12">
        <f t="shared" si="89"/>
        <v>9.8763625832784044E-3</v>
      </c>
      <c r="BA122" s="11">
        <f t="shared" si="90"/>
        <v>8.0354732230259202E-3</v>
      </c>
      <c r="BB122" s="117">
        <f t="shared" si="62"/>
        <v>96248</v>
      </c>
      <c r="BC122" s="341">
        <f t="shared" si="88"/>
        <v>65479</v>
      </c>
    </row>
    <row r="123" spans="1:55" ht="16">
      <c r="A123" s="20">
        <v>8</v>
      </c>
      <c r="B123" s="19">
        <v>44477</v>
      </c>
      <c r="C123" s="8">
        <v>7939686</v>
      </c>
      <c r="D123" s="8">
        <v>95301</v>
      </c>
      <c r="E123" s="8">
        <v>4765707</v>
      </c>
      <c r="F123" s="8">
        <v>3073742</v>
      </c>
      <c r="G123" s="8">
        <v>6629870</v>
      </c>
      <c r="H123" s="10">
        <f t="shared" si="43"/>
        <v>3429485</v>
      </c>
      <c r="I123" s="8">
        <v>77554</v>
      </c>
      <c r="J123" s="8">
        <v>16085</v>
      </c>
      <c r="K123" s="8">
        <v>620</v>
      </c>
      <c r="L123" s="9">
        <v>114</v>
      </c>
      <c r="M123" s="8">
        <v>31372</v>
      </c>
      <c r="N123" s="8">
        <v>898</v>
      </c>
      <c r="O123" s="18">
        <f t="shared" si="44"/>
        <v>1694</v>
      </c>
      <c r="P123" s="18">
        <f t="shared" si="45"/>
        <v>56</v>
      </c>
      <c r="Q123" s="18">
        <f t="shared" si="46"/>
        <v>-1</v>
      </c>
      <c r="R123" s="18">
        <f t="shared" si="52"/>
        <v>69</v>
      </c>
      <c r="S123" s="17">
        <f t="shared" si="53"/>
        <v>869.28571428571433</v>
      </c>
      <c r="T123" s="17">
        <f t="shared" si="54"/>
        <v>25.571428571428573</v>
      </c>
      <c r="U123" s="17">
        <f t="shared" si="55"/>
        <v>5.2857142857142856</v>
      </c>
      <c r="V123" s="17">
        <f t="shared" si="47"/>
        <v>1759.9887627088413</v>
      </c>
      <c r="W123" s="17">
        <f t="shared" si="56"/>
        <v>58.543551935311257</v>
      </c>
      <c r="X123" s="17">
        <f t="shared" si="48"/>
        <v>0</v>
      </c>
      <c r="Y123" s="17">
        <f t="shared" si="66"/>
        <v>1640.3159416065353</v>
      </c>
      <c r="Z123" s="17">
        <f t="shared" si="67"/>
        <v>53.97268648564242</v>
      </c>
      <c r="AA123" s="17">
        <f t="shared" si="68"/>
        <v>10.930273999844161</v>
      </c>
      <c r="AB123" s="11">
        <f t="shared" si="69"/>
        <v>2.1237162298435166E-2</v>
      </c>
      <c r="AC123" s="11">
        <f t="shared" si="70"/>
        <v>3.7504472577056785E-3</v>
      </c>
      <c r="AD123" s="11">
        <f t="shared" si="71"/>
        <v>1.9379918439440001E-2</v>
      </c>
      <c r="AE123" s="11">
        <f t="shared" si="72"/>
        <v>1.7451906197874279E-2</v>
      </c>
      <c r="AF123" s="11">
        <f t="shared" si="73"/>
        <v>3.9852495473372031E-3</v>
      </c>
      <c r="AG123" s="11">
        <f t="shared" si="74"/>
        <v>1.9670914279700375E-2</v>
      </c>
      <c r="AH123" s="11">
        <f t="shared" si="80"/>
        <v>2.2786565715177003E-2</v>
      </c>
      <c r="AI123" s="11">
        <f t="shared" si="81"/>
        <v>4.0680669818158053E-3</v>
      </c>
      <c r="AJ123" s="11">
        <f t="shared" si="82"/>
        <v>0</v>
      </c>
      <c r="AK123" s="16">
        <f t="shared" si="83"/>
        <v>2.277918345347698E-2</v>
      </c>
      <c r="AL123" s="37">
        <f t="shared" si="84"/>
        <v>3.5895043192348858E-3</v>
      </c>
      <c r="AM123" s="16">
        <f t="shared" si="85"/>
        <v>1.9498774312432389E-2</v>
      </c>
      <c r="AN123" s="15">
        <f t="shared" si="75"/>
        <v>1.6397661318844615E-2</v>
      </c>
      <c r="AO123" s="15">
        <f t="shared" si="76"/>
        <v>3.8385758104079446E-3</v>
      </c>
      <c r="AP123" s="15">
        <f t="shared" si="77"/>
        <v>3.4087484956776569E-2</v>
      </c>
      <c r="AQ123" s="15">
        <f t="shared" si="49"/>
        <v>2.4533208728315322E-2</v>
      </c>
      <c r="AR123" s="15">
        <f t="shared" si="50"/>
        <v>1.9596015261391887E-3</v>
      </c>
      <c r="AS123" s="15">
        <f t="shared" si="51"/>
        <v>1.1026751771331379E-2</v>
      </c>
      <c r="AT123" s="14">
        <f t="shared" si="78"/>
        <v>1.437448999754143E-2</v>
      </c>
      <c r="AU123" s="11">
        <f t="shared" si="57"/>
        <v>1.3352965981448891E-2</v>
      </c>
      <c r="AV123" s="14">
        <f t="shared" si="79"/>
        <v>2.7788720463859735E-2</v>
      </c>
      <c r="AW123" s="36">
        <f t="shared" si="58"/>
        <v>2.5688985216046401E-2</v>
      </c>
      <c r="AX123" s="13">
        <f t="shared" si="86"/>
        <v>1.6755384226592805E-2</v>
      </c>
      <c r="AY123" s="11">
        <f t="shared" si="91"/>
        <v>1.5831502575174679E-2</v>
      </c>
      <c r="AZ123" s="12">
        <f t="shared" si="89"/>
        <v>8.8203841100956727E-3</v>
      </c>
      <c r="BA123" s="11">
        <f t="shared" si="90"/>
        <v>8.346856187009916E-3</v>
      </c>
      <c r="BB123" s="117">
        <f t="shared" si="62"/>
        <v>95301</v>
      </c>
      <c r="BC123" s="341">
        <f t="shared" si="88"/>
        <v>58478</v>
      </c>
    </row>
    <row r="124" spans="1:55" ht="16">
      <c r="A124" s="20">
        <v>9</v>
      </c>
      <c r="B124" s="19">
        <v>44478</v>
      </c>
      <c r="C124" s="8">
        <v>8037439</v>
      </c>
      <c r="D124" s="8">
        <v>97753</v>
      </c>
      <c r="E124" s="8">
        <v>4798757</v>
      </c>
      <c r="F124" s="8">
        <v>3136657</v>
      </c>
      <c r="G124" s="8">
        <v>6629870</v>
      </c>
      <c r="H124" s="10">
        <f t="shared" si="43"/>
        <v>3368758</v>
      </c>
      <c r="I124" s="8">
        <v>73443</v>
      </c>
      <c r="J124" s="8">
        <v>16500</v>
      </c>
      <c r="K124" s="8">
        <v>578</v>
      </c>
      <c r="L124" s="9">
        <v>117</v>
      </c>
      <c r="M124" s="8">
        <v>32914</v>
      </c>
      <c r="N124" s="8">
        <v>903</v>
      </c>
      <c r="O124" s="18">
        <f t="shared" si="44"/>
        <v>415</v>
      </c>
      <c r="P124" s="18">
        <f t="shared" si="45"/>
        <v>-42</v>
      </c>
      <c r="Q124" s="18">
        <f t="shared" si="46"/>
        <v>3</v>
      </c>
      <c r="R124" s="18">
        <f t="shared" si="52"/>
        <v>1542</v>
      </c>
      <c r="S124" s="17">
        <f t="shared" si="53"/>
        <v>722.57142857142856</v>
      </c>
      <c r="T124" s="17">
        <f t="shared" si="54"/>
        <v>22.571428571428573</v>
      </c>
      <c r="U124" s="17">
        <f t="shared" si="55"/>
        <v>6.1428571428571432</v>
      </c>
      <c r="V124" s="17">
        <f t="shared" si="47"/>
        <v>1894.6743239313755</v>
      </c>
      <c r="W124" s="17">
        <f t="shared" si="56"/>
        <v>9.8334399534748442</v>
      </c>
      <c r="X124" s="17">
        <f t="shared" si="48"/>
        <v>13.492236115149753</v>
      </c>
      <c r="Y124" s="17">
        <f t="shared" si="66"/>
        <v>1590.6776919101778</v>
      </c>
      <c r="Z124" s="17">
        <f t="shared" si="67"/>
        <v>54.434888649127295</v>
      </c>
      <c r="AA124" s="17">
        <f t="shared" si="68"/>
        <v>12.534892961288147</v>
      </c>
      <c r="AB124" s="11">
        <f t="shared" si="69"/>
        <v>2.051058219963094E-2</v>
      </c>
      <c r="AC124" s="11">
        <f t="shared" si="70"/>
        <v>3.3842019676174882E-3</v>
      </c>
      <c r="AD124" s="11">
        <f t="shared" si="71"/>
        <v>2.0217569292400237E-2</v>
      </c>
      <c r="AE124" s="11">
        <f t="shared" si="72"/>
        <v>2.0209195299435951E-2</v>
      </c>
      <c r="AF124" s="11">
        <f t="shared" si="73"/>
        <v>4.0839946028419357E-3</v>
      </c>
      <c r="AG124" s="11">
        <f t="shared" si="74"/>
        <v>1.9285097650392602E-2</v>
      </c>
      <c r="AH124" s="11">
        <f t="shared" si="80"/>
        <v>2.44303881673592E-2</v>
      </c>
      <c r="AI124" s="11">
        <f t="shared" si="81"/>
        <v>6.1134224143455666E-4</v>
      </c>
      <c r="AJ124" s="11">
        <f t="shared" si="82"/>
        <v>2.1761671153467343E-2</v>
      </c>
      <c r="AK124" s="16">
        <f t="shared" si="83"/>
        <v>2.1834645414150859E-2</v>
      </c>
      <c r="AL124" s="37">
        <f t="shared" si="84"/>
        <v>3.5263492539158166E-3</v>
      </c>
      <c r="AM124" s="16">
        <f t="shared" si="85"/>
        <v>2.1438532908361067E-2</v>
      </c>
      <c r="AN124" s="15">
        <f t="shared" si="75"/>
        <v>1.9244125335578337E-2</v>
      </c>
      <c r="AO124" s="15">
        <f t="shared" si="76"/>
        <v>5.5027179037156985E-3</v>
      </c>
      <c r="AP124" s="15">
        <f t="shared" si="77"/>
        <v>3.8795551103211479E-2</v>
      </c>
      <c r="AQ124" s="15">
        <f t="shared" si="49"/>
        <v>2.4595024888572865E-2</v>
      </c>
      <c r="AR124" s="15">
        <f t="shared" si="50"/>
        <v>2.3680917070507618E-3</v>
      </c>
      <c r="AS124" s="15">
        <f t="shared" si="51"/>
        <v>1.1111811769715327E-2</v>
      </c>
      <c r="AT124" s="14">
        <f t="shared" si="78"/>
        <v>1.4744331336813542E-2</v>
      </c>
      <c r="AU124" s="11">
        <f t="shared" si="57"/>
        <v>1.3238871953748716E-2</v>
      </c>
      <c r="AV124" s="14">
        <f t="shared" si="79"/>
        <v>2.9017519216280898E-2</v>
      </c>
      <c r="AW124" s="36">
        <f t="shared" si="58"/>
        <v>2.5945500299196574E-2</v>
      </c>
      <c r="AX124" s="13">
        <f t="shared" si="86"/>
        <v>1.8345320069923034E-2</v>
      </c>
      <c r="AY124" s="11">
        <f t="shared" si="91"/>
        <v>1.6559195584104503E-2</v>
      </c>
      <c r="AZ124" s="12">
        <f t="shared" si="89"/>
        <v>9.489628001755691E-3</v>
      </c>
      <c r="BA124" s="11">
        <f t="shared" si="90"/>
        <v>8.5837709810728888E-3</v>
      </c>
      <c r="BB124" s="117">
        <f t="shared" si="62"/>
        <v>97753</v>
      </c>
      <c r="BC124" s="341">
        <f t="shared" si="88"/>
        <v>62915</v>
      </c>
    </row>
    <row r="125" spans="1:55" ht="16">
      <c r="A125" s="20">
        <v>10</v>
      </c>
      <c r="B125" s="19">
        <v>44479</v>
      </c>
      <c r="C125" s="8">
        <v>8118413</v>
      </c>
      <c r="D125" s="8">
        <v>80974</v>
      </c>
      <c r="E125" s="8">
        <v>4821632</v>
      </c>
      <c r="F125" s="8">
        <v>3192556</v>
      </c>
      <c r="G125" s="8">
        <v>6629870</v>
      </c>
      <c r="H125" s="10">
        <f t="shared" si="43"/>
        <v>3310325</v>
      </c>
      <c r="I125" s="8">
        <v>74105</v>
      </c>
      <c r="J125" s="8">
        <v>17603</v>
      </c>
      <c r="K125" s="8">
        <v>609</v>
      </c>
      <c r="L125" s="9">
        <v>126</v>
      </c>
      <c r="M125" s="8">
        <v>33638</v>
      </c>
      <c r="N125" s="8">
        <v>908</v>
      </c>
      <c r="O125" s="18">
        <f t="shared" si="44"/>
        <v>1103</v>
      </c>
      <c r="P125" s="18">
        <f t="shared" si="45"/>
        <v>31</v>
      </c>
      <c r="Q125" s="18">
        <f t="shared" si="46"/>
        <v>9</v>
      </c>
      <c r="R125" s="18">
        <f t="shared" si="52"/>
        <v>724</v>
      </c>
      <c r="S125" s="17">
        <f t="shared" si="53"/>
        <v>745.57142857142856</v>
      </c>
      <c r="T125" s="17">
        <f t="shared" si="54"/>
        <v>25.714285714285715</v>
      </c>
      <c r="U125" s="17">
        <f t="shared" si="55"/>
        <v>7.4285714285714288</v>
      </c>
      <c r="V125" s="17">
        <f t="shared" si="47"/>
        <v>1797.9815683280619</v>
      </c>
      <c r="W125" s="17">
        <f t="shared" si="56"/>
        <v>55.043843385320102</v>
      </c>
      <c r="X125" s="17">
        <f t="shared" si="48"/>
        <v>13.974588286617951</v>
      </c>
      <c r="Y125" s="17">
        <f t="shared" si="66"/>
        <v>1609.0504269094938</v>
      </c>
      <c r="Z125" s="17">
        <f t="shared" si="67"/>
        <v>57.222806686249747</v>
      </c>
      <c r="AA125" s="17">
        <f t="shared" si="68"/>
        <v>13.945668496278243</v>
      </c>
      <c r="AB125" s="11">
        <f t="shared" si="69"/>
        <v>2.190883306658897E-2</v>
      </c>
      <c r="AC125" s="11">
        <f t="shared" si="70"/>
        <v>3.4680488900757423E-3</v>
      </c>
      <c r="AD125" s="11">
        <f t="shared" si="71"/>
        <v>2.412745414581011E-2</v>
      </c>
      <c r="AE125" s="11">
        <f t="shared" si="72"/>
        <v>1.8704894812189645E-2</v>
      </c>
      <c r="AF125" s="11">
        <f t="shared" si="73"/>
        <v>4.5144594628333378E-3</v>
      </c>
      <c r="AG125" s="11">
        <f t="shared" si="74"/>
        <v>1.758140208039808E-2</v>
      </c>
      <c r="AH125" s="11">
        <f t="shared" si="80"/>
        <v>2.4481319776262705E-2</v>
      </c>
      <c r="AI125" s="11">
        <f t="shared" si="81"/>
        <v>3.3359905082012181E-3</v>
      </c>
      <c r="AJ125" s="11">
        <f t="shared" si="82"/>
        <v>2.4177488385152164E-2</v>
      </c>
      <c r="AK125" s="16">
        <f t="shared" si="83"/>
        <v>2.1818318529833326E-2</v>
      </c>
      <c r="AL125" s="37">
        <f t="shared" si="84"/>
        <v>3.5136967047216874E-3</v>
      </c>
      <c r="AM125" s="16">
        <f t="shared" si="85"/>
        <v>2.3407356701519815E-2</v>
      </c>
      <c r="AN125" s="15">
        <f t="shared" si="75"/>
        <v>1.7836824415571832E-2</v>
      </c>
      <c r="AO125" s="15">
        <f t="shared" si="76"/>
        <v>8.5668181681200391E-3</v>
      </c>
      <c r="AP125" s="15">
        <f t="shared" si="77"/>
        <v>2.5250447710340757E-2</v>
      </c>
      <c r="AQ125" s="15">
        <f t="shared" si="49"/>
        <v>2.4688201085488071E-2</v>
      </c>
      <c r="AR125" s="15">
        <f t="shared" si="50"/>
        <v>1.9660450897490381E-3</v>
      </c>
      <c r="AS125" s="15">
        <f t="shared" si="51"/>
        <v>9.8874775331717259E-3</v>
      </c>
      <c r="AT125" s="14">
        <f t="shared" si="78"/>
        <v>1.22135124821452E-2</v>
      </c>
      <c r="AU125" s="11">
        <f t="shared" si="57"/>
        <v>1.327556735113746E-2</v>
      </c>
      <c r="AV125" s="14">
        <f t="shared" si="79"/>
        <v>2.4461042344784877E-2</v>
      </c>
      <c r="AW125" s="36">
        <f t="shared" si="58"/>
        <v>2.6551032855412993E-2</v>
      </c>
      <c r="AX125" s="13">
        <f t="shared" si="86"/>
        <v>1.6593355770880544E-2</v>
      </c>
      <c r="AY125" s="11">
        <f t="shared" si="91"/>
        <v>1.7423507423747826E-2</v>
      </c>
      <c r="AZ125" s="12">
        <f t="shared" si="89"/>
        <v>8.4313870407715392E-3</v>
      </c>
      <c r="BA125" s="11">
        <f t="shared" si="90"/>
        <v>8.8712577643733151E-3</v>
      </c>
      <c r="BB125" s="117">
        <f t="shared" si="62"/>
        <v>80974</v>
      </c>
      <c r="BC125" s="341">
        <f t="shared" si="88"/>
        <v>55899</v>
      </c>
    </row>
    <row r="126" spans="1:55" ht="16">
      <c r="A126" s="20">
        <v>11</v>
      </c>
      <c r="B126" s="19">
        <v>44480</v>
      </c>
      <c r="C126" s="8">
        <v>8175899</v>
      </c>
      <c r="D126" s="8">
        <v>57486</v>
      </c>
      <c r="E126" s="8">
        <v>4837999</v>
      </c>
      <c r="F126" s="8">
        <v>3232808</v>
      </c>
      <c r="G126" s="8">
        <v>6629870</v>
      </c>
      <c r="H126" s="10">
        <f t="shared" si="43"/>
        <v>3269454</v>
      </c>
      <c r="I126" s="8">
        <v>73138</v>
      </c>
      <c r="J126" s="8">
        <v>18198</v>
      </c>
      <c r="K126" s="8">
        <v>677</v>
      </c>
      <c r="L126" s="9">
        <v>133</v>
      </c>
      <c r="M126" s="8">
        <v>34546</v>
      </c>
      <c r="N126" s="8">
        <v>916</v>
      </c>
      <c r="O126" s="18">
        <f t="shared" si="44"/>
        <v>595</v>
      </c>
      <c r="P126" s="18">
        <f t="shared" si="45"/>
        <v>68</v>
      </c>
      <c r="Q126" s="18">
        <f t="shared" si="46"/>
        <v>7</v>
      </c>
      <c r="R126" s="18">
        <f t="shared" si="52"/>
        <v>908</v>
      </c>
      <c r="S126" s="17">
        <f t="shared" si="53"/>
        <v>659</v>
      </c>
      <c r="T126" s="17">
        <f t="shared" si="54"/>
        <v>20.285714285714285</v>
      </c>
      <c r="U126" s="17">
        <f t="shared" si="55"/>
        <v>4.5714285714285712</v>
      </c>
      <c r="V126" s="17">
        <f t="shared" si="47"/>
        <v>1464.306818181818</v>
      </c>
      <c r="W126" s="17">
        <f t="shared" si="56"/>
        <v>100.3398569023569</v>
      </c>
      <c r="X126" s="17">
        <f t="shared" si="48"/>
        <v>13.353324915824917</v>
      </c>
      <c r="Y126" s="17">
        <f t="shared" si="66"/>
        <v>1699.4024665867971</v>
      </c>
      <c r="Z126" s="17">
        <f t="shared" si="67"/>
        <v>58.106329491904255</v>
      </c>
      <c r="AA126" s="17">
        <f t="shared" si="68"/>
        <v>12.424391727605954</v>
      </c>
      <c r="AB126" s="11">
        <f t="shared" si="69"/>
        <v>2.2932359039022968E-2</v>
      </c>
      <c r="AC126" s="11">
        <f t="shared" si="70"/>
        <v>3.3009333347670429E-3</v>
      </c>
      <c r="AD126" s="11">
        <f t="shared" si="71"/>
        <v>2.0401300045329973E-2</v>
      </c>
      <c r="AE126" s="11">
        <f t="shared" si="72"/>
        <v>1.892351525768252E-2</v>
      </c>
      <c r="AF126" s="11">
        <f t="shared" si="73"/>
        <v>4.9188127972946642E-3</v>
      </c>
      <c r="AG126" s="11">
        <f t="shared" si="74"/>
        <v>2.3021970265840318E-2</v>
      </c>
      <c r="AH126" s="11">
        <f t="shared" si="80"/>
        <v>1.9759892290423291E-2</v>
      </c>
      <c r="AI126" s="11">
        <f t="shared" si="81"/>
        <v>5.7001566154835483E-3</v>
      </c>
      <c r="AJ126" s="11">
        <f t="shared" si="82"/>
        <v>2.1926641897906267E-2</v>
      </c>
      <c r="AK126" s="16">
        <f t="shared" si="83"/>
        <v>2.2666121564294595E-2</v>
      </c>
      <c r="AL126" s="37">
        <f t="shared" si="84"/>
        <v>3.3495449714860057E-3</v>
      </c>
      <c r="AM126" s="16">
        <f t="shared" si="85"/>
        <v>1.929431678869983E-2</v>
      </c>
      <c r="AN126" s="15">
        <f t="shared" si="75"/>
        <v>1.8542529537585055E-2</v>
      </c>
      <c r="AO126" s="15">
        <f t="shared" si="76"/>
        <v>3.487755396668468E-3</v>
      </c>
      <c r="AP126" s="15">
        <f t="shared" si="77"/>
        <v>2.7183455423563929E-3</v>
      </c>
      <c r="AQ126" s="15">
        <f t="shared" si="49"/>
        <v>2.3643736066662133E-2</v>
      </c>
      <c r="AR126" s="15">
        <f t="shared" si="50"/>
        <v>2.3676987038445054E-3</v>
      </c>
      <c r="AS126" s="15">
        <f t="shared" si="51"/>
        <v>1.3189987939156217E-2</v>
      </c>
      <c r="AT126" s="14">
        <f t="shared" si="78"/>
        <v>8.6707582501617687E-3</v>
      </c>
      <c r="AU126" s="11">
        <f t="shared" si="57"/>
        <v>1.3305065882567401E-2</v>
      </c>
      <c r="AV126" s="14">
        <f t="shared" si="79"/>
        <v>1.7582752349474866E-2</v>
      </c>
      <c r="AW126" s="36">
        <f t="shared" si="58"/>
        <v>2.7172354325123577E-2</v>
      </c>
      <c r="AX126" s="13">
        <f t="shared" si="86"/>
        <v>1.2159531163858534E-2</v>
      </c>
      <c r="AY126" s="11">
        <f t="shared" si="91"/>
        <v>1.7916830283920514E-2</v>
      </c>
      <c r="AZ126" s="12">
        <f t="shared" si="89"/>
        <v>6.0713105988503546E-3</v>
      </c>
      <c r="BA126" s="11">
        <f t="shared" si="90"/>
        <v>8.9335085001666682E-3</v>
      </c>
      <c r="BB126" s="117">
        <f t="shared" si="62"/>
        <v>57486</v>
      </c>
      <c r="BC126" s="341">
        <f t="shared" si="88"/>
        <v>40252</v>
      </c>
    </row>
    <row r="127" spans="1:55" ht="16">
      <c r="A127" s="20">
        <v>12</v>
      </c>
      <c r="B127" s="19">
        <v>44481</v>
      </c>
      <c r="C127" s="8">
        <v>8266941</v>
      </c>
      <c r="D127" s="8">
        <v>91042</v>
      </c>
      <c r="E127" s="8">
        <v>4865580</v>
      </c>
      <c r="F127" s="8">
        <v>3295181</v>
      </c>
      <c r="G127" s="8">
        <v>6629870</v>
      </c>
      <c r="H127" s="10">
        <f t="shared" si="43"/>
        <v>3210282</v>
      </c>
      <c r="I127" s="8">
        <v>68509</v>
      </c>
      <c r="J127" s="8">
        <v>18804</v>
      </c>
      <c r="K127" s="8">
        <v>675</v>
      </c>
      <c r="L127" s="9">
        <v>144</v>
      </c>
      <c r="M127" s="8">
        <v>35351</v>
      </c>
      <c r="N127" s="8">
        <v>924</v>
      </c>
      <c r="O127" s="18">
        <f t="shared" si="44"/>
        <v>606</v>
      </c>
      <c r="P127" s="18">
        <f t="shared" si="45"/>
        <v>-2</v>
      </c>
      <c r="Q127" s="18">
        <f t="shared" si="46"/>
        <v>11</v>
      </c>
      <c r="R127" s="18">
        <f t="shared" si="52"/>
        <v>805</v>
      </c>
      <c r="S127" s="17">
        <f t="shared" si="53"/>
        <v>626.14285714285711</v>
      </c>
      <c r="T127" s="17">
        <f t="shared" si="54"/>
        <v>10.714285714285714</v>
      </c>
      <c r="U127" s="17">
        <f t="shared" si="55"/>
        <v>6.1428571428571432</v>
      </c>
      <c r="V127" s="17">
        <f t="shared" si="47"/>
        <v>1377.4019263109617</v>
      </c>
      <c r="W127" s="17">
        <f t="shared" si="56"/>
        <v>25.690720073383275</v>
      </c>
      <c r="X127" s="17">
        <f t="shared" si="48"/>
        <v>16.907353615655097</v>
      </c>
      <c r="Y127" s="17">
        <f t="shared" si="66"/>
        <v>1751.7506277972473</v>
      </c>
      <c r="Z127" s="17">
        <f t="shared" si="67"/>
        <v>51.384816980105562</v>
      </c>
      <c r="AA127" s="17">
        <f t="shared" si="68"/>
        <v>14.578840936933213</v>
      </c>
      <c r="AB127" s="11">
        <f t="shared" si="69"/>
        <v>2.3951306130838242E-2</v>
      </c>
      <c r="AC127" s="11">
        <f t="shared" si="70"/>
        <v>2.8236518837292867E-3</v>
      </c>
      <c r="AD127" s="11">
        <f t="shared" si="71"/>
        <v>2.1534477011718189E-2</v>
      </c>
      <c r="AE127" s="11">
        <f t="shared" si="72"/>
        <v>2.1342286863329549E-2</v>
      </c>
      <c r="AF127" s="11">
        <f t="shared" si="73"/>
        <v>4.7644672133061658E-3</v>
      </c>
      <c r="AG127" s="11">
        <f t="shared" si="74"/>
        <v>1.8113134226328997E-2</v>
      </c>
      <c r="AH127" s="11">
        <f t="shared" si="80"/>
        <v>1.8832917584716041E-2</v>
      </c>
      <c r="AI127" s="11">
        <f t="shared" si="81"/>
        <v>1.4117331615223253E-3</v>
      </c>
      <c r="AJ127" s="11">
        <f t="shared" si="82"/>
        <v>2.4973934439667795E-2</v>
      </c>
      <c r="AK127" s="16">
        <f t="shared" si="83"/>
        <v>2.3081364135009434E-2</v>
      </c>
      <c r="AL127" s="37">
        <f t="shared" si="84"/>
        <v>2.8547876228849057E-3</v>
      </c>
      <c r="AM127" s="16">
        <f t="shared" si="85"/>
        <v>2.2345944563950903E-2</v>
      </c>
      <c r="AN127" s="15">
        <f t="shared" si="75"/>
        <v>2.5444683859998873E-2</v>
      </c>
      <c r="AO127" s="15">
        <f t="shared" si="76"/>
        <v>1.853818618755811E-3</v>
      </c>
      <c r="AP127" s="15">
        <f t="shared" si="77"/>
        <v>1.1395624268167072E-2</v>
      </c>
      <c r="AQ127" s="15">
        <f t="shared" si="49"/>
        <v>2.3115711794816998E-2</v>
      </c>
      <c r="AR127" s="15">
        <f t="shared" si="50"/>
        <v>1.9329833290777836E-3</v>
      </c>
      <c r="AS127" s="15">
        <f t="shared" si="51"/>
        <v>1.0359035716907203E-2</v>
      </c>
      <c r="AT127" s="14">
        <f t="shared" si="78"/>
        <v>1.3732094294458262E-2</v>
      </c>
      <c r="AU127" s="11">
        <f t="shared" si="57"/>
        <v>1.3391794581621833E-2</v>
      </c>
      <c r="AV127" s="14">
        <f t="shared" si="79"/>
        <v>2.8359502373934749E-2</v>
      </c>
      <c r="AW127" s="36">
        <f t="shared" si="58"/>
        <v>2.7939907482915877E-2</v>
      </c>
      <c r="AX127" s="13">
        <f t="shared" si="86"/>
        <v>1.9077497343593149E-2</v>
      </c>
      <c r="AY127" s="11">
        <f t="shared" si="91"/>
        <v>1.8746478938799601E-2</v>
      </c>
      <c r="AZ127" s="12">
        <f t="shared" si="89"/>
        <v>9.4078767758643839E-3</v>
      </c>
      <c r="BA127" s="11">
        <f t="shared" si="90"/>
        <v>9.1599512078344991E-3</v>
      </c>
      <c r="BB127" s="117">
        <f t="shared" si="62"/>
        <v>91042</v>
      </c>
      <c r="BC127" s="341">
        <f t="shared" si="88"/>
        <v>62373</v>
      </c>
    </row>
    <row r="128" spans="1:55" ht="16">
      <c r="A128" s="20">
        <v>13</v>
      </c>
      <c r="B128" s="19">
        <v>44482</v>
      </c>
      <c r="C128" s="8">
        <v>8364244</v>
      </c>
      <c r="D128" s="8">
        <v>97303</v>
      </c>
      <c r="E128" s="8">
        <v>4895633</v>
      </c>
      <c r="F128" s="8">
        <v>3361492</v>
      </c>
      <c r="G128" s="8">
        <v>6629870</v>
      </c>
      <c r="H128" s="10">
        <f t="shared" si="43"/>
        <v>3131707</v>
      </c>
      <c r="I128" s="8">
        <v>79200</v>
      </c>
      <c r="J128" s="8">
        <v>19006</v>
      </c>
      <c r="K128" s="8">
        <v>705</v>
      </c>
      <c r="L128" s="9">
        <v>146</v>
      </c>
      <c r="M128" s="8">
        <v>36677</v>
      </c>
      <c r="N128" s="8">
        <v>937</v>
      </c>
      <c r="O128" s="18">
        <f t="shared" si="44"/>
        <v>202</v>
      </c>
      <c r="P128" s="18">
        <f t="shared" si="45"/>
        <v>30</v>
      </c>
      <c r="Q128" s="18">
        <f t="shared" si="46"/>
        <v>2</v>
      </c>
      <c r="R128" s="18">
        <f t="shared" si="52"/>
        <v>1326</v>
      </c>
      <c r="S128" s="17">
        <f t="shared" si="53"/>
        <v>597.42857142857144</v>
      </c>
      <c r="T128" s="17">
        <f t="shared" si="54"/>
        <v>31.428571428571427</v>
      </c>
      <c r="U128" s="17">
        <f t="shared" si="55"/>
        <v>6.5714285714285712</v>
      </c>
      <c r="V128" s="17">
        <f t="shared" si="47"/>
        <v>1471.1723825351262</v>
      </c>
      <c r="W128" s="17">
        <f t="shared" si="56"/>
        <v>77.078108475600544</v>
      </c>
      <c r="X128" s="17">
        <f t="shared" si="48"/>
        <v>11.749508989273304</v>
      </c>
      <c r="Y128" s="17">
        <f t="shared" si="66"/>
        <v>1735.1276326167085</v>
      </c>
      <c r="Z128" s="17">
        <f t="shared" si="67"/>
        <v>73.316882504999427</v>
      </c>
      <c r="AA128" s="17">
        <f t="shared" si="68"/>
        <v>15.269770592577823</v>
      </c>
      <c r="AB128" s="11">
        <f t="shared" si="69"/>
        <v>2.5327002767763482E-2</v>
      </c>
      <c r="AC128" s="11">
        <f t="shared" si="70"/>
        <v>3.8990046003509588E-3</v>
      </c>
      <c r="AD128" s="11">
        <f t="shared" si="71"/>
        <v>2.262188235937455E-2</v>
      </c>
      <c r="AE128" s="11">
        <f t="shared" si="72"/>
        <v>2.4836620118169561E-2</v>
      </c>
      <c r="AF128" s="11">
        <f t="shared" si="73"/>
        <v>3.7025831473037267E-3</v>
      </c>
      <c r="AG128" s="11">
        <f t="shared" si="74"/>
        <v>1.694124878208458E-2</v>
      </c>
      <c r="AH128" s="11">
        <f t="shared" si="80"/>
        <v>2.1474147667242642E-2</v>
      </c>
      <c r="AI128" s="11">
        <f t="shared" si="81"/>
        <v>4.0990272535418289E-3</v>
      </c>
      <c r="AJ128" s="11">
        <f t="shared" si="82"/>
        <v>1.7406679984108598E-2</v>
      </c>
      <c r="AK128" s="16">
        <f t="shared" si="83"/>
        <v>2.3027038922191535E-2</v>
      </c>
      <c r="AL128" s="37">
        <f t="shared" si="84"/>
        <v>3.9076153513952589E-3</v>
      </c>
      <c r="AM128" s="16">
        <f t="shared" si="85"/>
        <v>2.3004604842060301E-2</v>
      </c>
      <c r="AN128" s="15">
        <f t="shared" si="75"/>
        <v>2.1588435857465369E-2</v>
      </c>
      <c r="AO128" s="15">
        <f t="shared" si="76"/>
        <v>4.1875950979007306E-3</v>
      </c>
      <c r="AP128" s="15">
        <f t="shared" si="77"/>
        <v>3.6249134319973585E-3</v>
      </c>
      <c r="AQ128" s="15">
        <f t="shared" si="49"/>
        <v>2.2501184040674506E-2</v>
      </c>
      <c r="AR128" s="15">
        <f t="shared" si="50"/>
        <v>2.6129229397955623E-3</v>
      </c>
      <c r="AS128" s="15">
        <f t="shared" si="51"/>
        <v>1.4593371094880542E-2</v>
      </c>
      <c r="AT128" s="14">
        <f t="shared" si="78"/>
        <v>1.4676456702770945E-2</v>
      </c>
      <c r="AU128" s="11">
        <f t="shared" si="57"/>
        <v>1.3422822985755593E-2</v>
      </c>
      <c r="AV128" s="14">
        <f t="shared" si="79"/>
        <v>3.1070275731414208E-2</v>
      </c>
      <c r="AW128" s="36">
        <f t="shared" si="58"/>
        <v>2.8653252890714142E-2</v>
      </c>
      <c r="AX128" s="13">
        <f t="shared" si="86"/>
        <v>2.0655817775510066E-2</v>
      </c>
      <c r="AY128" s="11">
        <f t="shared" si="91"/>
        <v>1.9534492665026933E-2</v>
      </c>
      <c r="AZ128" s="12">
        <f t="shared" si="89"/>
        <v>1.0001855239997165E-2</v>
      </c>
      <c r="BA128" s="11">
        <f t="shared" si="90"/>
        <v>9.3442900948930464E-3</v>
      </c>
      <c r="BB128" s="117">
        <f t="shared" si="62"/>
        <v>97303</v>
      </c>
      <c r="BC128" s="341">
        <f t="shared" si="88"/>
        <v>66311</v>
      </c>
    </row>
    <row r="129" spans="1:55" ht="16">
      <c r="A129" s="20">
        <v>14</v>
      </c>
      <c r="B129" s="19">
        <v>44483</v>
      </c>
      <c r="C129" s="8">
        <v>8461861</v>
      </c>
      <c r="D129" s="8">
        <v>97617</v>
      </c>
      <c r="E129" s="8">
        <v>4923922</v>
      </c>
      <c r="F129" s="8">
        <v>3429860</v>
      </c>
      <c r="G129" s="8">
        <v>6629870</v>
      </c>
      <c r="H129" s="10">
        <f t="shared" si="43"/>
        <v>3057538</v>
      </c>
      <c r="I129" s="8">
        <v>82762</v>
      </c>
      <c r="J129" s="8">
        <v>19004</v>
      </c>
      <c r="K129" s="8">
        <v>706</v>
      </c>
      <c r="L129" s="9">
        <v>147</v>
      </c>
      <c r="M129" s="8">
        <v>38905</v>
      </c>
      <c r="N129" s="8">
        <v>948</v>
      </c>
      <c r="O129" s="18">
        <f t="shared" si="44"/>
        <v>-2</v>
      </c>
      <c r="P129" s="18">
        <f t="shared" si="45"/>
        <v>1</v>
      </c>
      <c r="Q129" s="18">
        <f t="shared" si="46"/>
        <v>1</v>
      </c>
      <c r="R129" s="18">
        <f t="shared" si="52"/>
        <v>2228</v>
      </c>
      <c r="S129" s="17">
        <f t="shared" si="53"/>
        <v>691.57142857142856</v>
      </c>
      <c r="T129" s="17">
        <f t="shared" si="54"/>
        <v>24</v>
      </c>
      <c r="U129" s="17">
        <f t="shared" si="55"/>
        <v>3.5714285714285716</v>
      </c>
      <c r="V129" s="17">
        <f t="shared" si="47"/>
        <v>2130.2914841113966</v>
      </c>
      <c r="W129" s="17">
        <f t="shared" si="56"/>
        <v>80.214785717882862</v>
      </c>
      <c r="X129" s="17">
        <f t="shared" si="48"/>
        <v>17.493730170720653</v>
      </c>
      <c r="Y129" s="17">
        <f t="shared" si="66"/>
        <v>1734.5145105966876</v>
      </c>
      <c r="Z129" s="17">
        <f t="shared" si="67"/>
        <v>65.453476307096551</v>
      </c>
      <c r="AA129" s="17">
        <f t="shared" si="68"/>
        <v>13.273400837346685</v>
      </c>
      <c r="AB129" s="11">
        <f t="shared" si="69"/>
        <v>2.1900435739857168E-2</v>
      </c>
      <c r="AC129" s="11">
        <f t="shared" si="70"/>
        <v>3.4438322796536119E-3</v>
      </c>
      <c r="AD129" s="11">
        <f t="shared" si="71"/>
        <v>1.882751891822225E-2</v>
      </c>
      <c r="AE129" s="11">
        <f t="shared" si="72"/>
        <v>2.2671928146272675E-2</v>
      </c>
      <c r="AF129" s="11">
        <f t="shared" si="73"/>
        <v>3.2800694570206254E-3</v>
      </c>
      <c r="AG129" s="11">
        <f t="shared" si="74"/>
        <v>1.7538102193536291E-2</v>
      </c>
      <c r="AH129" s="11">
        <f t="shared" si="80"/>
        <v>2.6897619748881271E-2</v>
      </c>
      <c r="AI129" s="11">
        <f t="shared" si="81"/>
        <v>4.2204980384027606E-3</v>
      </c>
      <c r="AJ129" s="11">
        <f t="shared" si="82"/>
        <v>2.4813801660596671E-2</v>
      </c>
      <c r="AK129" s="16">
        <f t="shared" si="83"/>
        <v>2.2784658779846336E-2</v>
      </c>
      <c r="AL129" s="37">
        <f t="shared" si="84"/>
        <v>3.4310452787950849E-3</v>
      </c>
      <c r="AM129" s="16">
        <f t="shared" si="85"/>
        <v>1.9550677929895708E-2</v>
      </c>
      <c r="AN129" s="15">
        <f t="shared" si="75"/>
        <v>2.0962998507652406E-2</v>
      </c>
      <c r="AO129" s="15">
        <f t="shared" si="76"/>
        <v>5.3695601710525322E-3</v>
      </c>
      <c r="AP129" s="15">
        <f t="shared" si="77"/>
        <v>5.3605081050336525E-2</v>
      </c>
      <c r="AQ129" s="15">
        <f t="shared" si="49"/>
        <v>2.1793549720052582E-2</v>
      </c>
      <c r="AR129" s="15">
        <f t="shared" si="50"/>
        <v>2.4962710041667056E-3</v>
      </c>
      <c r="AS129" s="15">
        <f t="shared" si="51"/>
        <v>1.4182206880214215E-2</v>
      </c>
      <c r="AT129" s="14">
        <f t="shared" si="78"/>
        <v>1.4723818114080668E-2</v>
      </c>
      <c r="AU129" s="11">
        <f t="shared" si="57"/>
        <v>1.3342041397493466E-2</v>
      </c>
      <c r="AV129" s="14">
        <f t="shared" si="79"/>
        <v>3.19266677961157E-2</v>
      </c>
      <c r="AW129" s="36">
        <f t="shared" si="58"/>
        <v>2.9015138928149348E-2</v>
      </c>
      <c r="AX129" s="13">
        <f t="shared" si="86"/>
        <v>2.1830905637085462E-2</v>
      </c>
      <c r="AY129" s="11">
        <f t="shared" si="91"/>
        <v>2.0085907841458608E-2</v>
      </c>
      <c r="AZ129" s="12">
        <f t="shared" si="89"/>
        <v>1.0312117733831885E-2</v>
      </c>
      <c r="BA129" s="11">
        <f t="shared" si="90"/>
        <v>9.425157873166657E-3</v>
      </c>
      <c r="BB129" s="117">
        <f t="shared" si="62"/>
        <v>97617</v>
      </c>
      <c r="BC129" s="341">
        <f t="shared" si="88"/>
        <v>68368</v>
      </c>
    </row>
    <row r="130" spans="1:55" ht="16">
      <c r="A130" s="20">
        <v>15</v>
      </c>
      <c r="B130" s="19">
        <v>44484</v>
      </c>
      <c r="C130" s="8">
        <v>8561187</v>
      </c>
      <c r="D130" s="8">
        <v>99326</v>
      </c>
      <c r="E130" s="8">
        <v>4953270</v>
      </c>
      <c r="F130" s="8">
        <v>3498847</v>
      </c>
      <c r="G130" s="8">
        <v>6629870</v>
      </c>
      <c r="H130" s="10">
        <f t="shared" si="43"/>
        <v>2995212</v>
      </c>
      <c r="I130" s="8">
        <v>73942</v>
      </c>
      <c r="J130" s="8">
        <v>20468</v>
      </c>
      <c r="K130" s="8">
        <v>695</v>
      </c>
      <c r="L130" s="9">
        <v>157</v>
      </c>
      <c r="M130" s="8">
        <v>39595</v>
      </c>
      <c r="N130" s="8">
        <v>954</v>
      </c>
      <c r="O130" s="18">
        <f t="shared" si="44"/>
        <v>1464</v>
      </c>
      <c r="P130" s="18">
        <f t="shared" si="45"/>
        <v>-11</v>
      </c>
      <c r="Q130" s="18">
        <f t="shared" si="46"/>
        <v>10</v>
      </c>
      <c r="R130" s="18">
        <f t="shared" si="52"/>
        <v>690</v>
      </c>
      <c r="S130" s="17">
        <f t="shared" si="53"/>
        <v>445.57142857142856</v>
      </c>
      <c r="T130" s="17">
        <f t="shared" si="54"/>
        <v>24.857142857142858</v>
      </c>
      <c r="U130" s="17">
        <f t="shared" si="55"/>
        <v>3.1428571428571428</v>
      </c>
      <c r="V130" s="17">
        <f t="shared" si="47"/>
        <v>2126.4258911819888</v>
      </c>
      <c r="W130" s="17">
        <f t="shared" si="56"/>
        <v>11.492964352720449</v>
      </c>
      <c r="X130" s="17">
        <f t="shared" si="48"/>
        <v>15.081144465290807</v>
      </c>
      <c r="Y130" s="17">
        <f t="shared" si="66"/>
        <v>1759.1249757653945</v>
      </c>
      <c r="Z130" s="17">
        <f t="shared" si="67"/>
        <v>77.451411648408126</v>
      </c>
      <c r="AA130" s="17">
        <f t="shared" si="68"/>
        <v>14.807857470185592</v>
      </c>
      <c r="AB130" s="11">
        <f t="shared" si="69"/>
        <v>2.1255225535455821E-2</v>
      </c>
      <c r="AC130" s="11">
        <f t="shared" si="70"/>
        <v>4.0755320800046372E-3</v>
      </c>
      <c r="AD130" s="11">
        <f t="shared" si="71"/>
        <v>2.0974302365701972E-2</v>
      </c>
      <c r="AE130" s="11">
        <f t="shared" si="72"/>
        <v>2.1237162298435166E-2</v>
      </c>
      <c r="AF130" s="11">
        <f t="shared" si="73"/>
        <v>3.7504472577056785E-3</v>
      </c>
      <c r="AG130" s="11">
        <f t="shared" si="74"/>
        <v>1.9379918439440001E-2</v>
      </c>
      <c r="AH130" s="11">
        <f t="shared" si="80"/>
        <v>2.5693263710180866E-2</v>
      </c>
      <c r="AI130" s="11">
        <f t="shared" si="81"/>
        <v>6.0476554160810618E-4</v>
      </c>
      <c r="AJ130" s="11">
        <f t="shared" si="82"/>
        <v>2.1361394426757517E-2</v>
      </c>
      <c r="AK130" s="16">
        <f t="shared" si="83"/>
        <v>2.3202358836363398E-2</v>
      </c>
      <c r="AL130" s="37">
        <f t="shared" si="84"/>
        <v>3.7899772823443956E-3</v>
      </c>
      <c r="AM130" s="16">
        <f t="shared" si="85"/>
        <v>2.0848254798993722E-2</v>
      </c>
      <c r="AN130" s="15">
        <f t="shared" si="75"/>
        <v>2.2786565715177003E-2</v>
      </c>
      <c r="AO130" s="15">
        <f t="shared" si="76"/>
        <v>4.0680669818158053E-3</v>
      </c>
      <c r="AP130" s="15">
        <f t="shared" si="77"/>
        <v>0</v>
      </c>
      <c r="AQ130" s="15">
        <f t="shared" si="49"/>
        <v>2.2266596794407754E-2</v>
      </c>
      <c r="AR130" s="15">
        <f t="shared" si="50"/>
        <v>2.4101021086798636E-3</v>
      </c>
      <c r="AS130" s="15">
        <f t="shared" si="51"/>
        <v>1.4879656183737473E-2</v>
      </c>
      <c r="AT130" s="14">
        <f t="shared" si="78"/>
        <v>1.4981590890922446E-2</v>
      </c>
      <c r="AU130" s="11">
        <f t="shared" si="57"/>
        <v>1.3306552660265479E-2</v>
      </c>
      <c r="AV130" s="14">
        <f t="shared" si="79"/>
        <v>3.316159256840584E-2</v>
      </c>
      <c r="AW130" s="36">
        <f t="shared" si="58"/>
        <v>2.9334001971780686E-2</v>
      </c>
      <c r="AX130" s="13">
        <f t="shared" si="86"/>
        <v>2.2562924810746423E-2</v>
      </c>
      <c r="AY130" s="11">
        <f t="shared" si="91"/>
        <v>2.0574636825838793E-2</v>
      </c>
      <c r="AZ130" s="12">
        <f t="shared" si="89"/>
        <v>1.040548306377048E-2</v>
      </c>
      <c r="BA130" s="11">
        <f t="shared" si="90"/>
        <v>9.5182646330708044E-3</v>
      </c>
      <c r="BB130" s="117">
        <f t="shared" si="62"/>
        <v>99326</v>
      </c>
      <c r="BC130" s="341">
        <f t="shared" si="88"/>
        <v>68987</v>
      </c>
    </row>
    <row r="131" spans="1:55" ht="16">
      <c r="A131" s="20">
        <v>16</v>
      </c>
      <c r="B131" s="19">
        <v>44485</v>
      </c>
      <c r="C131" s="8">
        <v>8660380</v>
      </c>
      <c r="D131" s="8">
        <v>99193</v>
      </c>
      <c r="E131" s="8">
        <v>4979489</v>
      </c>
      <c r="F131" s="8">
        <v>3570317</v>
      </c>
      <c r="G131" s="8">
        <v>6629870</v>
      </c>
      <c r="H131" s="10">
        <f t="shared" ref="H131:H194" si="92">G131-F131-SUM(I131:N131)</f>
        <v>2916503</v>
      </c>
      <c r="I131" s="8">
        <v>79214</v>
      </c>
      <c r="J131" s="8">
        <v>20682</v>
      </c>
      <c r="K131" s="8">
        <v>798</v>
      </c>
      <c r="L131" s="9">
        <v>163</v>
      </c>
      <c r="M131" s="8">
        <v>41232</v>
      </c>
      <c r="N131" s="8">
        <v>961</v>
      </c>
      <c r="O131" s="18">
        <f t="shared" ref="O131:O194" si="93">J131-J130</f>
        <v>214</v>
      </c>
      <c r="P131" s="18">
        <f t="shared" ref="P131:P194" si="94">K131-K130</f>
        <v>103</v>
      </c>
      <c r="Q131" s="18">
        <f t="shared" ref="Q131:Q194" si="95">L131-L130</f>
        <v>6</v>
      </c>
      <c r="R131" s="18">
        <f t="shared" si="52"/>
        <v>1637</v>
      </c>
      <c r="S131" s="17">
        <f t="shared" si="53"/>
        <v>390.71428571428572</v>
      </c>
      <c r="T131" s="17">
        <f t="shared" si="54"/>
        <v>15.571428571428571</v>
      </c>
      <c r="U131" s="17">
        <f t="shared" si="55"/>
        <v>0.7142857142857143</v>
      </c>
      <c r="V131" s="17">
        <f t="shared" ref="V131:V194" si="96">MAX(0,MIN(J131,O131+$R131*J131/SUM($J131:$L131)))</f>
        <v>1778.3133576676062</v>
      </c>
      <c r="W131" s="17">
        <f t="shared" si="56"/>
        <v>163.35789862773183</v>
      </c>
      <c r="X131" s="17">
        <f t="shared" ref="X131:X194" si="97">MAX(0,MIN(L131,Q131+$R131*L131/SUM($J131:$L131)))</f>
        <v>18.328743704662017</v>
      </c>
      <c r="Y131" s="17">
        <f t="shared" si="66"/>
        <v>1807.9458952076213</v>
      </c>
      <c r="Z131" s="17">
        <f t="shared" si="67"/>
        <v>73.781308780781941</v>
      </c>
      <c r="AA131" s="17">
        <f t="shared" si="68"/>
        <v>13.014921178349393</v>
      </c>
      <c r="AB131" s="11">
        <f t="shared" si="69"/>
        <v>2.4450865478450965E-2</v>
      </c>
      <c r="AC131" s="11">
        <f t="shared" si="70"/>
        <v>3.6047151055687873E-3</v>
      </c>
      <c r="AD131" s="11">
        <f t="shared" si="71"/>
        <v>1.8726505292589055E-2</v>
      </c>
      <c r="AE131" s="11">
        <f t="shared" si="72"/>
        <v>2.051058219963094E-2</v>
      </c>
      <c r="AF131" s="11">
        <f t="shared" si="73"/>
        <v>3.3842019676174882E-3</v>
      </c>
      <c r="AG131" s="11">
        <f t="shared" si="74"/>
        <v>2.0217569292400237E-2</v>
      </c>
      <c r="AH131" s="11">
        <f t="shared" si="80"/>
        <v>2.4050111677633903E-2</v>
      </c>
      <c r="AI131" s="11">
        <f t="shared" si="81"/>
        <v>7.9811363410070262E-3</v>
      </c>
      <c r="AJ131" s="11">
        <f t="shared" si="82"/>
        <v>2.6372293100233118E-2</v>
      </c>
      <c r="AK131" s="16">
        <f t="shared" si="83"/>
        <v>2.416700829824131E-2</v>
      </c>
      <c r="AL131" s="37">
        <f t="shared" si="84"/>
        <v>3.5883011164126351E-3</v>
      </c>
      <c r="AM131" s="16">
        <f t="shared" si="85"/>
        <v>1.8011924660441502E-2</v>
      </c>
      <c r="AN131" s="15">
        <f t="shared" si="75"/>
        <v>2.44303881673592E-2</v>
      </c>
      <c r="AO131" s="15">
        <f t="shared" si="76"/>
        <v>6.1134224143455666E-4</v>
      </c>
      <c r="AP131" s="15">
        <f t="shared" si="77"/>
        <v>2.1761671153467343E-2</v>
      </c>
      <c r="AQ131" s="15">
        <f t="shared" ref="AQ131:AQ194" si="98">AK145</f>
        <v>2.09366024701775E-2</v>
      </c>
      <c r="AR131" s="15">
        <f t="shared" ref="AR131:AR194" si="99">AL145</f>
        <v>2.5982091111826601E-3</v>
      </c>
      <c r="AS131" s="15">
        <f t="shared" ref="AS131:AS194" si="100">AM145</f>
        <v>1.6901323445724935E-2</v>
      </c>
      <c r="AT131" s="14">
        <f t="shared" si="78"/>
        <v>1.4961530165749855E-2</v>
      </c>
      <c r="AU131" s="11">
        <f t="shared" si="57"/>
        <v>1.3505910156824881E-2</v>
      </c>
      <c r="AV131" s="14">
        <f t="shared" si="79"/>
        <v>3.4010937070868774E-2</v>
      </c>
      <c r="AW131" s="36">
        <f t="shared" si="58"/>
        <v>3.050794418490705E-2</v>
      </c>
      <c r="AX131" s="13">
        <f t="shared" si="86"/>
        <v>2.3861416153514343E-2</v>
      </c>
      <c r="AY131" s="11">
        <f t="shared" si="91"/>
        <v>2.1674524322396777E-2</v>
      </c>
      <c r="AZ131" s="12">
        <f t="shared" si="89"/>
        <v>1.0780000211165527E-2</v>
      </c>
      <c r="BA131" s="11">
        <f t="shared" si="90"/>
        <v>9.8002137081334706E-3</v>
      </c>
      <c r="BB131" s="117">
        <f t="shared" si="62"/>
        <v>99193</v>
      </c>
      <c r="BC131" s="341">
        <f t="shared" si="88"/>
        <v>71470</v>
      </c>
    </row>
    <row r="132" spans="1:55" ht="16">
      <c r="A132" s="20">
        <v>17</v>
      </c>
      <c r="B132" s="19">
        <v>44486</v>
      </c>
      <c r="C132" s="8">
        <v>8737605</v>
      </c>
      <c r="D132" s="8">
        <v>77225</v>
      </c>
      <c r="E132" s="8">
        <v>4995340</v>
      </c>
      <c r="F132" s="8">
        <v>3629969</v>
      </c>
      <c r="G132" s="8">
        <v>6629870</v>
      </c>
      <c r="H132" s="10">
        <f t="shared" si="92"/>
        <v>2860795</v>
      </c>
      <c r="I132" s="8">
        <v>73501</v>
      </c>
      <c r="J132" s="8">
        <v>22444</v>
      </c>
      <c r="K132" s="8">
        <v>777</v>
      </c>
      <c r="L132" s="9">
        <v>151</v>
      </c>
      <c r="M132" s="8">
        <v>41265</v>
      </c>
      <c r="N132" s="8">
        <v>968</v>
      </c>
      <c r="O132" s="18">
        <f t="shared" si="93"/>
        <v>1762</v>
      </c>
      <c r="P132" s="18">
        <f t="shared" si="94"/>
        <v>-21</v>
      </c>
      <c r="Q132" s="18">
        <f t="shared" si="95"/>
        <v>-12</v>
      </c>
      <c r="R132" s="18">
        <f t="shared" ref="R132:R195" si="101">M132-M131</f>
        <v>33</v>
      </c>
      <c r="S132" s="17">
        <f t="shared" ref="S132:S195" si="102">AVERAGE(O129:O135)</f>
        <v>379.28571428571428</v>
      </c>
      <c r="T132" s="17">
        <f t="shared" ref="T132:T195" si="103">AVERAGE(P129:P135)</f>
        <v>11.571428571428571</v>
      </c>
      <c r="U132" s="17">
        <f t="shared" ref="U132:U195" si="104">AVERAGE(Q129:Q135)</f>
        <v>0.14285714285714285</v>
      </c>
      <c r="V132" s="17">
        <f t="shared" si="96"/>
        <v>1793.6897141879172</v>
      </c>
      <c r="W132" s="17">
        <f t="shared" ref="W132:W195" si="105">MAX(0,MIN(K132,P132+$R132*K132/SUM($J132:$L132)))</f>
        <v>0</v>
      </c>
      <c r="X132" s="17">
        <f t="shared" si="97"/>
        <v>0</v>
      </c>
      <c r="Y132" s="17">
        <f t="shared" si="66"/>
        <v>1845.9811775771591</v>
      </c>
      <c r="Z132" s="17">
        <f t="shared" si="67"/>
        <v>71.429832517186554</v>
      </c>
      <c r="AA132" s="17">
        <f t="shared" si="68"/>
        <v>12.61682935812126</v>
      </c>
      <c r="AB132" s="11">
        <f t="shared" si="69"/>
        <v>2.3303723806109514E-2</v>
      </c>
      <c r="AC132" s="11">
        <f t="shared" si="70"/>
        <v>3.4537197813164374E-3</v>
      </c>
      <c r="AD132" s="11">
        <f t="shared" si="71"/>
        <v>1.5810563105415114E-2</v>
      </c>
      <c r="AE132" s="11">
        <f t="shared" si="72"/>
        <v>2.190883306658897E-2</v>
      </c>
      <c r="AF132" s="11">
        <f t="shared" si="73"/>
        <v>3.4680488900757423E-3</v>
      </c>
      <c r="AG132" s="11">
        <f t="shared" si="74"/>
        <v>2.412745414581011E-2</v>
      </c>
      <c r="AH132" s="11"/>
      <c r="AI132" s="11">
        <f t="shared" ref="AI132:AI195" si="106">MIN(1,W132/J131)</f>
        <v>0</v>
      </c>
      <c r="AJ132" s="11">
        <f t="shared" ref="AJ132:AJ195" si="107">MIN(1,X132/K131)</f>
        <v>0</v>
      </c>
      <c r="AK132" s="16">
        <f t="shared" si="83"/>
        <v>2.48028521506449E-2</v>
      </c>
      <c r="AL132" s="37">
        <f t="shared" si="84"/>
        <v>3.4047724117798124E-3</v>
      </c>
      <c r="AM132" s="16">
        <f t="shared" si="85"/>
        <v>1.7158431427958854E-2</v>
      </c>
      <c r="AN132" s="15">
        <f t="shared" si="75"/>
        <v>2.4481319776262705E-2</v>
      </c>
      <c r="AO132" s="15">
        <f t="shared" si="76"/>
        <v>3.3359905082012181E-3</v>
      </c>
      <c r="AP132" s="15">
        <f t="shared" si="77"/>
        <v>2.4177488385152164E-2</v>
      </c>
      <c r="AQ132" s="15">
        <f t="shared" si="98"/>
        <v>1.9261898449940914E-2</v>
      </c>
      <c r="AR132" s="15">
        <f t="shared" si="99"/>
        <v>3.0568858179761574E-3</v>
      </c>
      <c r="AS132" s="15">
        <f t="shared" si="100"/>
        <v>1.7011250347019221E-2</v>
      </c>
      <c r="AT132" s="14">
        <f t="shared" si="78"/>
        <v>1.1648041364310311E-2</v>
      </c>
      <c r="AU132" s="11">
        <f t="shared" ref="AU132:AU195" si="108">AVERAGE(AT129:AT135)</f>
        <v>1.3598284301631427E-2</v>
      </c>
      <c r="AV132" s="14">
        <f t="shared" si="79"/>
        <v>2.6994244606831318E-2</v>
      </c>
      <c r="AW132" s="36">
        <f t="shared" ref="AW132:AW195" si="109">AVERAGE(AV129:AV135)</f>
        <v>3.1539824404495681E-2</v>
      </c>
      <c r="AX132" s="13">
        <f t="shared" si="86"/>
        <v>2.0453262005902275E-2</v>
      </c>
      <c r="AY132" s="11">
        <f t="shared" si="91"/>
        <v>2.2735848517223801E-2</v>
      </c>
      <c r="AZ132" s="12">
        <f t="shared" si="89"/>
        <v>8.9974614886868063E-3</v>
      </c>
      <c r="BA132" s="11">
        <f t="shared" si="90"/>
        <v>1.0030728893843857E-2</v>
      </c>
      <c r="BB132" s="117">
        <f t="shared" si="62"/>
        <v>77225</v>
      </c>
      <c r="BC132" s="341">
        <f t="shared" si="88"/>
        <v>59652</v>
      </c>
    </row>
    <row r="133" spans="1:55" ht="16">
      <c r="A133" s="20">
        <v>18</v>
      </c>
      <c r="B133" s="19">
        <v>44487</v>
      </c>
      <c r="C133" s="8">
        <v>8793444</v>
      </c>
      <c r="D133" s="8">
        <v>55839</v>
      </c>
      <c r="E133" s="8">
        <v>5005626</v>
      </c>
      <c r="F133" s="8">
        <v>3674542</v>
      </c>
      <c r="G133" s="8">
        <v>6629870</v>
      </c>
      <c r="H133" s="10">
        <f t="shared" si="92"/>
        <v>2818046</v>
      </c>
      <c r="I133" s="8">
        <v>69825</v>
      </c>
      <c r="J133" s="8">
        <v>21317</v>
      </c>
      <c r="K133" s="8">
        <v>851</v>
      </c>
      <c r="L133" s="9">
        <v>155</v>
      </c>
      <c r="M133" s="8">
        <v>44159</v>
      </c>
      <c r="N133" s="8">
        <v>975</v>
      </c>
      <c r="O133" s="18">
        <f t="shared" si="93"/>
        <v>-1127</v>
      </c>
      <c r="P133" s="18">
        <f t="shared" si="94"/>
        <v>74</v>
      </c>
      <c r="Q133" s="18">
        <f t="shared" si="95"/>
        <v>4</v>
      </c>
      <c r="R133" s="18">
        <f t="shared" si="101"/>
        <v>2894</v>
      </c>
      <c r="S133" s="17">
        <f t="shared" si="102"/>
        <v>423</v>
      </c>
      <c r="T133" s="17">
        <f t="shared" si="103"/>
        <v>10.428571428571429</v>
      </c>
      <c r="U133" s="17">
        <f t="shared" si="104"/>
        <v>-0.8571428571428571</v>
      </c>
      <c r="V133" s="17">
        <f t="shared" si="96"/>
        <v>1636.5800743627647</v>
      </c>
      <c r="W133" s="17">
        <f t="shared" si="105"/>
        <v>184.32540429153789</v>
      </c>
      <c r="X133" s="17">
        <f t="shared" si="97"/>
        <v>24.094521345697263</v>
      </c>
      <c r="Y133" s="17">
        <f t="shared" si="66"/>
        <v>1838.7435570903192</v>
      </c>
      <c r="Z133" s="17">
        <f t="shared" si="67"/>
        <v>67.966800767420651</v>
      </c>
      <c r="AA133" s="17">
        <f t="shared" si="68"/>
        <v>10.888910166155579</v>
      </c>
      <c r="AB133" s="11">
        <f t="shared" si="69"/>
        <v>2.5016578782469889E-2</v>
      </c>
      <c r="AC133" s="11">
        <f t="shared" si="70"/>
        <v>3.0282837625833473E-3</v>
      </c>
      <c r="AD133" s="11">
        <f t="shared" si="71"/>
        <v>1.4014041397883628E-2</v>
      </c>
      <c r="AE133" s="11">
        <f t="shared" si="72"/>
        <v>2.2932359039022968E-2</v>
      </c>
      <c r="AF133" s="11">
        <f t="shared" si="73"/>
        <v>3.3009333347670429E-3</v>
      </c>
      <c r="AG133" s="11">
        <f t="shared" si="74"/>
        <v>2.0401300045329973E-2</v>
      </c>
      <c r="AH133" s="11">
        <f t="shared" ref="AH133:AH139" si="110">MIN(1,V133/I132)</f>
        <v>2.2266092629525648E-2</v>
      </c>
      <c r="AI133" s="11">
        <f t="shared" si="106"/>
        <v>8.2126806403287241E-3</v>
      </c>
      <c r="AJ133" s="11">
        <f t="shared" si="107"/>
        <v>3.1009679981592358E-2</v>
      </c>
      <c r="AK133" s="16">
        <f t="shared" si="83"/>
        <v>2.4711318958291987E-2</v>
      </c>
      <c r="AL133" s="37">
        <f t="shared" si="84"/>
        <v>3.1709971307261691E-3</v>
      </c>
      <c r="AM133" s="16">
        <f t="shared" si="85"/>
        <v>1.4594754169095151E-2</v>
      </c>
      <c r="AN133" s="15">
        <f t="shared" si="75"/>
        <v>1.9759892290423291E-2</v>
      </c>
      <c r="AO133" s="15">
        <f t="shared" si="76"/>
        <v>5.7001566154835483E-3</v>
      </c>
      <c r="AP133" s="15">
        <f t="shared" si="77"/>
        <v>2.1926641897906267E-2</v>
      </c>
      <c r="AQ133" s="15">
        <f t="shared" si="98"/>
        <v>1.8789200221250933E-2</v>
      </c>
      <c r="AR133" s="15">
        <f t="shared" si="99"/>
        <v>2.8843159560885531E-3</v>
      </c>
      <c r="AS133" s="15">
        <f t="shared" si="100"/>
        <v>1.4728023268388972E-2</v>
      </c>
      <c r="AT133" s="14">
        <f t="shared" si="78"/>
        <v>8.4223370895658584E-3</v>
      </c>
      <c r="AU133" s="11">
        <f t="shared" si="108"/>
        <v>1.3618969904387265E-2</v>
      </c>
      <c r="AV133" s="14">
        <f t="shared" si="79"/>
        <v>1.9814793654894206E-2</v>
      </c>
      <c r="AW133" s="36">
        <f t="shared" si="109"/>
        <v>3.2446016059820136E-2</v>
      </c>
      <c r="AX133" s="13">
        <f t="shared" si="86"/>
        <v>1.558063405451981E-2</v>
      </c>
      <c r="AY133" s="11">
        <f t="shared" si="91"/>
        <v>2.3620099698526163E-2</v>
      </c>
      <c r="AZ133" s="12">
        <f t="shared" si="89"/>
        <v>6.7230579181793912E-3</v>
      </c>
      <c r="BA133" s="11">
        <f t="shared" si="90"/>
        <v>1.0159345938478864E-2</v>
      </c>
      <c r="BB133" s="117">
        <f t="shared" ref="BB133:BB196" si="111">D133</f>
        <v>55839</v>
      </c>
      <c r="BC133" s="341">
        <f t="shared" si="88"/>
        <v>44573</v>
      </c>
    </row>
    <row r="134" spans="1:55" ht="16">
      <c r="A134" s="20">
        <v>19</v>
      </c>
      <c r="B134" s="19">
        <v>44488</v>
      </c>
      <c r="C134" s="8">
        <v>8893738</v>
      </c>
      <c r="D134" s="8">
        <v>100294</v>
      </c>
      <c r="E134" s="8">
        <v>5028750</v>
      </c>
      <c r="F134" s="8">
        <v>3750000</v>
      </c>
      <c r="G134" s="8">
        <v>6629870</v>
      </c>
      <c r="H134" s="10">
        <f t="shared" si="92"/>
        <v>2741989</v>
      </c>
      <c r="I134" s="8">
        <v>68702</v>
      </c>
      <c r="J134" s="8">
        <v>21539</v>
      </c>
      <c r="K134" s="8">
        <v>784</v>
      </c>
      <c r="L134" s="9">
        <v>149</v>
      </c>
      <c r="M134" s="8">
        <v>45721</v>
      </c>
      <c r="N134" s="8">
        <v>986</v>
      </c>
      <c r="O134" s="18">
        <f t="shared" si="93"/>
        <v>222</v>
      </c>
      <c r="P134" s="18">
        <f t="shared" si="94"/>
        <v>-67</v>
      </c>
      <c r="Q134" s="18">
        <f t="shared" si="95"/>
        <v>-6</v>
      </c>
      <c r="R134" s="18">
        <f t="shared" si="101"/>
        <v>1562</v>
      </c>
      <c r="S134" s="17">
        <f t="shared" si="102"/>
        <v>261.28571428571428</v>
      </c>
      <c r="T134" s="17">
        <f t="shared" si="103"/>
        <v>12.714285714285714</v>
      </c>
      <c r="U134" s="17">
        <f t="shared" si="104"/>
        <v>-1.7142857142857142</v>
      </c>
      <c r="V134" s="17">
        <f t="shared" si="96"/>
        <v>1719.1483624065504</v>
      </c>
      <c r="W134" s="17">
        <f t="shared" si="105"/>
        <v>0</v>
      </c>
      <c r="X134" s="17">
        <f t="shared" si="97"/>
        <v>4.3567995728017088</v>
      </c>
      <c r="Y134" s="17">
        <f t="shared" si="66"/>
        <v>1833.6431662192954</v>
      </c>
      <c r="Z134" s="17">
        <f t="shared" si="67"/>
        <v>75.873471923783072</v>
      </c>
      <c r="AA134" s="17">
        <f t="shared" si="68"/>
        <v>10.939772737960302</v>
      </c>
      <c r="AB134" s="11">
        <f t="shared" si="69"/>
        <v>2.6260553758958759E-2</v>
      </c>
      <c r="AC134" s="11">
        <f t="shared" si="70"/>
        <v>3.5592940809580651E-3</v>
      </c>
      <c r="AD134" s="11">
        <f t="shared" si="71"/>
        <v>1.2855197106886372E-2</v>
      </c>
      <c r="AE134" s="11">
        <f t="shared" si="72"/>
        <v>2.3951306130838242E-2</v>
      </c>
      <c r="AF134" s="11">
        <f t="shared" si="73"/>
        <v>2.8236518837292867E-3</v>
      </c>
      <c r="AG134" s="11">
        <f t="shared" si="74"/>
        <v>2.1534477011718189E-2</v>
      </c>
      <c r="AH134" s="11">
        <f t="shared" si="110"/>
        <v>2.4620814355983536E-2</v>
      </c>
      <c r="AI134" s="11">
        <f t="shared" si="106"/>
        <v>0</v>
      </c>
      <c r="AJ134" s="11">
        <f t="shared" si="107"/>
        <v>5.1196234698022433E-3</v>
      </c>
      <c r="AK134" s="16">
        <f t="shared" ref="AK134:AK156" si="112">AVERAGE(AH131:AH137)</f>
        <v>2.4809751244243141E-2</v>
      </c>
      <c r="AL134" s="37">
        <f t="shared" ref="AL134:AL156" si="113">AVERAGE(AI131:AI137)</f>
        <v>3.5193174281203049E-3</v>
      </c>
      <c r="AM134" s="16">
        <f t="shared" ref="AM134:AM156" si="114">AVERAGE(AJ131:AJ137)</f>
        <v>1.4374078616093092E-2</v>
      </c>
      <c r="AN134" s="15">
        <f t="shared" si="75"/>
        <v>1.8832917584716041E-2</v>
      </c>
      <c r="AO134" s="15">
        <f t="shared" si="76"/>
        <v>1.4117331615223253E-3</v>
      </c>
      <c r="AP134" s="15">
        <f t="shared" si="77"/>
        <v>2.4973934439667795E-2</v>
      </c>
      <c r="AQ134" s="15">
        <f t="shared" si="98"/>
        <v>2.0139376269018665E-2</v>
      </c>
      <c r="AR134" s="15">
        <f t="shared" si="99"/>
        <v>2.8843159560885531E-3</v>
      </c>
      <c r="AS134" s="15">
        <f t="shared" si="100"/>
        <v>1.4728023268388972E-2</v>
      </c>
      <c r="AT134" s="14">
        <f t="shared" si="78"/>
        <v>1.5127596770374081E-2</v>
      </c>
      <c r="AU134" s="11">
        <f t="shared" si="108"/>
        <v>1.3677148162138065E-2</v>
      </c>
      <c r="AV134" s="14">
        <f t="shared" si="79"/>
        <v>3.6577097865819301E-2</v>
      </c>
      <c r="AW134" s="36">
        <f t="shared" si="109"/>
        <v>3.3544898601850295E-2</v>
      </c>
      <c r="AX134" s="13">
        <f t="shared" si="86"/>
        <v>2.6776709819499044E-2</v>
      </c>
      <c r="AY134" s="11">
        <f t="shared" si="91"/>
        <v>2.4767234629103567E-2</v>
      </c>
      <c r="AZ134" s="12">
        <f t="shared" si="89"/>
        <v>1.1381520301303042E-2</v>
      </c>
      <c r="BA134" s="11">
        <f t="shared" si="90"/>
        <v>1.037083467915445E-2</v>
      </c>
      <c r="BB134" s="117">
        <f t="shared" si="111"/>
        <v>100294</v>
      </c>
      <c r="BC134" s="341">
        <f t="shared" si="88"/>
        <v>75458</v>
      </c>
    </row>
    <row r="135" spans="1:55" ht="16">
      <c r="A135" s="20">
        <v>20</v>
      </c>
      <c r="B135" s="19">
        <v>44489</v>
      </c>
      <c r="C135" s="8">
        <v>8995328</v>
      </c>
      <c r="D135" s="8">
        <v>101590</v>
      </c>
      <c r="E135" s="8">
        <v>5053399</v>
      </c>
      <c r="F135" s="8">
        <v>3827009</v>
      </c>
      <c r="G135" s="8">
        <v>6629870</v>
      </c>
      <c r="H135" s="10">
        <f t="shared" si="92"/>
        <v>2652935</v>
      </c>
      <c r="I135" s="8">
        <v>78928</v>
      </c>
      <c r="J135" s="8">
        <v>21661</v>
      </c>
      <c r="K135" s="8">
        <v>786</v>
      </c>
      <c r="L135" s="9">
        <v>147</v>
      </c>
      <c r="M135" s="8">
        <v>47406</v>
      </c>
      <c r="N135" s="8">
        <v>998</v>
      </c>
      <c r="O135" s="18">
        <f t="shared" si="93"/>
        <v>122</v>
      </c>
      <c r="P135" s="18">
        <f t="shared" si="94"/>
        <v>2</v>
      </c>
      <c r="Q135" s="18">
        <f t="shared" si="95"/>
        <v>-2</v>
      </c>
      <c r="R135" s="18">
        <f t="shared" si="101"/>
        <v>1685</v>
      </c>
      <c r="S135" s="17">
        <f t="shared" si="102"/>
        <v>223.42857142857142</v>
      </c>
      <c r="T135" s="17">
        <f t="shared" si="103"/>
        <v>-4</v>
      </c>
      <c r="U135" s="17">
        <f t="shared" si="104"/>
        <v>-2.7142857142857144</v>
      </c>
      <c r="V135" s="17">
        <f t="shared" si="96"/>
        <v>1737.4193591218907</v>
      </c>
      <c r="W135" s="17">
        <f t="shared" si="105"/>
        <v>60.617774630432855</v>
      </c>
      <c r="X135" s="17">
        <f t="shared" si="97"/>
        <v>8.9628662476763736</v>
      </c>
      <c r="Y135" s="17">
        <f t="shared" ref="Y135:Y198" si="115">AVERAGE(V132:V138)</f>
        <v>1792.2752944972267</v>
      </c>
      <c r="Z135" s="17">
        <f t="shared" ref="Z135:Z198" si="116">AVERAGE(W132:W138)</f>
        <v>58.150187121055026</v>
      </c>
      <c r="AA135" s="17">
        <f t="shared" ref="AA135:AA198" si="117">AVERAGE(X132:X138)</f>
        <v>9.6023578341854954</v>
      </c>
      <c r="AB135" s="11">
        <f t="shared" ref="AB135:AB198" si="118">Y135/I134</f>
        <v>2.6087672767855764E-2</v>
      </c>
      <c r="AC135" s="11">
        <f t="shared" ref="AC135:AC198" si="119">Z135/J134</f>
        <v>2.6997626222691408E-3</v>
      </c>
      <c r="AD135" s="11">
        <f t="shared" ref="AD135:AD198" si="120">AA135/K134</f>
        <v>1.2247905400746805E-2</v>
      </c>
      <c r="AE135" s="11">
        <f t="shared" si="72"/>
        <v>2.5327002767763482E-2</v>
      </c>
      <c r="AF135" s="11">
        <f t="shared" si="73"/>
        <v>3.8990046003509588E-3</v>
      </c>
      <c r="AG135" s="11">
        <f t="shared" si="74"/>
        <v>2.262188235937455E-2</v>
      </c>
      <c r="AH135" s="11">
        <f t="shared" si="110"/>
        <v>2.5289210781664153E-2</v>
      </c>
      <c r="AI135" s="11">
        <f t="shared" si="106"/>
        <v>2.814326321112069E-3</v>
      </c>
      <c r="AJ135" s="11">
        <f t="shared" si="107"/>
        <v>1.1432227356730069E-2</v>
      </c>
      <c r="AK135" s="16">
        <f t="shared" si="112"/>
        <v>2.4022270612709225E-2</v>
      </c>
      <c r="AL135" s="37">
        <f t="shared" si="113"/>
        <v>2.630918015087174E-3</v>
      </c>
      <c r="AM135" s="16">
        <f t="shared" si="114"/>
        <v>1.2240507476817503E-2</v>
      </c>
      <c r="AN135" s="15">
        <f t="shared" si="75"/>
        <v>2.1474147667242642E-2</v>
      </c>
      <c r="AO135" s="15">
        <f t="shared" si="76"/>
        <v>4.0990272535418289E-3</v>
      </c>
      <c r="AP135" s="15">
        <f t="shared" si="77"/>
        <v>1.7406679984108598E-2</v>
      </c>
      <c r="AQ135" s="15">
        <f t="shared" si="98"/>
        <v>2.0117580251983392E-2</v>
      </c>
      <c r="AR135" s="15">
        <f t="shared" si="99"/>
        <v>3.1688618342258579E-3</v>
      </c>
      <c r="AS135" s="15">
        <f t="shared" si="100"/>
        <v>1.3246639375168363E-2</v>
      </c>
      <c r="AT135" s="14">
        <f t="shared" si="78"/>
        <v>1.5323075716416763E-2</v>
      </c>
      <c r="AU135" s="11">
        <f t="shared" si="108"/>
        <v>1.3685013000685859E-2</v>
      </c>
      <c r="AV135" s="14">
        <f t="shared" si="79"/>
        <v>3.8293437268534659E-2</v>
      </c>
      <c r="AW135" s="36">
        <f t="shared" si="109"/>
        <v>3.455975266658342E-2</v>
      </c>
      <c r="AX135" s="13">
        <f t="shared" si="86"/>
        <v>2.8085087139299247E-2</v>
      </c>
      <c r="AY135" s="11">
        <f t="shared" si="91"/>
        <v>2.585014354890915E-2</v>
      </c>
      <c r="AZ135" s="12">
        <f t="shared" si="89"/>
        <v>1.1615461539969864E-2</v>
      </c>
      <c r="BA135" s="11">
        <f t="shared" si="90"/>
        <v>1.0522766121895516E-2</v>
      </c>
      <c r="BB135" s="117">
        <f t="shared" si="111"/>
        <v>101590</v>
      </c>
      <c r="BC135" s="341">
        <f t="shared" si="88"/>
        <v>77009</v>
      </c>
    </row>
    <row r="136" spans="1:55" ht="16">
      <c r="A136" s="20">
        <v>21</v>
      </c>
      <c r="B136" s="19">
        <v>44490</v>
      </c>
      <c r="C136" s="8">
        <v>9093905</v>
      </c>
      <c r="D136" s="8">
        <v>98577</v>
      </c>
      <c r="E136" s="8">
        <v>5075958</v>
      </c>
      <c r="F136" s="8">
        <v>3901346</v>
      </c>
      <c r="G136" s="8">
        <v>6629870</v>
      </c>
      <c r="H136" s="10">
        <f t="shared" si="92"/>
        <v>2575829</v>
      </c>
      <c r="I136" s="8">
        <v>79544</v>
      </c>
      <c r="J136" s="8">
        <v>21965</v>
      </c>
      <c r="K136" s="8">
        <v>779</v>
      </c>
      <c r="L136" s="9">
        <v>141</v>
      </c>
      <c r="M136" s="8">
        <v>49256</v>
      </c>
      <c r="N136" s="8">
        <v>1010</v>
      </c>
      <c r="O136" s="18">
        <f t="shared" si="93"/>
        <v>304</v>
      </c>
      <c r="P136" s="18">
        <f t="shared" si="94"/>
        <v>-7</v>
      </c>
      <c r="Q136" s="18">
        <f t="shared" si="95"/>
        <v>-6</v>
      </c>
      <c r="R136" s="18">
        <f t="shared" si="101"/>
        <v>1850</v>
      </c>
      <c r="S136" s="17">
        <f t="shared" si="102"/>
        <v>230.28571428571428</v>
      </c>
      <c r="T136" s="17">
        <f t="shared" si="103"/>
        <v>1.4285714285714286</v>
      </c>
      <c r="U136" s="17">
        <f t="shared" si="104"/>
        <v>-0.7142857142857143</v>
      </c>
      <c r="V136" s="17">
        <f t="shared" si="96"/>
        <v>2079.6281407035176</v>
      </c>
      <c r="W136" s="17">
        <f t="shared" si="105"/>
        <v>55.973563469521523</v>
      </c>
      <c r="X136" s="17">
        <f t="shared" si="97"/>
        <v>5.3982958269608918</v>
      </c>
      <c r="Y136" s="17">
        <f t="shared" si="115"/>
        <v>1799.6936999222312</v>
      </c>
      <c r="Z136" s="17">
        <f t="shared" si="116"/>
        <v>60.745226081054568</v>
      </c>
      <c r="AA136" s="17">
        <f t="shared" si="117"/>
        <v>9.9189542794785677</v>
      </c>
      <c r="AB136" s="11">
        <f t="shared" si="118"/>
        <v>2.280171421957013E-2</v>
      </c>
      <c r="AC136" s="11">
        <f t="shared" si="119"/>
        <v>2.8043592669338706E-3</v>
      </c>
      <c r="AD136" s="11">
        <f t="shared" si="120"/>
        <v>1.2619534706715735E-2</v>
      </c>
      <c r="AE136" s="11">
        <f t="shared" si="72"/>
        <v>2.1900435739857168E-2</v>
      </c>
      <c r="AF136" s="11">
        <f t="shared" si="73"/>
        <v>3.4438322796536119E-3</v>
      </c>
      <c r="AG136" s="11">
        <f t="shared" si="74"/>
        <v>1.882751891822225E-2</v>
      </c>
      <c r="AH136" s="11">
        <f t="shared" si="110"/>
        <v>2.6348420594763805E-2</v>
      </c>
      <c r="AI136" s="11">
        <f t="shared" si="106"/>
        <v>2.584071071027262E-3</v>
      </c>
      <c r="AJ136" s="11">
        <f t="shared" si="107"/>
        <v>6.8680608485507527E-3</v>
      </c>
      <c r="AK136" s="16">
        <f t="shared" si="112"/>
        <v>2.4209334999916791E-2</v>
      </c>
      <c r="AL136" s="37">
        <f t="shared" si="113"/>
        <v>2.7475699507160307E-3</v>
      </c>
      <c r="AM136" s="16">
        <f t="shared" si="114"/>
        <v>1.2651671691483832E-2</v>
      </c>
      <c r="AN136" s="15">
        <f t="shared" si="75"/>
        <v>2.6897619748881271E-2</v>
      </c>
      <c r="AO136" s="15">
        <f t="shared" si="76"/>
        <v>4.2204980384027606E-3</v>
      </c>
      <c r="AP136" s="15">
        <f t="shared" si="77"/>
        <v>2.4813801660596671E-2</v>
      </c>
      <c r="AQ136" s="15">
        <f t="shared" si="98"/>
        <v>1.9765587478157799E-2</v>
      </c>
      <c r="AR136" s="15">
        <f t="shared" si="99"/>
        <v>3.1688618342258579E-3</v>
      </c>
      <c r="AS136" s="15">
        <f t="shared" si="100"/>
        <v>1.3246639375168363E-2</v>
      </c>
      <c r="AT136" s="14">
        <f t="shared" si="78"/>
        <v>1.4868617333371545E-2</v>
      </c>
      <c r="AU136" s="11">
        <f t="shared" si="108"/>
        <v>1.3689322501259992E-2</v>
      </c>
      <c r="AV136" s="14">
        <f t="shared" si="79"/>
        <v>3.8270009383386865E-2</v>
      </c>
      <c r="AW136" s="36">
        <f t="shared" si="109"/>
        <v>3.5390495102902153E-2</v>
      </c>
      <c r="AX136" s="13">
        <f t="shared" si="86"/>
        <v>2.8020663906202E-2</v>
      </c>
      <c r="AY136" s="11">
        <f t="shared" si="91"/>
        <v>2.6643544590570896E-2</v>
      </c>
      <c r="AZ136" s="12">
        <f t="shared" si="89"/>
        <v>1.1212437046276925E-2</v>
      </c>
      <c r="BA136" s="11">
        <f t="shared" si="90"/>
        <v>1.0594368473934742E-2</v>
      </c>
      <c r="BB136" s="117">
        <f t="shared" si="111"/>
        <v>98577</v>
      </c>
      <c r="BC136" s="341">
        <f t="shared" si="88"/>
        <v>74337</v>
      </c>
    </row>
    <row r="137" spans="1:55" ht="16">
      <c r="A137" s="20">
        <v>22</v>
      </c>
      <c r="B137" s="19">
        <v>44491</v>
      </c>
      <c r="C137" s="8">
        <v>9195931</v>
      </c>
      <c r="D137" s="8">
        <v>102026</v>
      </c>
      <c r="E137" s="8">
        <v>5097659</v>
      </c>
      <c r="F137" s="8">
        <v>3980148</v>
      </c>
      <c r="G137" s="8">
        <v>6629870</v>
      </c>
      <c r="H137" s="10">
        <f t="shared" si="92"/>
        <v>2497346</v>
      </c>
      <c r="I137" s="8">
        <v>77036</v>
      </c>
      <c r="J137" s="8">
        <v>22297</v>
      </c>
      <c r="K137" s="8">
        <v>784</v>
      </c>
      <c r="L137" s="9">
        <v>145</v>
      </c>
      <c r="M137" s="8">
        <v>51088</v>
      </c>
      <c r="N137" s="8">
        <v>1026</v>
      </c>
      <c r="O137" s="18">
        <f t="shared" si="93"/>
        <v>332</v>
      </c>
      <c r="P137" s="18">
        <f t="shared" si="94"/>
        <v>5</v>
      </c>
      <c r="Q137" s="18">
        <f t="shared" si="95"/>
        <v>4</v>
      </c>
      <c r="R137" s="18">
        <f t="shared" si="101"/>
        <v>1832</v>
      </c>
      <c r="S137" s="17">
        <f t="shared" si="102"/>
        <v>365.14285714285717</v>
      </c>
      <c r="T137" s="17">
        <f t="shared" si="103"/>
        <v>-7</v>
      </c>
      <c r="U137" s="17">
        <f t="shared" si="104"/>
        <v>-0.42857142857142855</v>
      </c>
      <c r="V137" s="17">
        <f t="shared" si="96"/>
        <v>2090.7231550848187</v>
      </c>
      <c r="W137" s="17">
        <f t="shared" si="105"/>
        <v>66.839662447257382</v>
      </c>
      <c r="X137" s="17">
        <f t="shared" si="97"/>
        <v>15.437182467923879</v>
      </c>
      <c r="Y137" s="17">
        <f t="shared" si="115"/>
        <v>1751.8494606078655</v>
      </c>
      <c r="Z137" s="17">
        <f t="shared" si="116"/>
        <v>43.681120686892633</v>
      </c>
      <c r="AA137" s="17">
        <f t="shared" si="117"/>
        <v>8.684441845149431</v>
      </c>
      <c r="AB137" s="11">
        <f t="shared" si="118"/>
        <v>2.2023653080155203E-2</v>
      </c>
      <c r="AC137" s="11">
        <f t="shared" si="119"/>
        <v>1.9886692778007119E-3</v>
      </c>
      <c r="AD137" s="11">
        <f t="shared" si="120"/>
        <v>1.1148192355775906E-2</v>
      </c>
      <c r="AE137" s="11">
        <f t="shared" si="72"/>
        <v>2.1255225535455821E-2</v>
      </c>
      <c r="AF137" s="11">
        <f t="shared" si="73"/>
        <v>4.0755320800046372E-3</v>
      </c>
      <c r="AG137" s="11">
        <f t="shared" si="74"/>
        <v>2.0974302365701972E-2</v>
      </c>
      <c r="AH137" s="11">
        <f t="shared" si="110"/>
        <v>2.6283857425887795E-2</v>
      </c>
      <c r="AI137" s="11">
        <f t="shared" si="106"/>
        <v>3.0430076233670558E-3</v>
      </c>
      <c r="AJ137" s="11">
        <f t="shared" si="107"/>
        <v>1.9816665555743105E-2</v>
      </c>
      <c r="AK137" s="16">
        <f t="shared" si="112"/>
        <v>2.4533208728315322E-2</v>
      </c>
      <c r="AL137" s="37">
        <f t="shared" si="113"/>
        <v>1.9596015261391887E-3</v>
      </c>
      <c r="AM137" s="16">
        <f t="shared" si="114"/>
        <v>1.1026751771331379E-2</v>
      </c>
      <c r="AN137" s="15">
        <f t="shared" si="75"/>
        <v>2.5693263710180866E-2</v>
      </c>
      <c r="AO137" s="15">
        <f t="shared" si="76"/>
        <v>6.0476554160810618E-4</v>
      </c>
      <c r="AP137" s="15">
        <f t="shared" si="77"/>
        <v>2.1361394426757517E-2</v>
      </c>
      <c r="AQ137" s="15">
        <f t="shared" si="98"/>
        <v>1.8952928387602038E-2</v>
      </c>
      <c r="AR137" s="15">
        <f t="shared" si="99"/>
        <v>3.1716544650360716E-3</v>
      </c>
      <c r="AS137" s="15">
        <f t="shared" si="100"/>
        <v>1.0350256142153196E-2</v>
      </c>
      <c r="AT137" s="14">
        <f t="shared" si="78"/>
        <v>1.5388838695178035E-2</v>
      </c>
      <c r="AU137" s="11">
        <f t="shared" si="108"/>
        <v>1.3522501734035294E-2</v>
      </c>
      <c r="AV137" s="14">
        <f t="shared" si="79"/>
        <v>4.0853770362616955E-2</v>
      </c>
      <c r="AW137" s="36">
        <f t="shared" si="109"/>
        <v>3.5506688431291587E-2</v>
      </c>
      <c r="AX137" s="13">
        <f t="shared" si="86"/>
        <v>3.0592869324788254E-2</v>
      </c>
      <c r="AY137" s="11">
        <f t="shared" si="91"/>
        <v>2.6811910320691589E-2</v>
      </c>
      <c r="AZ137" s="12">
        <f t="shared" si="89"/>
        <v>1.1885904248499593E-2</v>
      </c>
      <c r="BA137" s="11">
        <f t="shared" si="90"/>
        <v>1.0486113819512515E-2</v>
      </c>
      <c r="BB137" s="117">
        <f t="shared" si="111"/>
        <v>102026</v>
      </c>
      <c r="BC137" s="341">
        <f t="shared" si="88"/>
        <v>78802</v>
      </c>
    </row>
    <row r="138" spans="1:55" ht="16">
      <c r="A138" s="20">
        <v>23</v>
      </c>
      <c r="B138" s="19">
        <v>44492</v>
      </c>
      <c r="C138" s="8">
        <v>9295489</v>
      </c>
      <c r="D138" s="8">
        <v>99558</v>
      </c>
      <c r="E138" s="8">
        <v>5117146</v>
      </c>
      <c r="F138" s="8">
        <v>4058669</v>
      </c>
      <c r="G138" s="8">
        <v>6629870</v>
      </c>
      <c r="H138" s="10">
        <f t="shared" si="92"/>
        <v>2421457</v>
      </c>
      <c r="I138" s="8">
        <v>72858</v>
      </c>
      <c r="J138" s="8">
        <v>22246</v>
      </c>
      <c r="K138" s="8">
        <v>770</v>
      </c>
      <c r="L138" s="9">
        <v>144</v>
      </c>
      <c r="M138" s="8">
        <v>52691</v>
      </c>
      <c r="N138" s="8">
        <v>1035</v>
      </c>
      <c r="O138" s="18">
        <f t="shared" si="93"/>
        <v>-51</v>
      </c>
      <c r="P138" s="18">
        <f t="shared" si="94"/>
        <v>-14</v>
      </c>
      <c r="Q138" s="18">
        <f t="shared" si="95"/>
        <v>-1</v>
      </c>
      <c r="R138" s="18">
        <f t="shared" si="101"/>
        <v>1603</v>
      </c>
      <c r="S138" s="17">
        <f t="shared" si="102"/>
        <v>315.42857142857144</v>
      </c>
      <c r="T138" s="17">
        <f t="shared" si="103"/>
        <v>4.7142857142857144</v>
      </c>
      <c r="U138" s="17">
        <f t="shared" si="104"/>
        <v>-0.2857142857142857</v>
      </c>
      <c r="V138" s="17">
        <f t="shared" si="96"/>
        <v>1488.7382556131261</v>
      </c>
      <c r="W138" s="17">
        <f t="shared" si="105"/>
        <v>39.294905008635581</v>
      </c>
      <c r="X138" s="17">
        <f t="shared" si="97"/>
        <v>8.9668393782383422</v>
      </c>
      <c r="Y138" s="17">
        <f t="shared" si="115"/>
        <v>1709.4215991960693</v>
      </c>
      <c r="Z138" s="17">
        <f t="shared" si="116"/>
        <v>53.433006775794624</v>
      </c>
      <c r="AA138" s="17">
        <f t="shared" si="117"/>
        <v>8.7168225995647415</v>
      </c>
      <c r="AB138" s="11">
        <f t="shared" si="118"/>
        <v>2.2189906007529847E-2</v>
      </c>
      <c r="AC138" s="11">
        <f t="shared" si="119"/>
        <v>2.396421347077841E-3</v>
      </c>
      <c r="AD138" s="11">
        <f t="shared" si="120"/>
        <v>1.1118396172914212E-2</v>
      </c>
      <c r="AE138" s="11">
        <f t="shared" ref="AE138:AE201" si="121">AB131</f>
        <v>2.4450865478450965E-2</v>
      </c>
      <c r="AF138" s="11">
        <f t="shared" ref="AF138:AF201" si="122">AC131</f>
        <v>3.6047151055687873E-3</v>
      </c>
      <c r="AG138" s="11">
        <f t="shared" ref="AG138:AG201" si="123">AD131</f>
        <v>1.8726505292589055E-2</v>
      </c>
      <c r="AH138" s="11">
        <f t="shared" si="110"/>
        <v>1.9325227888430423E-2</v>
      </c>
      <c r="AI138" s="11">
        <f t="shared" si="106"/>
        <v>1.7623404497751078E-3</v>
      </c>
      <c r="AJ138" s="11">
        <f t="shared" si="107"/>
        <v>1.1437295125304009E-2</v>
      </c>
      <c r="AK138" s="16">
        <f t="shared" si="112"/>
        <v>2.4595024888572865E-2</v>
      </c>
      <c r="AL138" s="37">
        <f t="shared" si="113"/>
        <v>2.3680917070507618E-3</v>
      </c>
      <c r="AM138" s="16">
        <f t="shared" si="114"/>
        <v>1.1111811769715327E-2</v>
      </c>
      <c r="AN138" s="15">
        <f t="shared" ref="AN138:AN201" si="124">AH131</f>
        <v>2.4050111677633903E-2</v>
      </c>
      <c r="AO138" s="15">
        <f t="shared" ref="AO138:AO201" si="125">AI131</f>
        <v>7.9811363410070262E-3</v>
      </c>
      <c r="AP138" s="15">
        <f t="shared" ref="AP138:AP201" si="126">AJ131</f>
        <v>2.6372293100233118E-2</v>
      </c>
      <c r="AQ138" s="15">
        <f t="shared" si="98"/>
        <v>1.9389652295769437E-2</v>
      </c>
      <c r="AR138" s="15">
        <f t="shared" si="99"/>
        <v>3.3377169154376286E-3</v>
      </c>
      <c r="AS138" s="15">
        <f t="shared" si="100"/>
        <v>9.6472384080280495E-3</v>
      </c>
      <c r="AT138" s="14">
        <f t="shared" si="78"/>
        <v>1.5016584035584408E-2</v>
      </c>
      <c r="AU138" s="11">
        <f t="shared" si="108"/>
        <v>1.3247598692411336E-2</v>
      </c>
      <c r="AV138" s="14">
        <f t="shared" si="79"/>
        <v>4.1114915524000629E-2</v>
      </c>
      <c r="AW138" s="36">
        <f t="shared" si="109"/>
        <v>3.5810483627332801E-2</v>
      </c>
      <c r="AX138" s="13">
        <f t="shared" si="86"/>
        <v>3.1441778592153427E-2</v>
      </c>
      <c r="AY138" s="11">
        <f t="shared" si="91"/>
        <v>2.7254024010539338E-2</v>
      </c>
      <c r="AZ138" s="12">
        <f t="shared" si="89"/>
        <v>1.1843520310352993E-2</v>
      </c>
      <c r="BA138" s="11">
        <f t="shared" si="90"/>
        <v>1.0360944375336816E-2</v>
      </c>
      <c r="BB138" s="117">
        <f t="shared" si="111"/>
        <v>99558</v>
      </c>
      <c r="BC138" s="341">
        <f t="shared" si="88"/>
        <v>78521</v>
      </c>
    </row>
    <row r="139" spans="1:55" ht="16">
      <c r="A139" s="20">
        <v>24</v>
      </c>
      <c r="B139" s="19">
        <v>44493</v>
      </c>
      <c r="C139" s="8">
        <v>9372914</v>
      </c>
      <c r="D139" s="8">
        <v>77425</v>
      </c>
      <c r="E139" s="8">
        <v>5129874</v>
      </c>
      <c r="F139" s="8">
        <v>4121644</v>
      </c>
      <c r="G139" s="8">
        <v>6629870</v>
      </c>
      <c r="H139" s="10">
        <f t="shared" si="92"/>
        <v>2359839</v>
      </c>
      <c r="I139" s="8">
        <v>69624</v>
      </c>
      <c r="J139" s="8">
        <v>24056</v>
      </c>
      <c r="K139" s="8">
        <v>787</v>
      </c>
      <c r="L139" s="9">
        <v>146</v>
      </c>
      <c r="M139" s="8">
        <v>52728</v>
      </c>
      <c r="N139" s="8">
        <v>1046</v>
      </c>
      <c r="O139" s="18">
        <f t="shared" si="93"/>
        <v>1810</v>
      </c>
      <c r="P139" s="18">
        <f t="shared" si="94"/>
        <v>17</v>
      </c>
      <c r="Q139" s="18">
        <f t="shared" si="95"/>
        <v>2</v>
      </c>
      <c r="R139" s="18">
        <f t="shared" si="101"/>
        <v>37</v>
      </c>
      <c r="S139" s="17">
        <f t="shared" si="102"/>
        <v>230.42857142857142</v>
      </c>
      <c r="T139" s="17">
        <f t="shared" si="103"/>
        <v>-5.4285714285714288</v>
      </c>
      <c r="U139" s="17">
        <f t="shared" si="104"/>
        <v>-1.2857142857142858</v>
      </c>
      <c r="V139" s="17">
        <f t="shared" si="96"/>
        <v>1845.6185521629518</v>
      </c>
      <c r="W139" s="17">
        <f t="shared" si="105"/>
        <v>18.1652727199968</v>
      </c>
      <c r="X139" s="17">
        <f t="shared" si="97"/>
        <v>2.2161751170515025</v>
      </c>
      <c r="Y139" s="17">
        <f t="shared" si="115"/>
        <v>1666.8196495958746</v>
      </c>
      <c r="Z139" s="17">
        <f t="shared" si="116"/>
        <v>44.773324685732781</v>
      </c>
      <c r="AA139" s="17">
        <f t="shared" si="117"/>
        <v>7.7704363144189204</v>
      </c>
      <c r="AB139" s="11">
        <f t="shared" si="118"/>
        <v>2.2877647610363646E-2</v>
      </c>
      <c r="AC139" s="11">
        <f t="shared" si="119"/>
        <v>2.0126460795528538E-3</v>
      </c>
      <c r="AD139" s="11">
        <f t="shared" si="120"/>
        <v>1.0091475733011585E-2</v>
      </c>
      <c r="AE139" s="11">
        <f t="shared" si="121"/>
        <v>2.3303723806109514E-2</v>
      </c>
      <c r="AF139" s="11">
        <f t="shared" si="122"/>
        <v>3.4537197813164374E-3</v>
      </c>
      <c r="AG139" s="11">
        <f t="shared" si="123"/>
        <v>1.5810563105415114E-2</v>
      </c>
      <c r="AH139" s="11">
        <f t="shared" si="110"/>
        <v>2.5331721323162203E-2</v>
      </c>
      <c r="AI139" s="11">
        <f t="shared" si="106"/>
        <v>8.1656354940199587E-4</v>
      </c>
      <c r="AJ139" s="11">
        <f t="shared" si="107"/>
        <v>2.8781495026642891E-3</v>
      </c>
      <c r="AK139" s="16">
        <f t="shared" si="112"/>
        <v>2.4688201085488071E-2</v>
      </c>
      <c r="AL139" s="37">
        <f t="shared" si="113"/>
        <v>1.9660450897490381E-3</v>
      </c>
      <c r="AM139" s="16">
        <f t="shared" si="114"/>
        <v>9.8874775331717259E-3</v>
      </c>
      <c r="AN139" s="15">
        <f t="shared" si="124"/>
        <v>0</v>
      </c>
      <c r="AO139" s="15">
        <f t="shared" si="125"/>
        <v>0</v>
      </c>
      <c r="AP139" s="15">
        <f t="shared" si="126"/>
        <v>0</v>
      </c>
      <c r="AQ139" s="15">
        <f t="shared" si="98"/>
        <v>1.9948291894528791E-2</v>
      </c>
      <c r="AR139" s="15">
        <f t="shared" si="99"/>
        <v>2.8790402086441317E-3</v>
      </c>
      <c r="AS139" s="15">
        <f t="shared" si="100"/>
        <v>9.7734481094554765E-3</v>
      </c>
      <c r="AT139" s="14">
        <f t="shared" si="78"/>
        <v>1.1678207868329243E-2</v>
      </c>
      <c r="AU139" s="11">
        <f t="shared" si="108"/>
        <v>1.2736513471822008E-2</v>
      </c>
      <c r="AV139" s="14">
        <f t="shared" si="79"/>
        <v>3.280944166106247E-2</v>
      </c>
      <c r="AW139" s="36">
        <f t="shared" si="109"/>
        <v>3.5464426486793953E-2</v>
      </c>
      <c r="AX139" s="13">
        <f t="shared" si="86"/>
        <v>2.6007069297534501E-2</v>
      </c>
      <c r="AY139" s="11">
        <f t="shared" si="91"/>
        <v>2.7149173242110435E-2</v>
      </c>
      <c r="AZ139" s="12">
        <f t="shared" si="89"/>
        <v>9.49867795296137E-3</v>
      </c>
      <c r="BA139" s="11">
        <f t="shared" si="90"/>
        <v>1.0034521254349093E-2</v>
      </c>
      <c r="BB139" s="117">
        <f t="shared" si="111"/>
        <v>77425</v>
      </c>
      <c r="BC139" s="341">
        <f t="shared" si="88"/>
        <v>62975</v>
      </c>
    </row>
    <row r="140" spans="1:55" ht="16">
      <c r="A140" s="20">
        <v>25</v>
      </c>
      <c r="B140" s="19">
        <v>44494</v>
      </c>
      <c r="C140" s="8">
        <v>9421011</v>
      </c>
      <c r="D140" s="8">
        <v>48097</v>
      </c>
      <c r="E140" s="8">
        <v>5137304</v>
      </c>
      <c r="F140" s="8">
        <v>4161193</v>
      </c>
      <c r="G140" s="8">
        <v>6629870</v>
      </c>
      <c r="H140" s="10">
        <f t="shared" si="92"/>
        <v>2331620</v>
      </c>
      <c r="I140" s="8">
        <v>56905</v>
      </c>
      <c r="J140" s="8">
        <v>23873</v>
      </c>
      <c r="K140" s="8">
        <v>802</v>
      </c>
      <c r="L140" s="9">
        <v>152</v>
      </c>
      <c r="M140" s="8">
        <v>54272</v>
      </c>
      <c r="N140" s="8">
        <v>1053</v>
      </c>
      <c r="O140" s="18">
        <f t="shared" si="93"/>
        <v>-183</v>
      </c>
      <c r="P140" s="18">
        <f t="shared" si="94"/>
        <v>15</v>
      </c>
      <c r="Q140" s="18">
        <f t="shared" si="95"/>
        <v>6</v>
      </c>
      <c r="R140" s="18">
        <f t="shared" si="101"/>
        <v>1544</v>
      </c>
      <c r="S140" s="17">
        <f t="shared" si="102"/>
        <v>-94.714285714285708</v>
      </c>
      <c r="T140" s="17">
        <f t="shared" si="103"/>
        <v>-4.7142857142857144</v>
      </c>
      <c r="U140" s="17">
        <f t="shared" si="104"/>
        <v>-0.5714285714285714</v>
      </c>
      <c r="V140" s="17">
        <f t="shared" si="96"/>
        <v>1301.6703991622023</v>
      </c>
      <c r="W140" s="17">
        <f t="shared" si="105"/>
        <v>64.876666532404244</v>
      </c>
      <c r="X140" s="17">
        <f t="shared" si="97"/>
        <v>15.452934305393322</v>
      </c>
      <c r="Y140" s="17">
        <f t="shared" si="115"/>
        <v>1608.4431255512659</v>
      </c>
      <c r="Z140" s="17">
        <f t="shared" si="116"/>
        <v>54.716854705557402</v>
      </c>
      <c r="AA140" s="17">
        <f t="shared" si="117"/>
        <v>10.203430339203186</v>
      </c>
      <c r="AB140" s="11">
        <f t="shared" si="118"/>
        <v>2.3101848867506405E-2</v>
      </c>
      <c r="AC140" s="11">
        <f t="shared" si="119"/>
        <v>2.2745616355818675E-3</v>
      </c>
      <c r="AD140" s="11">
        <f t="shared" si="120"/>
        <v>1.2964968664807097E-2</v>
      </c>
      <c r="AE140" s="11">
        <f t="shared" si="121"/>
        <v>2.5016578782469889E-2</v>
      </c>
      <c r="AF140" s="11">
        <f t="shared" si="122"/>
        <v>3.0282837625833473E-3</v>
      </c>
      <c r="AG140" s="11">
        <f t="shared" si="123"/>
        <v>1.4014041397883628E-2</v>
      </c>
      <c r="AH140" s="11"/>
      <c r="AI140" s="11">
        <f t="shared" si="106"/>
        <v>2.6969016682908313E-3</v>
      </c>
      <c r="AJ140" s="11">
        <f t="shared" si="107"/>
        <v>1.9635240540525185E-2</v>
      </c>
      <c r="AK140" s="16">
        <f t="shared" si="112"/>
        <v>2.3643736066662133E-2</v>
      </c>
      <c r="AL140" s="37">
        <f t="shared" si="113"/>
        <v>2.3676987038445054E-3</v>
      </c>
      <c r="AM140" s="16">
        <f t="shared" si="114"/>
        <v>1.3189987939156217E-2</v>
      </c>
      <c r="AN140" s="15">
        <f t="shared" si="124"/>
        <v>2.2266092629525648E-2</v>
      </c>
      <c r="AO140" s="15">
        <f t="shared" si="125"/>
        <v>8.2126806403287241E-3</v>
      </c>
      <c r="AP140" s="15">
        <f t="shared" si="126"/>
        <v>3.1009679981592358E-2</v>
      </c>
      <c r="AQ140" s="15">
        <f t="shared" si="98"/>
        <v>1.9975105539247993E-2</v>
      </c>
      <c r="AR140" s="15">
        <f t="shared" si="99"/>
        <v>2.3271287246242958E-3</v>
      </c>
      <c r="AS140" s="15">
        <f t="shared" si="100"/>
        <v>7.7730132323082712E-3</v>
      </c>
      <c r="AT140" s="14">
        <f t="shared" si="78"/>
        <v>7.2545917189929818E-3</v>
      </c>
      <c r="AU140" s="11">
        <f t="shared" si="108"/>
        <v>1.2137406702006009E-2</v>
      </c>
      <c r="AV140" s="14">
        <f t="shared" si="79"/>
        <v>2.0628146953620231E-2</v>
      </c>
      <c r="AW140" s="36">
        <f t="shared" si="109"/>
        <v>3.4781291114569492E-2</v>
      </c>
      <c r="AX140" s="13">
        <f t="shared" si="86"/>
        <v>1.6759194165364671E-2</v>
      </c>
      <c r="AY140" s="11">
        <f t="shared" si="91"/>
        <v>2.6844426443447512E-2</v>
      </c>
      <c r="AZ140" s="12">
        <f t="shared" si="89"/>
        <v>5.965275337223807E-3</v>
      </c>
      <c r="BA140" s="11">
        <f t="shared" si="90"/>
        <v>9.6436710997780829E-3</v>
      </c>
      <c r="BB140" s="117">
        <f t="shared" si="111"/>
        <v>48097</v>
      </c>
      <c r="BC140" s="341">
        <f t="shared" si="88"/>
        <v>39549</v>
      </c>
    </row>
    <row r="141" spans="1:55" ht="16">
      <c r="A141" s="20">
        <v>26</v>
      </c>
      <c r="B141" s="19">
        <v>44495</v>
      </c>
      <c r="C141" s="8">
        <v>9508547</v>
      </c>
      <c r="D141" s="8">
        <v>87536</v>
      </c>
      <c r="E141" s="8">
        <v>5154553</v>
      </c>
      <c r="F141" s="8">
        <v>4230842</v>
      </c>
      <c r="G141" s="8">
        <v>6629870</v>
      </c>
      <c r="H141" s="10">
        <f t="shared" si="92"/>
        <v>2261698</v>
      </c>
      <c r="I141" s="8">
        <v>55679</v>
      </c>
      <c r="J141" s="8">
        <v>23747</v>
      </c>
      <c r="K141" s="8">
        <v>817</v>
      </c>
      <c r="L141" s="9">
        <v>147</v>
      </c>
      <c r="M141" s="8">
        <v>55883</v>
      </c>
      <c r="N141" s="8">
        <v>1057</v>
      </c>
      <c r="O141" s="18">
        <f t="shared" si="93"/>
        <v>-126</v>
      </c>
      <c r="P141" s="18">
        <f t="shared" si="94"/>
        <v>15</v>
      </c>
      <c r="Q141" s="18">
        <f t="shared" si="95"/>
        <v>-5</v>
      </c>
      <c r="R141" s="18">
        <f t="shared" si="101"/>
        <v>1611</v>
      </c>
      <c r="S141" s="17">
        <f t="shared" si="102"/>
        <v>80.142857142857139</v>
      </c>
      <c r="T141" s="17">
        <f t="shared" si="103"/>
        <v>-6.5714285714285712</v>
      </c>
      <c r="U141" s="17">
        <f t="shared" si="104"/>
        <v>-2.1428571428571428</v>
      </c>
      <c r="V141" s="17">
        <f t="shared" si="96"/>
        <v>1422.1533325239773</v>
      </c>
      <c r="W141" s="17">
        <f t="shared" si="105"/>
        <v>68.263202622313941</v>
      </c>
      <c r="X141" s="17">
        <f t="shared" si="97"/>
        <v>4.5834648537088754</v>
      </c>
      <c r="Y141" s="17">
        <f t="shared" si="115"/>
        <v>1541.6882600177198</v>
      </c>
      <c r="Z141" s="17">
        <f t="shared" si="116"/>
        <v>45.168331498806353</v>
      </c>
      <c r="AA141" s="17">
        <f t="shared" si="117"/>
        <v>7.9981185580712042</v>
      </c>
      <c r="AB141" s="11">
        <f t="shared" si="118"/>
        <v>2.7092316316979524E-2</v>
      </c>
      <c r="AC141" s="11">
        <f t="shared" si="119"/>
        <v>1.8920257822144829E-3</v>
      </c>
      <c r="AD141" s="11">
        <f t="shared" si="120"/>
        <v>9.9727164065725737E-3</v>
      </c>
      <c r="AE141" s="11">
        <f t="shared" si="121"/>
        <v>2.6260553758958759E-2</v>
      </c>
      <c r="AF141" s="11">
        <f t="shared" si="122"/>
        <v>3.5592940809580651E-3</v>
      </c>
      <c r="AG141" s="11">
        <f t="shared" si="123"/>
        <v>1.2855197106886372E-2</v>
      </c>
      <c r="AH141" s="11">
        <f>MIN(1,V141/I140)</f>
        <v>2.4991711317528816E-2</v>
      </c>
      <c r="AI141" s="11">
        <f t="shared" si="106"/>
        <v>2.8594312663810136E-3</v>
      </c>
      <c r="AJ141" s="11">
        <f t="shared" si="107"/>
        <v>5.7150434584898697E-3</v>
      </c>
      <c r="AK141" s="16">
        <f t="shared" si="112"/>
        <v>2.3115711794816998E-2</v>
      </c>
      <c r="AL141" s="37">
        <f t="shared" si="113"/>
        <v>1.9329833290777836E-3</v>
      </c>
      <c r="AM141" s="16">
        <f t="shared" si="114"/>
        <v>1.0359035716907203E-2</v>
      </c>
      <c r="AN141" s="15">
        <f t="shared" si="124"/>
        <v>2.4620814355983536E-2</v>
      </c>
      <c r="AO141" s="15">
        <f t="shared" si="125"/>
        <v>0</v>
      </c>
      <c r="AP141" s="15">
        <f t="shared" si="126"/>
        <v>5.1196234698022433E-3</v>
      </c>
      <c r="AQ141" s="15">
        <f t="shared" si="98"/>
        <v>1.8473008926457268E-2</v>
      </c>
      <c r="AR141" s="15">
        <f t="shared" si="99"/>
        <v>2.3271287246242958E-3</v>
      </c>
      <c r="AS141" s="15">
        <f t="shared" si="100"/>
        <v>9.7763266046328595E-3</v>
      </c>
      <c r="AT141" s="14">
        <f t="shared" ref="AT141:AT204" si="127">D141/G141</f>
        <v>1.3203275479006375E-2</v>
      </c>
      <c r="AU141" s="11">
        <f t="shared" si="108"/>
        <v>1.148268582728082E-2</v>
      </c>
      <c r="AV141" s="14">
        <f t="shared" ref="AV141:AV204" si="128">D141/H141</f>
        <v>3.8703664238107831E-2</v>
      </c>
      <c r="AW141" s="36">
        <f t="shared" si="109"/>
        <v>3.3896746590289448E-2</v>
      </c>
      <c r="AX141" s="13">
        <f t="shared" si="86"/>
        <v>2.9871505648433279E-2</v>
      </c>
      <c r="AY141" s="11">
        <f t="shared" si="91"/>
        <v>2.6352637516730192E-2</v>
      </c>
      <c r="AZ141" s="12">
        <f t="shared" si="89"/>
        <v>1.0505334192073147E-2</v>
      </c>
      <c r="BA141" s="11">
        <f t="shared" si="90"/>
        <v>9.1820589457798033E-3</v>
      </c>
      <c r="BB141" s="117">
        <f t="shared" si="111"/>
        <v>87536</v>
      </c>
      <c r="BC141" s="341">
        <f t="shared" si="88"/>
        <v>69649</v>
      </c>
    </row>
    <row r="142" spans="1:55" ht="16">
      <c r="A142" s="20">
        <v>27</v>
      </c>
      <c r="B142" s="19">
        <v>44496</v>
      </c>
      <c r="C142" s="8">
        <v>9586418</v>
      </c>
      <c r="D142" s="8">
        <v>77871</v>
      </c>
      <c r="E142" s="8">
        <v>5168956</v>
      </c>
      <c r="F142" s="8">
        <v>4292702</v>
      </c>
      <c r="G142" s="8">
        <v>6629870</v>
      </c>
      <c r="H142" s="10">
        <f t="shared" si="92"/>
        <v>2170860</v>
      </c>
      <c r="I142" s="8">
        <v>83210</v>
      </c>
      <c r="J142" s="8">
        <v>23274</v>
      </c>
      <c r="K142" s="8">
        <v>748</v>
      </c>
      <c r="L142" s="9">
        <v>138</v>
      </c>
      <c r="M142" s="8">
        <v>57868</v>
      </c>
      <c r="N142" s="8">
        <v>1070</v>
      </c>
      <c r="O142" s="18">
        <f t="shared" si="93"/>
        <v>-473</v>
      </c>
      <c r="P142" s="18">
        <f t="shared" si="94"/>
        <v>-69</v>
      </c>
      <c r="Q142" s="18">
        <f t="shared" si="95"/>
        <v>-9</v>
      </c>
      <c r="R142" s="18">
        <f t="shared" si="101"/>
        <v>1985</v>
      </c>
      <c r="S142" s="17">
        <f t="shared" si="102"/>
        <v>-291</v>
      </c>
      <c r="T142" s="17">
        <f t="shared" si="103"/>
        <v>-3.2857142857142856</v>
      </c>
      <c r="U142" s="17">
        <f t="shared" si="104"/>
        <v>-1.2857142857142858</v>
      </c>
      <c r="V142" s="17">
        <f t="shared" si="96"/>
        <v>1439.2057119205299</v>
      </c>
      <c r="W142" s="17">
        <f t="shared" si="105"/>
        <v>0</v>
      </c>
      <c r="X142" s="17">
        <f t="shared" si="97"/>
        <v>2.3381622516556284</v>
      </c>
      <c r="Y142" s="17">
        <f t="shared" si="115"/>
        <v>1491.9551812560512</v>
      </c>
      <c r="Z142" s="17">
        <f t="shared" si="116"/>
        <v>60.85163011949674</v>
      </c>
      <c r="AA142" s="17">
        <f t="shared" si="117"/>
        <v>11.047898699049243</v>
      </c>
      <c r="AB142" s="11">
        <f t="shared" si="118"/>
        <v>2.6795653320929817E-2</v>
      </c>
      <c r="AC142" s="11">
        <f t="shared" si="119"/>
        <v>2.5624975836735899E-3</v>
      </c>
      <c r="AD142" s="11">
        <f t="shared" si="120"/>
        <v>1.3522519827477654E-2</v>
      </c>
      <c r="AE142" s="11">
        <f t="shared" si="121"/>
        <v>2.6087672767855764E-2</v>
      </c>
      <c r="AF142" s="11">
        <f t="shared" si="122"/>
        <v>2.6997626222691408E-3</v>
      </c>
      <c r="AG142" s="11">
        <f t="shared" si="123"/>
        <v>1.2247905400746805E-2</v>
      </c>
      <c r="AH142" s="11">
        <f>MIN(1,V142/I141)</f>
        <v>2.5848267963155407E-2</v>
      </c>
      <c r="AI142" s="11">
        <f t="shared" si="106"/>
        <v>0</v>
      </c>
      <c r="AJ142" s="11">
        <f t="shared" si="107"/>
        <v>2.861887700924882E-3</v>
      </c>
      <c r="AK142" s="16">
        <f t="shared" si="112"/>
        <v>2.2501184040674506E-2</v>
      </c>
      <c r="AL142" s="37">
        <f t="shared" si="113"/>
        <v>2.6129229397955623E-3</v>
      </c>
      <c r="AM142" s="16">
        <f t="shared" si="114"/>
        <v>1.4593371094880542E-2</v>
      </c>
      <c r="AN142" s="15">
        <f t="shared" si="124"/>
        <v>2.5289210781664153E-2</v>
      </c>
      <c r="AO142" s="15">
        <f t="shared" si="125"/>
        <v>2.814326321112069E-3</v>
      </c>
      <c r="AP142" s="15">
        <f t="shared" si="126"/>
        <v>1.1432227356730069E-2</v>
      </c>
      <c r="AQ142" s="15">
        <f t="shared" si="98"/>
        <v>1.8718400789089019E-2</v>
      </c>
      <c r="AR142" s="15">
        <f t="shared" si="99"/>
        <v>1.1108803143727681E-3</v>
      </c>
      <c r="AS142" s="15">
        <f t="shared" si="100"/>
        <v>5.389475816265271E-3</v>
      </c>
      <c r="AT142" s="14">
        <f t="shared" si="127"/>
        <v>1.1745479172291462E-2</v>
      </c>
      <c r="AU142" s="11">
        <f t="shared" si="108"/>
        <v>1.0841841544404341E-2</v>
      </c>
      <c r="AV142" s="14">
        <f t="shared" si="128"/>
        <v>3.5871037284762722E-2</v>
      </c>
      <c r="AW142" s="36">
        <f t="shared" si="109"/>
        <v>3.2985033667404004E-2</v>
      </c>
      <c r="AX142" s="13">
        <f t="shared" si="86"/>
        <v>2.735113176029691E-2</v>
      </c>
      <c r="AY142" s="11">
        <f t="shared" si="91"/>
        <v>2.5807820536641594E-2</v>
      </c>
      <c r="AZ142" s="12">
        <f t="shared" si="89"/>
        <v>9.3304996930558218E-3</v>
      </c>
      <c r="BA142" s="11">
        <f t="shared" si="90"/>
        <v>8.7205545292958781E-3</v>
      </c>
      <c r="BB142" s="117">
        <f t="shared" si="111"/>
        <v>77871</v>
      </c>
      <c r="BC142" s="341">
        <f t="shared" si="88"/>
        <v>61860</v>
      </c>
    </row>
    <row r="143" spans="1:55" ht="16">
      <c r="A143" s="20">
        <v>28</v>
      </c>
      <c r="B143" s="19">
        <v>44497</v>
      </c>
      <c r="C143" s="8">
        <v>9657191</v>
      </c>
      <c r="D143" s="8">
        <v>70773</v>
      </c>
      <c r="E143" s="8">
        <v>5181563</v>
      </c>
      <c r="F143" s="8">
        <v>4348900</v>
      </c>
      <c r="G143" s="8">
        <v>6629870</v>
      </c>
      <c r="H143" s="10">
        <f t="shared" si="92"/>
        <v>2113380</v>
      </c>
      <c r="I143" s="8">
        <v>82648</v>
      </c>
      <c r="J143" s="8">
        <v>21302</v>
      </c>
      <c r="K143" s="8">
        <v>746</v>
      </c>
      <c r="L143" s="9">
        <v>137</v>
      </c>
      <c r="M143" s="8">
        <v>61662</v>
      </c>
      <c r="N143" s="8">
        <v>1095</v>
      </c>
      <c r="O143" s="18">
        <f t="shared" si="93"/>
        <v>-1972</v>
      </c>
      <c r="P143" s="18">
        <f t="shared" si="94"/>
        <v>-2</v>
      </c>
      <c r="Q143" s="18">
        <f t="shared" si="95"/>
        <v>-1</v>
      </c>
      <c r="R143" s="18">
        <f t="shared" si="101"/>
        <v>3794</v>
      </c>
      <c r="S143" s="17">
        <f t="shared" si="102"/>
        <v>-411</v>
      </c>
      <c r="T143" s="17">
        <f t="shared" si="103"/>
        <v>-12.142857142857142</v>
      </c>
      <c r="U143" s="17">
        <f t="shared" si="104"/>
        <v>-2.5714285714285716</v>
      </c>
      <c r="V143" s="17">
        <f t="shared" si="96"/>
        <v>1670.9924723912554</v>
      </c>
      <c r="W143" s="17">
        <f t="shared" si="105"/>
        <v>125.5782736082939</v>
      </c>
      <c r="X143" s="17">
        <f t="shared" si="97"/>
        <v>22.429254000450754</v>
      </c>
      <c r="Y143" s="17">
        <f t="shared" si="115"/>
        <v>1366.866816661344</v>
      </c>
      <c r="Z143" s="17">
        <f t="shared" si="116"/>
        <v>58.256591159497198</v>
      </c>
      <c r="AA143" s="17">
        <f t="shared" si="117"/>
        <v>10.731302253756171</v>
      </c>
      <c r="AB143" s="11">
        <f t="shared" si="118"/>
        <v>1.6426713335672926E-2</v>
      </c>
      <c r="AC143" s="11">
        <f t="shared" si="119"/>
        <v>2.503076014415107E-3</v>
      </c>
      <c r="AD143" s="11">
        <f t="shared" si="120"/>
        <v>1.4346660767053704E-2</v>
      </c>
      <c r="AE143" s="11">
        <f t="shared" si="121"/>
        <v>2.280171421957013E-2</v>
      </c>
      <c r="AF143" s="11">
        <f t="shared" si="122"/>
        <v>2.8043592669338706E-3</v>
      </c>
      <c r="AG143" s="11">
        <f t="shared" si="123"/>
        <v>1.2619534706715735E-2</v>
      </c>
      <c r="AH143" s="11">
        <f>MIN(1,V143/I142)</f>
        <v>2.0081630481808142E-2</v>
      </c>
      <c r="AI143" s="11">
        <f t="shared" si="106"/>
        <v>5.3956463696955359E-3</v>
      </c>
      <c r="AJ143" s="11">
        <f t="shared" si="107"/>
        <v>2.9985633690442184E-2</v>
      </c>
      <c r="AK143" s="16">
        <f t="shared" si="112"/>
        <v>2.1793549720052582E-2</v>
      </c>
      <c r="AL143" s="37">
        <f t="shared" si="113"/>
        <v>2.4962710041667056E-3</v>
      </c>
      <c r="AM143" s="16">
        <f t="shared" si="114"/>
        <v>1.4182206880214215E-2</v>
      </c>
      <c r="AN143" s="15">
        <f t="shared" si="124"/>
        <v>2.6348420594763805E-2</v>
      </c>
      <c r="AO143" s="15">
        <f t="shared" si="125"/>
        <v>2.584071071027262E-3</v>
      </c>
      <c r="AP143" s="15">
        <f t="shared" si="126"/>
        <v>6.8680608485507527E-3</v>
      </c>
      <c r="AQ143" s="15">
        <f t="shared" si="98"/>
        <v>1.889586244806982E-2</v>
      </c>
      <c r="AR143" s="15">
        <f t="shared" si="99"/>
        <v>1.1108803143727681E-3</v>
      </c>
      <c r="AS143" s="15">
        <f t="shared" si="100"/>
        <v>6.6967255359550145E-3</v>
      </c>
      <c r="AT143" s="14">
        <f t="shared" si="127"/>
        <v>1.0674869944659549E-2</v>
      </c>
      <c r="AU143" s="11">
        <f t="shared" si="108"/>
        <v>1.029125975105308E-2</v>
      </c>
      <c r="AV143" s="14">
        <f t="shared" si="128"/>
        <v>3.3488061777815631E-2</v>
      </c>
      <c r="AW143" s="36">
        <f t="shared" si="109"/>
        <v>3.2045177938017234E-2</v>
      </c>
      <c r="AX143" s="13">
        <f t="shared" si="86"/>
        <v>2.5887436315561573E-2</v>
      </c>
      <c r="AY143" s="11">
        <f t="shared" si="91"/>
        <v>2.5170465930911625E-2</v>
      </c>
      <c r="AZ143" s="12">
        <f t="shared" si="89"/>
        <v>8.4764859642798424E-3</v>
      </c>
      <c r="BA143" s="11">
        <f t="shared" si="90"/>
        <v>8.2968013378413568E-3</v>
      </c>
      <c r="BB143" s="117">
        <f t="shared" si="111"/>
        <v>70773</v>
      </c>
      <c r="BC143" s="341">
        <f t="shared" si="88"/>
        <v>56198</v>
      </c>
    </row>
    <row r="144" spans="1:55" ht="16">
      <c r="A144" s="20">
        <v>29</v>
      </c>
      <c r="B144" s="19">
        <v>44498</v>
      </c>
      <c r="C144" s="8">
        <v>9728832</v>
      </c>
      <c r="D144" s="8">
        <v>71641</v>
      </c>
      <c r="E144" s="8">
        <v>5193201</v>
      </c>
      <c r="F144" s="8">
        <v>4406279</v>
      </c>
      <c r="G144" s="8">
        <v>6629870</v>
      </c>
      <c r="H144" s="10">
        <f t="shared" si="92"/>
        <v>2066848</v>
      </c>
      <c r="I144" s="8">
        <v>70180</v>
      </c>
      <c r="J144" s="8">
        <v>22858</v>
      </c>
      <c r="K144" s="8">
        <v>738</v>
      </c>
      <c r="L144" s="9">
        <v>130</v>
      </c>
      <c r="M144" s="8">
        <v>61732</v>
      </c>
      <c r="N144" s="8">
        <v>1105</v>
      </c>
      <c r="O144" s="18">
        <f t="shared" si="93"/>
        <v>1556</v>
      </c>
      <c r="P144" s="18">
        <f t="shared" si="94"/>
        <v>-8</v>
      </c>
      <c r="Q144" s="18">
        <f t="shared" si="95"/>
        <v>-7</v>
      </c>
      <c r="R144" s="18">
        <f t="shared" si="101"/>
        <v>70</v>
      </c>
      <c r="S144" s="17">
        <f t="shared" si="102"/>
        <v>-393.28571428571428</v>
      </c>
      <c r="T144" s="17">
        <f t="shared" si="103"/>
        <v>-14.714285714285714</v>
      </c>
      <c r="U144" s="17">
        <f t="shared" si="104"/>
        <v>-2.2857142857142856</v>
      </c>
      <c r="V144" s="17">
        <f t="shared" si="96"/>
        <v>1623.4390963499957</v>
      </c>
      <c r="W144" s="17">
        <f t="shared" si="105"/>
        <v>0</v>
      </c>
      <c r="X144" s="17">
        <f t="shared" si="97"/>
        <v>0</v>
      </c>
      <c r="Y144" s="17">
        <f t="shared" si="115"/>
        <v>1376.8347470800175</v>
      </c>
      <c r="Z144" s="17">
        <f t="shared" si="116"/>
        <v>55.323193536313838</v>
      </c>
      <c r="AA144" s="17">
        <f t="shared" si="117"/>
        <v>10.982483743980266</v>
      </c>
      <c r="AB144" s="11">
        <f t="shared" si="118"/>
        <v>1.6659020751621546E-2</v>
      </c>
      <c r="AC144" s="11">
        <f t="shared" si="119"/>
        <v>2.5970891717356981E-3</v>
      </c>
      <c r="AD144" s="11">
        <f t="shared" si="120"/>
        <v>1.472182807504057E-2</v>
      </c>
      <c r="AE144" s="11">
        <f t="shared" si="121"/>
        <v>2.2023653080155203E-2</v>
      </c>
      <c r="AF144" s="11">
        <f t="shared" si="122"/>
        <v>1.9886692778007119E-3</v>
      </c>
      <c r="AG144" s="11">
        <f t="shared" si="123"/>
        <v>1.1148192355775906E-2</v>
      </c>
      <c r="AH144" s="11"/>
      <c r="AI144" s="11">
        <f t="shared" si="106"/>
        <v>0</v>
      </c>
      <c r="AJ144" s="11">
        <f t="shared" si="107"/>
        <v>0</v>
      </c>
      <c r="AK144" s="16">
        <f t="shared" si="112"/>
        <v>2.2266596794407754E-2</v>
      </c>
      <c r="AL144" s="37">
        <f t="shared" si="113"/>
        <v>2.4101021086798636E-3</v>
      </c>
      <c r="AM144" s="16">
        <f t="shared" si="114"/>
        <v>1.4879656183737473E-2</v>
      </c>
      <c r="AN144" s="15">
        <f t="shared" si="124"/>
        <v>2.6283857425887795E-2</v>
      </c>
      <c r="AO144" s="15">
        <f t="shared" si="125"/>
        <v>3.0430076233670558E-3</v>
      </c>
      <c r="AP144" s="15">
        <f t="shared" si="126"/>
        <v>1.9816665555743105E-2</v>
      </c>
      <c r="AQ144" s="15">
        <f t="shared" si="98"/>
        <v>1.7971454243972753E-2</v>
      </c>
      <c r="AR144" s="15">
        <f t="shared" si="99"/>
        <v>8.0898491215070632E-4</v>
      </c>
      <c r="AS144" s="15">
        <f t="shared" si="100"/>
        <v>3.7076075052497959E-3</v>
      </c>
      <c r="AT144" s="14">
        <f t="shared" si="127"/>
        <v>1.0805792572101715E-2</v>
      </c>
      <c r="AU144" s="11">
        <f t="shared" si="108"/>
        <v>9.8325780574452116E-3</v>
      </c>
      <c r="AV144" s="14">
        <f t="shared" si="128"/>
        <v>3.4661958692656647E-2</v>
      </c>
      <c r="AW144" s="36">
        <f t="shared" si="109"/>
        <v>3.1047919193321262E-2</v>
      </c>
      <c r="AX144" s="13">
        <f t="shared" si="86"/>
        <v>2.715034683776699E-2</v>
      </c>
      <c r="AY144" s="11">
        <f t="shared" si="91"/>
        <v>2.4392045092651877E-2</v>
      </c>
      <c r="AZ144" s="12">
        <f t="shared" si="89"/>
        <v>8.6546191705116383E-3</v>
      </c>
      <c r="BA144" s="11">
        <f t="shared" si="90"/>
        <v>7.9265721435175726E-3</v>
      </c>
      <c r="BB144" s="117">
        <f t="shared" si="111"/>
        <v>71641</v>
      </c>
      <c r="BC144" s="341">
        <f t="shared" si="88"/>
        <v>57379</v>
      </c>
    </row>
    <row r="145" spans="1:55" ht="16">
      <c r="A145" s="20">
        <v>30</v>
      </c>
      <c r="B145" s="19">
        <v>44499</v>
      </c>
      <c r="C145" s="8">
        <v>9798649</v>
      </c>
      <c r="D145" s="8">
        <v>69817</v>
      </c>
      <c r="E145" s="8">
        <v>5203109</v>
      </c>
      <c r="F145" s="8">
        <v>4463382</v>
      </c>
      <c r="G145" s="8">
        <v>6629870</v>
      </c>
      <c r="H145" s="10">
        <f t="shared" si="92"/>
        <v>2010110</v>
      </c>
      <c r="I145" s="8">
        <v>68484</v>
      </c>
      <c r="J145" s="8">
        <v>20209</v>
      </c>
      <c r="K145" s="8">
        <v>747</v>
      </c>
      <c r="L145" s="9">
        <v>135</v>
      </c>
      <c r="M145" s="8">
        <v>65687</v>
      </c>
      <c r="N145" s="8">
        <v>1116</v>
      </c>
      <c r="O145" s="18">
        <f t="shared" si="93"/>
        <v>-2649</v>
      </c>
      <c r="P145" s="18">
        <f t="shared" si="94"/>
        <v>9</v>
      </c>
      <c r="Q145" s="18">
        <f t="shared" si="95"/>
        <v>5</v>
      </c>
      <c r="R145" s="18">
        <f t="shared" si="101"/>
        <v>3955</v>
      </c>
      <c r="S145" s="17">
        <f t="shared" si="102"/>
        <v>-733.71428571428567</v>
      </c>
      <c r="T145" s="17">
        <f t="shared" si="103"/>
        <v>-21.428571428571427</v>
      </c>
      <c r="U145" s="17">
        <f t="shared" si="104"/>
        <v>-2.8571428571428572</v>
      </c>
      <c r="V145" s="17">
        <f t="shared" si="96"/>
        <v>1140.606704281447</v>
      </c>
      <c r="W145" s="17">
        <f t="shared" si="105"/>
        <v>149.07799535346831</v>
      </c>
      <c r="X145" s="17">
        <f t="shared" si="97"/>
        <v>30.315300365084632</v>
      </c>
      <c r="Y145" s="17">
        <f t="shared" si="115"/>
        <v>1294.3717337356825</v>
      </c>
      <c r="Z145" s="17">
        <f t="shared" si="116"/>
        <v>58.171439961123326</v>
      </c>
      <c r="AA145" s="17">
        <f t="shared" si="117"/>
        <v>12.311536377791723</v>
      </c>
      <c r="AB145" s="11">
        <f t="shared" si="118"/>
        <v>1.8443598371839304E-2</v>
      </c>
      <c r="AC145" s="11">
        <f t="shared" si="119"/>
        <v>2.544905064359232E-3</v>
      </c>
      <c r="AD145" s="11">
        <f t="shared" si="120"/>
        <v>1.6682298614893933E-2</v>
      </c>
      <c r="AE145" s="11">
        <f t="shared" si="121"/>
        <v>2.2189906007529847E-2</v>
      </c>
      <c r="AF145" s="11">
        <f t="shared" si="122"/>
        <v>2.396421347077841E-3</v>
      </c>
      <c r="AG145" s="11">
        <f t="shared" si="123"/>
        <v>1.1118396172914212E-2</v>
      </c>
      <c r="AH145" s="11">
        <f>MIN(1,V145/I144)</f>
        <v>1.6252589117717969E-2</v>
      </c>
      <c r="AI145" s="11">
        <f t="shared" si="106"/>
        <v>6.5219177247995584E-3</v>
      </c>
      <c r="AJ145" s="11">
        <f t="shared" si="107"/>
        <v>4.107764277111739E-2</v>
      </c>
      <c r="AK145" s="16">
        <f t="shared" si="112"/>
        <v>2.09366024701775E-2</v>
      </c>
      <c r="AL145" s="37">
        <f t="shared" si="113"/>
        <v>2.5982091111826601E-3</v>
      </c>
      <c r="AM145" s="16">
        <f t="shared" si="114"/>
        <v>1.6901323445724935E-2</v>
      </c>
      <c r="AN145" s="15">
        <f t="shared" si="124"/>
        <v>1.9325227888430423E-2</v>
      </c>
      <c r="AO145" s="15">
        <f t="shared" si="125"/>
        <v>1.7623404497751078E-3</v>
      </c>
      <c r="AP145" s="15">
        <f t="shared" si="126"/>
        <v>1.1437295125304009E-2</v>
      </c>
      <c r="AQ145" s="15">
        <f t="shared" si="98"/>
        <v>1.6563071673594235E-2</v>
      </c>
      <c r="AR145" s="15">
        <f t="shared" si="99"/>
        <v>1.1512792392227044E-3</v>
      </c>
      <c r="AS145" s="15">
        <f t="shared" si="100"/>
        <v>5.7223335719003765E-3</v>
      </c>
      <c r="AT145" s="14">
        <f t="shared" si="127"/>
        <v>1.0530674055449052E-2</v>
      </c>
      <c r="AU145" s="11">
        <f t="shared" si="108"/>
        <v>9.219249935734572E-3</v>
      </c>
      <c r="AV145" s="14">
        <f t="shared" si="128"/>
        <v>3.4732925063802475E-2</v>
      </c>
      <c r="AW145" s="36">
        <f t="shared" si="109"/>
        <v>2.9940370597860502E-2</v>
      </c>
      <c r="AX145" s="13">
        <f t="shared" si="86"/>
        <v>2.7628059731533233E-2</v>
      </c>
      <c r="AY145" s="11">
        <f t="shared" si="91"/>
        <v>2.3980075851605175E-2</v>
      </c>
      <c r="AZ145" s="12">
        <f t="shared" si="89"/>
        <v>8.6129893949655114E-3</v>
      </c>
      <c r="BA145" s="11">
        <f t="shared" si="90"/>
        <v>7.5681940757726541E-3</v>
      </c>
      <c r="BB145" s="117">
        <f t="shared" si="111"/>
        <v>69817</v>
      </c>
      <c r="BC145" s="341">
        <f t="shared" si="88"/>
        <v>57103</v>
      </c>
    </row>
    <row r="146" spans="1:55" ht="16">
      <c r="A146" s="20">
        <v>31</v>
      </c>
      <c r="B146" s="19">
        <v>44500</v>
      </c>
      <c r="C146" s="8">
        <v>9850522</v>
      </c>
      <c r="D146" s="8">
        <v>51873</v>
      </c>
      <c r="E146" s="8">
        <v>5209693</v>
      </c>
      <c r="F146" s="8">
        <v>4506691</v>
      </c>
      <c r="G146" s="8">
        <v>6629870</v>
      </c>
      <c r="H146" s="10">
        <f t="shared" si="92"/>
        <v>1977587</v>
      </c>
      <c r="I146" s="8">
        <v>56768</v>
      </c>
      <c r="J146" s="8">
        <v>21179</v>
      </c>
      <c r="K146" s="8">
        <v>702</v>
      </c>
      <c r="L146" s="9">
        <v>128</v>
      </c>
      <c r="M146" s="8">
        <v>65687</v>
      </c>
      <c r="N146" s="8">
        <v>1128</v>
      </c>
      <c r="O146" s="18">
        <f t="shared" si="93"/>
        <v>970</v>
      </c>
      <c r="P146" s="18">
        <f t="shared" si="94"/>
        <v>-45</v>
      </c>
      <c r="Q146" s="18">
        <f t="shared" si="95"/>
        <v>-7</v>
      </c>
      <c r="R146" s="18">
        <f t="shared" si="101"/>
        <v>0</v>
      </c>
      <c r="S146" s="17">
        <f t="shared" si="102"/>
        <v>-813</v>
      </c>
      <c r="T146" s="17">
        <f t="shared" si="103"/>
        <v>-13</v>
      </c>
      <c r="U146" s="17">
        <f t="shared" si="104"/>
        <v>-3</v>
      </c>
      <c r="V146" s="17">
        <f t="shared" si="96"/>
        <v>970</v>
      </c>
      <c r="W146" s="17">
        <f t="shared" si="105"/>
        <v>0</v>
      </c>
      <c r="X146" s="17">
        <f t="shared" si="97"/>
        <v>0</v>
      </c>
      <c r="Y146" s="17">
        <f t="shared" si="115"/>
        <v>1208.6027530142358</v>
      </c>
      <c r="Z146" s="17">
        <f t="shared" si="116"/>
        <v>66.707872151257106</v>
      </c>
      <c r="AA146" s="17">
        <f t="shared" si="117"/>
        <v>12.323531455935193</v>
      </c>
      <c r="AB146" s="11">
        <f t="shared" si="118"/>
        <v>1.7647957961191459E-2</v>
      </c>
      <c r="AC146" s="11">
        <f t="shared" si="119"/>
        <v>3.300899210809892E-3</v>
      </c>
      <c r="AD146" s="11">
        <f t="shared" si="120"/>
        <v>1.6497364733514316E-2</v>
      </c>
      <c r="AE146" s="11">
        <f t="shared" si="121"/>
        <v>2.2877647610363646E-2</v>
      </c>
      <c r="AF146" s="11">
        <f t="shared" si="122"/>
        <v>2.0126460795528538E-3</v>
      </c>
      <c r="AG146" s="11">
        <f t="shared" si="123"/>
        <v>1.0091475733011585E-2</v>
      </c>
      <c r="AH146" s="11"/>
      <c r="AI146" s="11">
        <f t="shared" si="106"/>
        <v>0</v>
      </c>
      <c r="AJ146" s="11">
        <f t="shared" si="107"/>
        <v>0</v>
      </c>
      <c r="AK146" s="16">
        <f t="shared" si="112"/>
        <v>1.9261898449940914E-2</v>
      </c>
      <c r="AL146" s="37">
        <f t="shared" si="113"/>
        <v>3.0568858179761574E-3</v>
      </c>
      <c r="AM146" s="16">
        <f t="shared" si="114"/>
        <v>1.7011250347019221E-2</v>
      </c>
      <c r="AN146" s="15">
        <f t="shared" si="124"/>
        <v>2.5331721323162203E-2</v>
      </c>
      <c r="AO146" s="15">
        <f t="shared" si="125"/>
        <v>8.1656354940199587E-4</v>
      </c>
      <c r="AP146" s="15">
        <f t="shared" si="126"/>
        <v>2.8781495026642891E-3</v>
      </c>
      <c r="AQ146" s="15">
        <f t="shared" si="98"/>
        <v>1.6113811312374892E-2</v>
      </c>
      <c r="AR146" s="15">
        <f t="shared" si="99"/>
        <v>1.5469355452430947E-3</v>
      </c>
      <c r="AS146" s="15">
        <f t="shared" si="100"/>
        <v>1.3757605442381421E-2</v>
      </c>
      <c r="AT146" s="14">
        <f t="shared" si="127"/>
        <v>7.8241353148704278E-3</v>
      </c>
      <c r="AU146" s="11">
        <f t="shared" si="108"/>
        <v>7.9080412910488024E-3</v>
      </c>
      <c r="AV146" s="14">
        <f t="shared" si="128"/>
        <v>2.6230451555355087E-2</v>
      </c>
      <c r="AW146" s="36">
        <f t="shared" si="109"/>
        <v>2.6110311868355846E-2</v>
      </c>
      <c r="AX146" s="13">
        <f t="shared" si="86"/>
        <v>2.1545587057424719E-2</v>
      </c>
      <c r="AY146" s="11">
        <f t="shared" si="91"/>
        <v>2.1123966401377779E-2</v>
      </c>
      <c r="AZ146" s="12">
        <f t="shared" si="89"/>
        <v>6.5324056127797374E-3</v>
      </c>
      <c r="BA146" s="11">
        <f t="shared" si="90"/>
        <v>6.5378786785088858E-3</v>
      </c>
      <c r="BB146" s="117">
        <f t="shared" si="111"/>
        <v>51873</v>
      </c>
      <c r="BC146" s="341">
        <f t="shared" si="88"/>
        <v>43309</v>
      </c>
    </row>
    <row r="147" spans="1:55" ht="16">
      <c r="A147" s="20">
        <v>32</v>
      </c>
      <c r="B147" s="19">
        <v>44501</v>
      </c>
      <c r="C147" s="8">
        <v>9877332</v>
      </c>
      <c r="D147" s="8">
        <v>26810</v>
      </c>
      <c r="E147" s="8">
        <v>5213079</v>
      </c>
      <c r="F147" s="8">
        <v>4529058</v>
      </c>
      <c r="G147" s="8">
        <v>6629870</v>
      </c>
      <c r="H147" s="10">
        <f t="shared" si="92"/>
        <v>1964486</v>
      </c>
      <c r="I147" s="8">
        <v>46065</v>
      </c>
      <c r="J147" s="8">
        <v>21120</v>
      </c>
      <c r="K147" s="8">
        <v>699</v>
      </c>
      <c r="L147" s="9">
        <v>136</v>
      </c>
      <c r="M147" s="8">
        <v>67174</v>
      </c>
      <c r="N147" s="8">
        <v>1132</v>
      </c>
      <c r="O147" s="18">
        <f t="shared" si="93"/>
        <v>-59</v>
      </c>
      <c r="P147" s="18">
        <f t="shared" si="94"/>
        <v>-3</v>
      </c>
      <c r="Q147" s="18">
        <f t="shared" si="95"/>
        <v>8</v>
      </c>
      <c r="R147" s="18">
        <f t="shared" si="101"/>
        <v>1487</v>
      </c>
      <c r="S147" s="17">
        <f t="shared" si="102"/>
        <v>-629.42857142857144</v>
      </c>
      <c r="T147" s="17">
        <f t="shared" si="103"/>
        <v>-12.285714285714286</v>
      </c>
      <c r="U147" s="17">
        <f t="shared" si="104"/>
        <v>-3.2857142857142856</v>
      </c>
      <c r="V147" s="17">
        <f t="shared" si="96"/>
        <v>1371.4459120929173</v>
      </c>
      <c r="W147" s="17">
        <f t="shared" si="105"/>
        <v>44.3428831701207</v>
      </c>
      <c r="X147" s="17">
        <f t="shared" si="97"/>
        <v>17.211204736961967</v>
      </c>
      <c r="Y147" s="17">
        <f t="shared" si="115"/>
        <v>1130.056459965861</v>
      </c>
      <c r="Z147" s="17">
        <f t="shared" si="116"/>
        <v>59.286915771124896</v>
      </c>
      <c r="AA147" s="17">
        <f t="shared" si="117"/>
        <v>10.43363802729937</v>
      </c>
      <c r="AB147" s="11">
        <f t="shared" si="118"/>
        <v>1.9906575182600427E-2</v>
      </c>
      <c r="AC147" s="11">
        <f t="shared" si="119"/>
        <v>2.7993255475293874E-3</v>
      </c>
      <c r="AD147" s="11">
        <f t="shared" si="120"/>
        <v>1.4862732232620185E-2</v>
      </c>
      <c r="AE147" s="11">
        <f t="shared" si="121"/>
        <v>2.3101848867506405E-2</v>
      </c>
      <c r="AF147" s="11">
        <f t="shared" si="122"/>
        <v>2.2745616355818675E-3</v>
      </c>
      <c r="AG147" s="11">
        <f t="shared" si="123"/>
        <v>1.2964968664807097E-2</v>
      </c>
      <c r="AH147" s="11">
        <f t="shared" ref="AH147:AH159" si="129">MIN(1,V147/I146)</f>
        <v>2.4158785091828446E-2</v>
      </c>
      <c r="AI147" s="11">
        <f t="shared" si="106"/>
        <v>2.0937193998829358E-3</v>
      </c>
      <c r="AJ147" s="11">
        <f t="shared" si="107"/>
        <v>2.4517385665187987E-2</v>
      </c>
      <c r="AK147" s="16">
        <f t="shared" si="112"/>
        <v>1.8789200221250933E-2</v>
      </c>
      <c r="AL147" s="37">
        <f t="shared" si="113"/>
        <v>2.8843159560885531E-3</v>
      </c>
      <c r="AM147" s="16">
        <f t="shared" si="114"/>
        <v>1.4728023268388972E-2</v>
      </c>
      <c r="AN147" s="15">
        <f t="shared" si="124"/>
        <v>0</v>
      </c>
      <c r="AO147" s="15">
        <f t="shared" si="125"/>
        <v>2.6969016682908313E-3</v>
      </c>
      <c r="AP147" s="15">
        <f t="shared" si="126"/>
        <v>1.9635240540525185E-2</v>
      </c>
      <c r="AQ147" s="15">
        <f t="shared" si="98"/>
        <v>1.5327840121091637E-2</v>
      </c>
      <c r="AR147" s="15">
        <f t="shared" si="99"/>
        <v>1.5469355452430947E-3</v>
      </c>
      <c r="AS147" s="15">
        <f t="shared" si="100"/>
        <v>1.0952966721126996E-2</v>
      </c>
      <c r="AT147" s="14">
        <f t="shared" si="127"/>
        <v>4.0438198637379012E-3</v>
      </c>
      <c r="AU147" s="11">
        <f t="shared" si="108"/>
        <v>7.65662502755387E-3</v>
      </c>
      <c r="AV147" s="14">
        <f t="shared" si="128"/>
        <v>1.3647335740748471E-2</v>
      </c>
      <c r="AW147" s="36">
        <f t="shared" si="109"/>
        <v>2.5908979077647502E-2</v>
      </c>
      <c r="AX147" s="13">
        <f t="shared" si="86"/>
        <v>1.1310248297546455E-2</v>
      </c>
      <c r="AY147" s="11">
        <f t="shared" si="91"/>
        <v>2.1056156905579753E-2</v>
      </c>
      <c r="AZ147" s="12">
        <f t="shared" si="89"/>
        <v>3.3736709769573159E-3</v>
      </c>
      <c r="BA147" s="11">
        <f t="shared" si="90"/>
        <v>6.3555006142115697E-3</v>
      </c>
      <c r="BB147" s="117">
        <f t="shared" si="111"/>
        <v>26810</v>
      </c>
      <c r="BC147" s="341">
        <f t="shared" si="88"/>
        <v>22367</v>
      </c>
    </row>
    <row r="148" spans="1:55" ht="16">
      <c r="A148" s="20">
        <v>33</v>
      </c>
      <c r="B148" s="19">
        <v>44502</v>
      </c>
      <c r="C148" s="8">
        <v>9936404</v>
      </c>
      <c r="D148" s="8">
        <v>59072</v>
      </c>
      <c r="E148" s="8">
        <v>5221316</v>
      </c>
      <c r="F148" s="8">
        <v>4582075</v>
      </c>
      <c r="G148" s="8">
        <v>6629870</v>
      </c>
      <c r="H148" s="10">
        <f t="shared" si="92"/>
        <v>1908576</v>
      </c>
      <c r="I148" s="8">
        <v>48002</v>
      </c>
      <c r="J148" s="8">
        <v>18611</v>
      </c>
      <c r="K148" s="8">
        <v>667</v>
      </c>
      <c r="L148" s="9">
        <v>127</v>
      </c>
      <c r="M148" s="8">
        <v>70671</v>
      </c>
      <c r="N148" s="8">
        <v>1141</v>
      </c>
      <c r="O148" s="18">
        <f t="shared" si="93"/>
        <v>-2509</v>
      </c>
      <c r="P148" s="18">
        <f t="shared" si="94"/>
        <v>-32</v>
      </c>
      <c r="Q148" s="18">
        <f t="shared" si="95"/>
        <v>-9</v>
      </c>
      <c r="R148" s="18">
        <f t="shared" si="101"/>
        <v>3497</v>
      </c>
      <c r="S148" s="17">
        <f t="shared" si="102"/>
        <v>-664.71428571428567</v>
      </c>
      <c r="T148" s="17">
        <f t="shared" si="103"/>
        <v>-14.857142857142858</v>
      </c>
      <c r="U148" s="17">
        <f t="shared" si="104"/>
        <v>-3</v>
      </c>
      <c r="V148" s="17">
        <f t="shared" si="96"/>
        <v>844.91223911363068</v>
      </c>
      <c r="W148" s="17">
        <f t="shared" si="105"/>
        <v>88.200927595980417</v>
      </c>
      <c r="X148" s="17">
        <f t="shared" si="97"/>
        <v>13.886833290389074</v>
      </c>
      <c r="Y148" s="17">
        <f t="shared" si="115"/>
        <v>1090.9013135679018</v>
      </c>
      <c r="Z148" s="17">
        <f t="shared" si="116"/>
        <v>59.286915771124896</v>
      </c>
      <c r="AA148" s="17">
        <f t="shared" si="117"/>
        <v>10.43363802729937</v>
      </c>
      <c r="AB148" s="11">
        <f t="shared" si="118"/>
        <v>2.3681782558730092E-2</v>
      </c>
      <c r="AC148" s="11">
        <f t="shared" si="119"/>
        <v>2.8071456331025045E-3</v>
      </c>
      <c r="AD148" s="11">
        <f t="shared" si="120"/>
        <v>1.4926520782974779E-2</v>
      </c>
      <c r="AE148" s="11">
        <f t="shared" si="121"/>
        <v>2.7092316316979524E-2</v>
      </c>
      <c r="AF148" s="11">
        <f t="shared" si="122"/>
        <v>1.8920257822144829E-3</v>
      </c>
      <c r="AG148" s="11">
        <f t="shared" si="123"/>
        <v>9.9727164065725737E-3</v>
      </c>
      <c r="AH148" s="11">
        <f t="shared" si="129"/>
        <v>1.8341739696377524E-2</v>
      </c>
      <c r="AI148" s="11">
        <f t="shared" si="106"/>
        <v>4.1761802839005878E-3</v>
      </c>
      <c r="AJ148" s="11">
        <f t="shared" si="107"/>
        <v>1.986671429240211E-2</v>
      </c>
      <c r="AK148" s="16">
        <f t="shared" si="112"/>
        <v>2.0139376269018665E-2</v>
      </c>
      <c r="AL148" s="37">
        <f t="shared" si="113"/>
        <v>2.8843159560885531E-3</v>
      </c>
      <c r="AM148" s="16">
        <f t="shared" si="114"/>
        <v>1.4728023268388972E-2</v>
      </c>
      <c r="AN148" s="15">
        <f t="shared" si="124"/>
        <v>2.4991711317528816E-2</v>
      </c>
      <c r="AO148" s="15">
        <f t="shared" si="125"/>
        <v>2.8594312663810136E-3</v>
      </c>
      <c r="AP148" s="15">
        <f t="shared" si="126"/>
        <v>5.7150434584898697E-3</v>
      </c>
      <c r="AQ148" s="15">
        <f t="shared" si="98"/>
        <v>1.5443861383995297E-2</v>
      </c>
      <c r="AR148" s="15">
        <f t="shared" si="99"/>
        <v>1.7593552675041039E-3</v>
      </c>
      <c r="AS148" s="15">
        <f t="shared" si="100"/>
        <v>1.7388282339046868E-2</v>
      </c>
      <c r="AT148" s="14">
        <f t="shared" si="127"/>
        <v>8.9099786270319028E-3</v>
      </c>
      <c r="AU148" s="11">
        <f t="shared" si="108"/>
        <v>7.3420530331450157E-3</v>
      </c>
      <c r="AV148" s="14">
        <f t="shared" si="128"/>
        <v>3.0950824069882466E-2</v>
      </c>
      <c r="AW148" s="36">
        <f t="shared" si="109"/>
        <v>2.5537186906898927E-2</v>
      </c>
      <c r="AX148" s="13">
        <f t="shared" si="86"/>
        <v>2.6987720961106364E-2</v>
      </c>
      <c r="AY148" s="11">
        <f t="shared" si="91"/>
        <v>2.0739005194936926E-2</v>
      </c>
      <c r="AZ148" s="12">
        <f t="shared" si="89"/>
        <v>7.996687717858721E-3</v>
      </c>
      <c r="BA148" s="11">
        <f t="shared" si="90"/>
        <v>6.1088894438567961E-3</v>
      </c>
      <c r="BB148" s="117">
        <f t="shared" si="111"/>
        <v>59072</v>
      </c>
      <c r="BC148" s="341">
        <f t="shared" si="88"/>
        <v>53017</v>
      </c>
    </row>
    <row r="149" spans="1:55" ht="16">
      <c r="A149" s="20">
        <v>34</v>
      </c>
      <c r="B149" s="19">
        <v>44503</v>
      </c>
      <c r="C149" s="8">
        <v>9953423</v>
      </c>
      <c r="D149" s="8">
        <v>17019</v>
      </c>
      <c r="E149" s="8">
        <v>5223027</v>
      </c>
      <c r="F149" s="8">
        <v>4596119</v>
      </c>
      <c r="G149" s="8">
        <v>6629870</v>
      </c>
      <c r="H149" s="10">
        <f t="shared" si="92"/>
        <v>1878347</v>
      </c>
      <c r="I149" s="8">
        <v>63278</v>
      </c>
      <c r="J149" s="8">
        <v>17583</v>
      </c>
      <c r="K149" s="8">
        <v>657</v>
      </c>
      <c r="L149" s="9">
        <v>117</v>
      </c>
      <c r="M149" s="8">
        <v>72620</v>
      </c>
      <c r="N149" s="8">
        <v>1149</v>
      </c>
      <c r="O149" s="18">
        <f t="shared" si="93"/>
        <v>-1028</v>
      </c>
      <c r="P149" s="18">
        <f t="shared" si="94"/>
        <v>-10</v>
      </c>
      <c r="Q149" s="18">
        <f t="shared" si="95"/>
        <v>-10</v>
      </c>
      <c r="R149" s="18">
        <f t="shared" si="101"/>
        <v>1949</v>
      </c>
      <c r="S149" s="17">
        <f t="shared" si="102"/>
        <v>-615.42857142857144</v>
      </c>
      <c r="T149" s="17">
        <f t="shared" si="103"/>
        <v>-13.714285714285714</v>
      </c>
      <c r="U149" s="17">
        <f t="shared" si="104"/>
        <v>-4.1428571428571432</v>
      </c>
      <c r="V149" s="17">
        <f t="shared" si="96"/>
        <v>838.82284687040374</v>
      </c>
      <c r="W149" s="17">
        <f t="shared" si="105"/>
        <v>59.755025330936434</v>
      </c>
      <c r="X149" s="17">
        <f t="shared" si="97"/>
        <v>2.4221277986599112</v>
      </c>
      <c r="Y149" s="17">
        <f t="shared" si="115"/>
        <v>1080.3201472478122</v>
      </c>
      <c r="Z149" s="17">
        <f t="shared" si="116"/>
        <v>60.131861600687053</v>
      </c>
      <c r="AA149" s="17">
        <f t="shared" si="117"/>
        <v>8.8841442321123321</v>
      </c>
      <c r="AB149" s="11">
        <f t="shared" si="118"/>
        <v>2.2505731995496277E-2</v>
      </c>
      <c r="AC149" s="11">
        <f t="shared" si="119"/>
        <v>3.2309849874099755E-3</v>
      </c>
      <c r="AD149" s="11">
        <f t="shared" si="120"/>
        <v>1.3319556569883557E-2</v>
      </c>
      <c r="AE149" s="11">
        <f t="shared" si="121"/>
        <v>2.6795653320929817E-2</v>
      </c>
      <c r="AF149" s="11">
        <f t="shared" si="122"/>
        <v>2.5624975836735899E-3</v>
      </c>
      <c r="AG149" s="11">
        <f t="shared" si="123"/>
        <v>1.3522519827477654E-2</v>
      </c>
      <c r="AH149" s="11">
        <f t="shared" si="129"/>
        <v>1.7474747861972496E-2</v>
      </c>
      <c r="AI149" s="11">
        <f t="shared" si="106"/>
        <v>3.2107369475544803E-3</v>
      </c>
      <c r="AJ149" s="11">
        <f t="shared" si="107"/>
        <v>3.6313760099848744E-3</v>
      </c>
      <c r="AK149" s="16">
        <f t="shared" si="112"/>
        <v>2.0117580251983392E-2</v>
      </c>
      <c r="AL149" s="37">
        <f t="shared" si="113"/>
        <v>3.1688618342258579E-3</v>
      </c>
      <c r="AM149" s="16">
        <f t="shared" si="114"/>
        <v>1.3246639375168363E-2</v>
      </c>
      <c r="AN149" s="15">
        <f t="shared" si="124"/>
        <v>2.5848267963155407E-2</v>
      </c>
      <c r="AO149" s="15">
        <f t="shared" si="125"/>
        <v>0</v>
      </c>
      <c r="AP149" s="15">
        <f t="shared" si="126"/>
        <v>2.861887700924882E-3</v>
      </c>
      <c r="AQ149" s="15">
        <f t="shared" si="98"/>
        <v>1.4696696828991704E-2</v>
      </c>
      <c r="AR149" s="15">
        <f t="shared" si="99"/>
        <v>2.1029660793097172E-3</v>
      </c>
      <c r="AS149" s="15">
        <f t="shared" si="100"/>
        <v>1.7388282339046868E-2</v>
      </c>
      <c r="AT149" s="14">
        <f t="shared" si="127"/>
        <v>2.5670186594910611E-3</v>
      </c>
      <c r="AU149" s="11">
        <f t="shared" si="108"/>
        <v>7.0123115967152122E-3</v>
      </c>
      <c r="AV149" s="14">
        <f t="shared" si="128"/>
        <v>9.0606261782301134E-3</v>
      </c>
      <c r="AW149" s="36">
        <f t="shared" si="109"/>
        <v>2.5064247071233912E-2</v>
      </c>
      <c r="AX149" s="13">
        <f t="shared" si="86"/>
        <v>7.3583656087051292E-3</v>
      </c>
      <c r="AY149" s="11">
        <f t="shared" si="91"/>
        <v>2.0314954353718502E-2</v>
      </c>
      <c r="AZ149" s="12">
        <f t="shared" si="89"/>
        <v>2.1182919122094399E-3</v>
      </c>
      <c r="BA149" s="11">
        <f t="shared" si="90"/>
        <v>5.823880623386497E-3</v>
      </c>
      <c r="BB149" s="117">
        <f t="shared" si="111"/>
        <v>17019</v>
      </c>
      <c r="BC149" s="341">
        <f t="shared" si="88"/>
        <v>14044</v>
      </c>
    </row>
    <row r="150" spans="1:55" ht="16">
      <c r="A150" s="20">
        <v>35</v>
      </c>
      <c r="B150" s="19">
        <v>44504</v>
      </c>
      <c r="C150" s="8">
        <v>10012528</v>
      </c>
      <c r="D150" s="8">
        <v>59105</v>
      </c>
      <c r="E150" s="8">
        <v>5229495</v>
      </c>
      <c r="F150" s="8">
        <v>4643853</v>
      </c>
      <c r="G150" s="8">
        <v>6629870</v>
      </c>
      <c r="H150" s="10">
        <f t="shared" si="92"/>
        <v>1842498</v>
      </c>
      <c r="I150" s="8">
        <v>50180</v>
      </c>
      <c r="J150" s="8">
        <v>16896</v>
      </c>
      <c r="K150" s="8">
        <v>660</v>
      </c>
      <c r="L150" s="9">
        <v>114</v>
      </c>
      <c r="M150" s="8">
        <v>74511</v>
      </c>
      <c r="N150" s="8">
        <v>1158</v>
      </c>
      <c r="O150" s="18">
        <f t="shared" si="93"/>
        <v>-687</v>
      </c>
      <c r="P150" s="18">
        <f t="shared" si="94"/>
        <v>3</v>
      </c>
      <c r="Q150" s="18">
        <f t="shared" si="95"/>
        <v>-3</v>
      </c>
      <c r="R150" s="18">
        <f t="shared" si="101"/>
        <v>1891</v>
      </c>
      <c r="S150" s="17">
        <f t="shared" si="102"/>
        <v>-776.28571428571433</v>
      </c>
      <c r="T150" s="17">
        <f t="shared" si="103"/>
        <v>-19.142857142857142</v>
      </c>
      <c r="U150" s="17">
        <f t="shared" si="104"/>
        <v>-4.5714285714285712</v>
      </c>
      <c r="V150" s="17">
        <f t="shared" si="96"/>
        <v>1121.1684210526316</v>
      </c>
      <c r="W150" s="17">
        <f t="shared" si="105"/>
        <v>73.631578947368425</v>
      </c>
      <c r="X150" s="17">
        <f t="shared" si="97"/>
        <v>9.1999999999999993</v>
      </c>
      <c r="Y150" s="17">
        <f t="shared" si="115"/>
        <v>1106.7092890950564</v>
      </c>
      <c r="Z150" s="17">
        <f t="shared" si="116"/>
        <v>60.131861600687053</v>
      </c>
      <c r="AA150" s="17">
        <f t="shared" si="117"/>
        <v>8.8841442321123321</v>
      </c>
      <c r="AB150" s="11">
        <f t="shared" si="118"/>
        <v>1.7489637616471071E-2</v>
      </c>
      <c r="AC150" s="11">
        <f t="shared" si="119"/>
        <v>3.4198863448039046E-3</v>
      </c>
      <c r="AD150" s="11">
        <f t="shared" si="120"/>
        <v>1.3522289546594114E-2</v>
      </c>
      <c r="AE150" s="11">
        <f t="shared" si="121"/>
        <v>1.6426713335672926E-2</v>
      </c>
      <c r="AF150" s="11">
        <f t="shared" si="122"/>
        <v>2.503076014415107E-3</v>
      </c>
      <c r="AG150" s="11">
        <f t="shared" si="123"/>
        <v>1.4346660767053704E-2</v>
      </c>
      <c r="AH150" s="11">
        <f t="shared" si="129"/>
        <v>1.7718139338358224E-2</v>
      </c>
      <c r="AI150" s="11">
        <f t="shared" si="106"/>
        <v>4.1876573364823082E-3</v>
      </c>
      <c r="AJ150" s="11">
        <f t="shared" si="107"/>
        <v>1.400304414003044E-2</v>
      </c>
      <c r="AK150" s="16">
        <f t="shared" si="112"/>
        <v>1.9765587478157799E-2</v>
      </c>
      <c r="AL150" s="37">
        <f t="shared" si="113"/>
        <v>3.1688618342258579E-3</v>
      </c>
      <c r="AM150" s="16">
        <f t="shared" si="114"/>
        <v>1.3246639375168363E-2</v>
      </c>
      <c r="AN150" s="15">
        <f t="shared" si="124"/>
        <v>2.0081630481808142E-2</v>
      </c>
      <c r="AO150" s="15">
        <f t="shared" si="125"/>
        <v>5.3956463696955359E-3</v>
      </c>
      <c r="AP150" s="15">
        <f t="shared" si="126"/>
        <v>2.9985633690442184E-2</v>
      </c>
      <c r="AQ150" s="15">
        <f t="shared" si="98"/>
        <v>1.5289623095656976E-2</v>
      </c>
      <c r="AR150" s="15">
        <f t="shared" si="99"/>
        <v>4.4532269976951967E-3</v>
      </c>
      <c r="AS150" s="15">
        <f t="shared" si="100"/>
        <v>3.2032612668678156E-2</v>
      </c>
      <c r="AT150" s="14">
        <f t="shared" si="127"/>
        <v>8.9149561001950258E-3</v>
      </c>
      <c r="AU150" s="11">
        <f t="shared" si="108"/>
        <v>6.5852616373214806E-3</v>
      </c>
      <c r="AV150" s="14">
        <f t="shared" si="128"/>
        <v>3.2078732242857254E-2</v>
      </c>
      <c r="AW150" s="36">
        <f t="shared" si="109"/>
        <v>2.3987008224477267E-2</v>
      </c>
      <c r="AX150" s="13">
        <f t="shared" si="86"/>
        <v>2.5412769844975397E-2</v>
      </c>
      <c r="AY150" s="11">
        <f t="shared" si="91"/>
        <v>1.9498182500071567E-2</v>
      </c>
      <c r="AZ150" s="12">
        <f t="shared" si="89"/>
        <v>7.199839514198619E-3</v>
      </c>
      <c r="BA150" s="11">
        <f t="shared" si="90"/>
        <v>5.4823742503893099E-3</v>
      </c>
      <c r="BB150" s="117">
        <f t="shared" si="111"/>
        <v>59105</v>
      </c>
      <c r="BC150" s="341">
        <f t="shared" si="88"/>
        <v>47734</v>
      </c>
    </row>
    <row r="151" spans="1:55" s="132" customFormat="1" ht="16">
      <c r="A151" s="120">
        <v>36</v>
      </c>
      <c r="B151" s="121">
        <v>44505</v>
      </c>
      <c r="C151" s="122">
        <v>10069570</v>
      </c>
      <c r="D151" s="122">
        <v>57042</v>
      </c>
      <c r="E151" s="122">
        <v>5236080</v>
      </c>
      <c r="F151" s="122">
        <v>4689787</v>
      </c>
      <c r="G151" s="122">
        <v>6629870</v>
      </c>
      <c r="H151" s="123">
        <f t="shared" si="92"/>
        <v>1779259</v>
      </c>
      <c r="I151" s="122">
        <v>66155</v>
      </c>
      <c r="J151" s="122">
        <v>18205</v>
      </c>
      <c r="K151" s="122">
        <v>634</v>
      </c>
      <c r="L151" s="124">
        <v>109</v>
      </c>
      <c r="M151" s="122">
        <v>74553</v>
      </c>
      <c r="N151" s="122">
        <v>1168</v>
      </c>
      <c r="O151" s="125">
        <f t="shared" si="93"/>
        <v>1309</v>
      </c>
      <c r="P151" s="125">
        <f t="shared" si="94"/>
        <v>-26</v>
      </c>
      <c r="Q151" s="125">
        <f t="shared" si="95"/>
        <v>-5</v>
      </c>
      <c r="R151" s="125">
        <f t="shared" si="101"/>
        <v>42</v>
      </c>
      <c r="S151" s="126">
        <f t="shared" si="102"/>
        <v>-799</v>
      </c>
      <c r="T151" s="126">
        <f t="shared" si="103"/>
        <v>-20.428571428571427</v>
      </c>
      <c r="U151" s="126">
        <f t="shared" si="104"/>
        <v>-6.4285714285714288</v>
      </c>
      <c r="V151" s="126">
        <f t="shared" si="96"/>
        <v>1349.3530715642812</v>
      </c>
      <c r="W151" s="126">
        <f t="shared" si="105"/>
        <v>0</v>
      </c>
      <c r="X151" s="126">
        <f t="shared" si="97"/>
        <v>0</v>
      </c>
      <c r="Y151" s="126">
        <f t="shared" si="115"/>
        <v>1060.262264927602</v>
      </c>
      <c r="Z151" s="126">
        <f t="shared" si="116"/>
        <v>58.550507112941894</v>
      </c>
      <c r="AA151" s="126">
        <f t="shared" si="117"/>
        <v>6.7696657444546897</v>
      </c>
      <c r="AB151" s="119">
        <f t="shared" si="118"/>
        <v>2.1129180249653289E-2</v>
      </c>
      <c r="AC151" s="119">
        <f t="shared" si="119"/>
        <v>3.4653472486352922E-3</v>
      </c>
      <c r="AD151" s="119">
        <f t="shared" si="120"/>
        <v>1.0257069309779833E-2</v>
      </c>
      <c r="AE151" s="119">
        <f t="shared" si="121"/>
        <v>1.6659020751621546E-2</v>
      </c>
      <c r="AF151" s="119">
        <f t="shared" si="122"/>
        <v>2.5970891717356981E-3</v>
      </c>
      <c r="AG151" s="119">
        <f t="shared" si="123"/>
        <v>1.472182807504057E-2</v>
      </c>
      <c r="AH151" s="119">
        <f t="shared" si="129"/>
        <v>2.6890256507857337E-2</v>
      </c>
      <c r="AI151" s="119">
        <f t="shared" si="106"/>
        <v>0</v>
      </c>
      <c r="AJ151" s="119">
        <f t="shared" si="107"/>
        <v>0</v>
      </c>
      <c r="AK151" s="127">
        <f t="shared" si="112"/>
        <v>1.8952928387602038E-2</v>
      </c>
      <c r="AL151" s="128">
        <f t="shared" si="113"/>
        <v>3.1716544650360716E-3</v>
      </c>
      <c r="AM151" s="127">
        <f t="shared" si="114"/>
        <v>1.0350256142153196E-2</v>
      </c>
      <c r="AN151" s="129">
        <f t="shared" si="124"/>
        <v>0</v>
      </c>
      <c r="AO151" s="129">
        <f t="shared" si="125"/>
        <v>0</v>
      </c>
      <c r="AP151" s="129">
        <f t="shared" si="126"/>
        <v>0</v>
      </c>
      <c r="AQ151" s="129">
        <f t="shared" si="98"/>
        <v>1.5724189009888874E-2</v>
      </c>
      <c r="AR151" s="129">
        <f t="shared" si="99"/>
        <v>3.8792792138988771E-3</v>
      </c>
      <c r="AS151" s="129">
        <f t="shared" si="100"/>
        <v>2.9146052355300857E-2</v>
      </c>
      <c r="AT151" s="130">
        <f t="shared" si="127"/>
        <v>8.603788611239737E-3</v>
      </c>
      <c r="AU151" s="119">
        <f t="shared" si="108"/>
        <v>6.3444251977360479E-3</v>
      </c>
      <c r="AV151" s="130">
        <f t="shared" si="128"/>
        <v>3.2059413497416624E-2</v>
      </c>
      <c r="AW151" s="131">
        <f t="shared" si="109"/>
        <v>2.3341434837329127E-2</v>
      </c>
      <c r="AX151" s="13">
        <f t="shared" si="86"/>
        <v>2.4930284863267153E-2</v>
      </c>
      <c r="AY151" s="119">
        <f t="shared" si="91"/>
        <v>1.9011592699415568E-2</v>
      </c>
      <c r="AZ151" s="119">
        <f t="shared" si="89"/>
        <v>6.9283409780282268E-3</v>
      </c>
      <c r="BA151" s="119">
        <f t="shared" si="90"/>
        <v>5.2925192025958714E-3</v>
      </c>
      <c r="BB151" s="117">
        <f t="shared" si="111"/>
        <v>57042</v>
      </c>
      <c r="BC151" s="341">
        <f t="shared" si="88"/>
        <v>45934</v>
      </c>
    </row>
    <row r="152" spans="1:55" ht="16">
      <c r="A152" s="20">
        <v>37</v>
      </c>
      <c r="B152" s="19">
        <v>44506</v>
      </c>
      <c r="C152" s="8">
        <v>10124084</v>
      </c>
      <c r="D152" s="8">
        <v>54514</v>
      </c>
      <c r="E152" s="8">
        <v>5241808</v>
      </c>
      <c r="F152" s="8">
        <v>4733663</v>
      </c>
      <c r="G152" s="8">
        <v>6629870</v>
      </c>
      <c r="H152" s="10">
        <f t="shared" si="92"/>
        <v>1734880</v>
      </c>
      <c r="I152" s="8">
        <v>65410</v>
      </c>
      <c r="J152" s="8">
        <v>15901</v>
      </c>
      <c r="K152" s="8">
        <v>651</v>
      </c>
      <c r="L152" s="9">
        <v>106</v>
      </c>
      <c r="M152" s="8">
        <v>78084</v>
      </c>
      <c r="N152" s="8">
        <v>1175</v>
      </c>
      <c r="O152" s="18">
        <f t="shared" si="93"/>
        <v>-2304</v>
      </c>
      <c r="P152" s="18">
        <f t="shared" si="94"/>
        <v>17</v>
      </c>
      <c r="Q152" s="18">
        <f t="shared" si="95"/>
        <v>-3</v>
      </c>
      <c r="R152" s="18">
        <f t="shared" si="101"/>
        <v>3531</v>
      </c>
      <c r="S152" s="17">
        <f t="shared" si="102"/>
        <v>-525.28571428571433</v>
      </c>
      <c r="T152" s="17">
        <f t="shared" si="103"/>
        <v>-12.571428571428571</v>
      </c>
      <c r="U152" s="17">
        <f t="shared" si="104"/>
        <v>-5.2857142857142856</v>
      </c>
      <c r="V152" s="17">
        <f t="shared" si="96"/>
        <v>1066.5385400408213</v>
      </c>
      <c r="W152" s="17">
        <f t="shared" si="105"/>
        <v>154.9926161604034</v>
      </c>
      <c r="X152" s="17">
        <f t="shared" si="97"/>
        <v>19.468843798775364</v>
      </c>
      <c r="Y152" s="17">
        <f t="shared" si="115"/>
        <v>1075.5315934734863</v>
      </c>
      <c r="Z152" s="17">
        <f t="shared" si="116"/>
        <v>57.792190733490294</v>
      </c>
      <c r="AA152" s="17">
        <f t="shared" si="117"/>
        <v>5.9729392923077507</v>
      </c>
      <c r="AB152" s="11">
        <f t="shared" si="118"/>
        <v>1.6257752149852412E-2</v>
      </c>
      <c r="AC152" s="11">
        <f t="shared" si="119"/>
        <v>3.1745229735506892E-3</v>
      </c>
      <c r="AD152" s="11">
        <f t="shared" si="120"/>
        <v>9.4210398932298902E-3</v>
      </c>
      <c r="AE152" s="11">
        <f t="shared" si="121"/>
        <v>1.8443598371839304E-2</v>
      </c>
      <c r="AF152" s="11">
        <f t="shared" si="122"/>
        <v>2.544905064359232E-3</v>
      </c>
      <c r="AG152" s="11">
        <f t="shared" si="123"/>
        <v>1.6682298614893933E-2</v>
      </c>
      <c r="AH152" s="11">
        <f t="shared" si="129"/>
        <v>1.6121813015506331E-2</v>
      </c>
      <c r="AI152" s="11">
        <f t="shared" si="106"/>
        <v>8.513738871760693E-3</v>
      </c>
      <c r="AJ152" s="11">
        <f t="shared" si="107"/>
        <v>3.0707955518573127E-2</v>
      </c>
      <c r="AK152" s="16">
        <f t="shared" si="112"/>
        <v>1.9389652295769437E-2</v>
      </c>
      <c r="AL152" s="37">
        <f t="shared" si="113"/>
        <v>3.3377169154376286E-3</v>
      </c>
      <c r="AM152" s="16">
        <f t="shared" si="114"/>
        <v>9.6472384080280495E-3</v>
      </c>
      <c r="AN152" s="15">
        <f t="shared" si="124"/>
        <v>1.6252589117717969E-2</v>
      </c>
      <c r="AO152" s="15">
        <f t="shared" si="125"/>
        <v>6.5219177247995584E-3</v>
      </c>
      <c r="AP152" s="15">
        <f t="shared" si="126"/>
        <v>4.107764277111739E-2</v>
      </c>
      <c r="AQ152" s="15">
        <f t="shared" si="98"/>
        <v>1.6091603084563959E-2</v>
      </c>
      <c r="AR152" s="15">
        <f t="shared" si="99"/>
        <v>4.6489611199246423E-3</v>
      </c>
      <c r="AS152" s="15">
        <f t="shared" si="100"/>
        <v>2.9146052355300857E-2</v>
      </c>
      <c r="AT152" s="14">
        <f t="shared" si="127"/>
        <v>8.2224840004404311E-3</v>
      </c>
      <c r="AU152" s="11">
        <f t="shared" si="108"/>
        <v>5.9761568261734932E-3</v>
      </c>
      <c r="AV152" s="14">
        <f t="shared" si="128"/>
        <v>3.1422346214147377E-2</v>
      </c>
      <c r="AW152" s="36">
        <f t="shared" si="109"/>
        <v>2.2500898517637393E-2</v>
      </c>
      <c r="AX152" s="13">
        <f t="shared" si="86"/>
        <v>2.4659703843004307E-2</v>
      </c>
      <c r="AY152" s="11">
        <f t="shared" si="91"/>
        <v>1.7947895133066421E-2</v>
      </c>
      <c r="AZ152" s="12">
        <f t="shared" si="89"/>
        <v>6.6179276516734114E-3</v>
      </c>
      <c r="BA152" s="11">
        <f t="shared" si="90"/>
        <v>4.8712655214743494E-3</v>
      </c>
      <c r="BB152" s="117">
        <f t="shared" si="111"/>
        <v>54514</v>
      </c>
      <c r="BC152" s="341">
        <f t="shared" si="88"/>
        <v>43876</v>
      </c>
    </row>
    <row r="153" spans="1:55" ht="16">
      <c r="A153" s="20">
        <v>38</v>
      </c>
      <c r="B153" s="19">
        <v>44507</v>
      </c>
      <c r="C153" s="8">
        <v>10156138</v>
      </c>
      <c r="D153" s="8">
        <v>32054</v>
      </c>
      <c r="E153" s="8">
        <v>5244786</v>
      </c>
      <c r="F153" s="8">
        <v>4761123</v>
      </c>
      <c r="G153" s="8">
        <v>6629870</v>
      </c>
      <c r="H153" s="10">
        <f t="shared" si="92"/>
        <v>1715055</v>
      </c>
      <c r="I153" s="8">
        <v>56649</v>
      </c>
      <c r="J153" s="8">
        <v>15745</v>
      </c>
      <c r="K153" s="8">
        <v>568</v>
      </c>
      <c r="L153" s="9">
        <v>96</v>
      </c>
      <c r="M153" s="8">
        <v>79450</v>
      </c>
      <c r="N153" s="8">
        <v>1184</v>
      </c>
      <c r="O153" s="18">
        <f t="shared" si="93"/>
        <v>-156</v>
      </c>
      <c r="P153" s="18">
        <f t="shared" si="94"/>
        <v>-83</v>
      </c>
      <c r="Q153" s="18">
        <f t="shared" si="95"/>
        <v>-10</v>
      </c>
      <c r="R153" s="18">
        <f t="shared" si="101"/>
        <v>1366</v>
      </c>
      <c r="S153" s="17">
        <f t="shared" si="102"/>
        <v>-444.42857142857144</v>
      </c>
      <c r="T153" s="17">
        <f t="shared" si="103"/>
        <v>-26.571428571428573</v>
      </c>
      <c r="U153" s="17">
        <f t="shared" si="104"/>
        <v>-4.7142857142857144</v>
      </c>
      <c r="V153" s="17">
        <f t="shared" si="96"/>
        <v>1154.7239929307088</v>
      </c>
      <c r="W153" s="17">
        <f t="shared" si="105"/>
        <v>0</v>
      </c>
      <c r="X153" s="17">
        <f t="shared" si="97"/>
        <v>0</v>
      </c>
      <c r="Y153" s="17">
        <f t="shared" si="115"/>
        <v>1101.7119648058351</v>
      </c>
      <c r="Z153" s="17">
        <f t="shared" si="116"/>
        <v>49.255758543356521</v>
      </c>
      <c r="AA153" s="17">
        <f t="shared" si="117"/>
        <v>6.0003631253087075</v>
      </c>
      <c r="AB153" s="11">
        <f t="shared" si="118"/>
        <v>1.6843173288577207E-2</v>
      </c>
      <c r="AC153" s="11">
        <f t="shared" si="119"/>
        <v>3.097651628410573E-3</v>
      </c>
      <c r="AD153" s="11">
        <f t="shared" si="120"/>
        <v>9.2171476579242812E-3</v>
      </c>
      <c r="AE153" s="11">
        <f t="shared" si="121"/>
        <v>1.7647957961191459E-2</v>
      </c>
      <c r="AF153" s="11">
        <f t="shared" si="122"/>
        <v>3.300899210809892E-3</v>
      </c>
      <c r="AG153" s="11">
        <f t="shared" si="123"/>
        <v>1.6497364733514316E-2</v>
      </c>
      <c r="AH153" s="11">
        <f t="shared" si="129"/>
        <v>1.7653630835204232E-2</v>
      </c>
      <c r="AI153" s="11">
        <f t="shared" si="106"/>
        <v>0</v>
      </c>
      <c r="AJ153" s="11">
        <f t="shared" si="107"/>
        <v>0</v>
      </c>
      <c r="AK153" s="16">
        <f t="shared" si="112"/>
        <v>1.9948291894528791E-2</v>
      </c>
      <c r="AL153" s="37">
        <f t="shared" si="113"/>
        <v>2.8790402086441317E-3</v>
      </c>
      <c r="AM153" s="16">
        <f t="shared" si="114"/>
        <v>9.7734481094554765E-3</v>
      </c>
      <c r="AN153" s="15">
        <f t="shared" si="124"/>
        <v>0</v>
      </c>
      <c r="AO153" s="15">
        <f t="shared" si="125"/>
        <v>0</v>
      </c>
      <c r="AP153" s="15">
        <f t="shared" si="126"/>
        <v>0</v>
      </c>
      <c r="AQ153" s="15">
        <f t="shared" si="98"/>
        <v>1.6865457109822148E-2</v>
      </c>
      <c r="AR153" s="15">
        <f t="shared" si="99"/>
        <v>4.7965630746354447E-3</v>
      </c>
      <c r="AS153" s="15">
        <f t="shared" si="100"/>
        <v>2.5423655983185672E-2</v>
      </c>
      <c r="AT153" s="14">
        <f t="shared" si="127"/>
        <v>4.8347855991143114E-3</v>
      </c>
      <c r="AU153" s="11">
        <f t="shared" si="108"/>
        <v>6.4385446902751166E-3</v>
      </c>
      <c r="AV153" s="14">
        <f t="shared" si="128"/>
        <v>1.8689779628058574E-2</v>
      </c>
      <c r="AW153" s="36">
        <f t="shared" si="109"/>
        <v>2.4598639970848938E-2</v>
      </c>
      <c r="AX153" s="13">
        <f t="shared" si="86"/>
        <v>1.5828184081896155E-2</v>
      </c>
      <c r="AY153" s="11">
        <f t="shared" si="91"/>
        <v>1.9411450888218683E-2</v>
      </c>
      <c r="AZ153" s="12">
        <f t="shared" si="89"/>
        <v>4.1418610017994323E-3</v>
      </c>
      <c r="BA153" s="11">
        <f t="shared" si="90"/>
        <v>5.2038943232888208E-3</v>
      </c>
      <c r="BB153" s="117">
        <f t="shared" si="111"/>
        <v>32054</v>
      </c>
      <c r="BC153" s="341">
        <f t="shared" si="88"/>
        <v>27460</v>
      </c>
    </row>
    <row r="154" spans="1:55" ht="16">
      <c r="A154" s="20">
        <v>39</v>
      </c>
      <c r="B154" s="19">
        <v>44508</v>
      </c>
      <c r="C154" s="8">
        <v>10171771</v>
      </c>
      <c r="D154" s="8">
        <v>15633</v>
      </c>
      <c r="E154" s="8">
        <v>5246113</v>
      </c>
      <c r="F154" s="8">
        <v>4774679</v>
      </c>
      <c r="G154" s="8">
        <v>6629870</v>
      </c>
      <c r="H154" s="10">
        <f t="shared" si="92"/>
        <v>1712582</v>
      </c>
      <c r="I154" s="8">
        <v>44479</v>
      </c>
      <c r="J154" s="8">
        <v>15527</v>
      </c>
      <c r="K154" s="8">
        <v>556</v>
      </c>
      <c r="L154" s="9">
        <v>91</v>
      </c>
      <c r="M154" s="8">
        <v>80767</v>
      </c>
      <c r="N154" s="8">
        <v>1189</v>
      </c>
      <c r="O154" s="18">
        <f t="shared" si="93"/>
        <v>-218</v>
      </c>
      <c r="P154" s="18">
        <f t="shared" si="94"/>
        <v>-12</v>
      </c>
      <c r="Q154" s="18">
        <f t="shared" si="95"/>
        <v>-5</v>
      </c>
      <c r="R154" s="18">
        <f t="shared" si="101"/>
        <v>1317</v>
      </c>
      <c r="S154" s="17">
        <f t="shared" si="102"/>
        <v>-251.57142857142858</v>
      </c>
      <c r="T154" s="17">
        <f t="shared" si="103"/>
        <v>-29</v>
      </c>
      <c r="U154" s="17">
        <f t="shared" si="104"/>
        <v>-5</v>
      </c>
      <c r="V154" s="17">
        <f t="shared" si="96"/>
        <v>1046.3167429207369</v>
      </c>
      <c r="W154" s="17">
        <f t="shared" si="105"/>
        <v>33.273401755904537</v>
      </c>
      <c r="X154" s="17">
        <f t="shared" si="97"/>
        <v>2.4098553233584763</v>
      </c>
      <c r="Y154" s="17">
        <f t="shared" si="115"/>
        <v>1124.6987162546825</v>
      </c>
      <c r="Z154" s="17">
        <f t="shared" si="116"/>
        <v>39.407380978936246</v>
      </c>
      <c r="AA154" s="17">
        <f t="shared" si="117"/>
        <v>4.6860774110229926</v>
      </c>
      <c r="AB154" s="11">
        <f t="shared" si="118"/>
        <v>1.9853814123015102E-2</v>
      </c>
      <c r="AC154" s="11">
        <f t="shared" si="119"/>
        <v>2.5028504908819462E-3</v>
      </c>
      <c r="AD154" s="11">
        <f t="shared" si="120"/>
        <v>8.2501362870123114E-3</v>
      </c>
      <c r="AE154" s="11">
        <f t="shared" si="121"/>
        <v>1.9906575182600427E-2</v>
      </c>
      <c r="AF154" s="11">
        <f t="shared" si="122"/>
        <v>2.7993255475293874E-3</v>
      </c>
      <c r="AG154" s="11">
        <f t="shared" si="123"/>
        <v>1.4862732232620185E-2</v>
      </c>
      <c r="AH154" s="11">
        <f t="shared" si="129"/>
        <v>1.8470171457938125E-2</v>
      </c>
      <c r="AI154" s="11">
        <f t="shared" si="106"/>
        <v>2.1132678155544324E-3</v>
      </c>
      <c r="AJ154" s="11">
        <f t="shared" si="107"/>
        <v>4.2427030340818246E-3</v>
      </c>
      <c r="AK154" s="16">
        <f t="shared" si="112"/>
        <v>1.9975105539247993E-2</v>
      </c>
      <c r="AL154" s="37">
        <f t="shared" si="113"/>
        <v>2.3271287246242958E-3</v>
      </c>
      <c r="AM154" s="16">
        <f t="shared" si="114"/>
        <v>7.7730132323082712E-3</v>
      </c>
      <c r="AN154" s="15">
        <f t="shared" si="124"/>
        <v>2.4158785091828446E-2</v>
      </c>
      <c r="AO154" s="15">
        <f t="shared" si="125"/>
        <v>2.0937193998829358E-3</v>
      </c>
      <c r="AP154" s="15">
        <f t="shared" si="126"/>
        <v>2.4517385665187987E-2</v>
      </c>
      <c r="AQ154" s="15">
        <f t="shared" si="98"/>
        <v>1.7324167301147036E-2</v>
      </c>
      <c r="AR154" s="15">
        <f t="shared" si="99"/>
        <v>4.5668593308254013E-3</v>
      </c>
      <c r="AS154" s="15">
        <f t="shared" si="100"/>
        <v>3.3624504736024505E-2</v>
      </c>
      <c r="AT154" s="14">
        <f t="shared" si="127"/>
        <v>2.3579647866398589E-3</v>
      </c>
      <c r="AU154" s="11">
        <f t="shared" si="108"/>
        <v>5.9666543774075298E-3</v>
      </c>
      <c r="AV154" s="14">
        <f t="shared" si="128"/>
        <v>9.1283220307115213E-3</v>
      </c>
      <c r="AW154" s="36">
        <f t="shared" si="109"/>
        <v>2.3346788445257942E-2</v>
      </c>
      <c r="AX154" s="13">
        <f t="shared" si="86"/>
        <v>7.9041196929544536E-3</v>
      </c>
      <c r="AY154" s="11">
        <f t="shared" si="91"/>
        <v>1.8248225417248378E-2</v>
      </c>
      <c r="AZ154" s="12">
        <f t="shared" si="89"/>
        <v>2.0446856424032448E-3</v>
      </c>
      <c r="BA154" s="11">
        <f t="shared" si="90"/>
        <v>4.7783742365989082E-3</v>
      </c>
      <c r="BB154" s="117">
        <f t="shared" si="111"/>
        <v>15633</v>
      </c>
      <c r="BC154" s="341">
        <f t="shared" si="88"/>
        <v>13556</v>
      </c>
    </row>
    <row r="155" spans="1:55" ht="16">
      <c r="A155" s="20">
        <v>40</v>
      </c>
      <c r="B155" s="19">
        <v>44509</v>
      </c>
      <c r="C155" s="8">
        <v>10213752</v>
      </c>
      <c r="D155" s="8">
        <v>41981</v>
      </c>
      <c r="E155" s="8">
        <v>5250806</v>
      </c>
      <c r="F155" s="8">
        <v>4808146</v>
      </c>
      <c r="G155" s="8">
        <v>6629870</v>
      </c>
      <c r="H155" s="10">
        <f t="shared" si="92"/>
        <v>1674747</v>
      </c>
      <c r="I155" s="8">
        <v>47794</v>
      </c>
      <c r="J155" s="8">
        <v>14934</v>
      </c>
      <c r="K155" s="8">
        <v>579</v>
      </c>
      <c r="L155" s="9">
        <v>90</v>
      </c>
      <c r="M155" s="8">
        <v>82381</v>
      </c>
      <c r="N155" s="8">
        <v>1199</v>
      </c>
      <c r="O155" s="18">
        <f t="shared" si="93"/>
        <v>-593</v>
      </c>
      <c r="P155" s="18">
        <f t="shared" si="94"/>
        <v>23</v>
      </c>
      <c r="Q155" s="18">
        <f t="shared" si="95"/>
        <v>-1</v>
      </c>
      <c r="R155" s="18">
        <f t="shared" si="101"/>
        <v>1614</v>
      </c>
      <c r="S155" s="17">
        <f t="shared" si="102"/>
        <v>-374.14285714285717</v>
      </c>
      <c r="T155" s="17">
        <f t="shared" si="103"/>
        <v>-29.714285714285715</v>
      </c>
      <c r="U155" s="17">
        <f t="shared" si="104"/>
        <v>-3.8571428571428572</v>
      </c>
      <c r="V155" s="17">
        <f t="shared" si="96"/>
        <v>951.7975389348203</v>
      </c>
      <c r="W155" s="17">
        <f t="shared" si="105"/>
        <v>82.892712939819262</v>
      </c>
      <c r="X155" s="17">
        <f t="shared" si="97"/>
        <v>8.3097481253605068</v>
      </c>
      <c r="Y155" s="17">
        <f t="shared" si="115"/>
        <v>1088.9173218241444</v>
      </c>
      <c r="Z155" s="17">
        <f t="shared" si="116"/>
        <v>39.407380978936246</v>
      </c>
      <c r="AA155" s="17">
        <f t="shared" si="117"/>
        <v>5.6015916221753299</v>
      </c>
      <c r="AB155" s="11">
        <f t="shared" si="118"/>
        <v>2.4481605292927998E-2</v>
      </c>
      <c r="AC155" s="11">
        <f t="shared" si="119"/>
        <v>2.5379906600718908E-3</v>
      </c>
      <c r="AD155" s="11">
        <f t="shared" si="120"/>
        <v>1.007480507585491E-2</v>
      </c>
      <c r="AE155" s="11">
        <f t="shared" si="121"/>
        <v>2.3681782558730092E-2</v>
      </c>
      <c r="AF155" s="11">
        <f t="shared" si="122"/>
        <v>2.8071456331025045E-3</v>
      </c>
      <c r="AG155" s="11">
        <f t="shared" si="123"/>
        <v>1.4926520782974779E-2</v>
      </c>
      <c r="AH155" s="11">
        <f t="shared" si="129"/>
        <v>2.1398807053549324E-2</v>
      </c>
      <c r="AI155" s="11">
        <f t="shared" si="106"/>
        <v>5.3386174367114868E-3</v>
      </c>
      <c r="AJ155" s="11">
        <f t="shared" si="107"/>
        <v>1.4945590153526091E-2</v>
      </c>
      <c r="AK155" s="16">
        <f t="shared" si="112"/>
        <v>1.8473008926457268E-2</v>
      </c>
      <c r="AL155" s="37">
        <f t="shared" si="113"/>
        <v>2.3271287246242958E-3</v>
      </c>
      <c r="AM155" s="16">
        <f t="shared" si="114"/>
        <v>9.7763266046328595E-3</v>
      </c>
      <c r="AN155" s="15">
        <f t="shared" si="124"/>
        <v>1.8341739696377524E-2</v>
      </c>
      <c r="AO155" s="15">
        <f t="shared" si="125"/>
        <v>4.1761802839005878E-3</v>
      </c>
      <c r="AP155" s="15">
        <f t="shared" si="126"/>
        <v>1.986671429240211E-2</v>
      </c>
      <c r="AQ155" s="15">
        <f t="shared" si="98"/>
        <v>1.7403231614955782E-2</v>
      </c>
      <c r="AR155" s="15">
        <f t="shared" si="99"/>
        <v>3.2410685818068641E-3</v>
      </c>
      <c r="AS155" s="15">
        <f t="shared" si="100"/>
        <v>1.6062479555747265E-2</v>
      </c>
      <c r="AT155" s="14">
        <f t="shared" si="127"/>
        <v>6.3321000260940256E-3</v>
      </c>
      <c r="AU155" s="11">
        <f t="shared" si="108"/>
        <v>5.5424486883927258E-3</v>
      </c>
      <c r="AV155" s="14">
        <f t="shared" si="128"/>
        <v>2.5067069832040302E-2</v>
      </c>
      <c r="AW155" s="36">
        <f t="shared" si="109"/>
        <v>2.2177587236085965E-2</v>
      </c>
      <c r="AX155" s="13">
        <f t="shared" si="86"/>
        <v>1.9541837996662349E-2</v>
      </c>
      <c r="AY155" s="11">
        <f t="shared" si="91"/>
        <v>1.7298505738597491E-2</v>
      </c>
      <c r="AZ155" s="12">
        <f t="shared" si="89"/>
        <v>5.0479119500080692E-3</v>
      </c>
      <c r="BA155" s="11">
        <f t="shared" si="90"/>
        <v>4.4172165409836735E-3</v>
      </c>
      <c r="BB155" s="117">
        <f t="shared" si="111"/>
        <v>41981</v>
      </c>
      <c r="BC155" s="341">
        <f t="shared" si="88"/>
        <v>33467</v>
      </c>
    </row>
    <row r="156" spans="1:55" ht="16">
      <c r="A156" s="20">
        <v>41</v>
      </c>
      <c r="B156" s="19">
        <v>44510</v>
      </c>
      <c r="C156" s="8">
        <v>10252230</v>
      </c>
      <c r="D156" s="8">
        <v>38478</v>
      </c>
      <c r="E156" s="8">
        <v>5255100</v>
      </c>
      <c r="F156" s="8">
        <v>4837627</v>
      </c>
      <c r="G156" s="8">
        <v>6629870</v>
      </c>
      <c r="H156" s="10">
        <f t="shared" si="92"/>
        <v>1620480</v>
      </c>
      <c r="I156" s="8">
        <v>71601</v>
      </c>
      <c r="J156" s="8">
        <v>14472</v>
      </c>
      <c r="K156" s="8">
        <v>471</v>
      </c>
      <c r="L156" s="9">
        <v>84</v>
      </c>
      <c r="M156" s="8">
        <v>83922</v>
      </c>
      <c r="N156" s="8">
        <v>1213</v>
      </c>
      <c r="O156" s="18">
        <f t="shared" si="93"/>
        <v>-462</v>
      </c>
      <c r="P156" s="18">
        <f t="shared" si="94"/>
        <v>-108</v>
      </c>
      <c r="Q156" s="18">
        <f t="shared" si="95"/>
        <v>-6</v>
      </c>
      <c r="R156" s="18">
        <f t="shared" si="101"/>
        <v>1541</v>
      </c>
      <c r="S156" s="17">
        <f t="shared" si="102"/>
        <v>40.571428571428569</v>
      </c>
      <c r="T156" s="17">
        <f t="shared" si="103"/>
        <v>-35.142857142857146</v>
      </c>
      <c r="U156" s="17">
        <f t="shared" si="104"/>
        <v>-4.1428571428571432</v>
      </c>
      <c r="V156" s="17">
        <f t="shared" si="96"/>
        <v>1022.0854461968456</v>
      </c>
      <c r="W156" s="17">
        <f t="shared" si="105"/>
        <v>0</v>
      </c>
      <c r="X156" s="17">
        <f t="shared" si="97"/>
        <v>2.6140946296665994</v>
      </c>
      <c r="Y156" s="17">
        <f t="shared" si="115"/>
        <v>1109.6620796701843</v>
      </c>
      <c r="Z156" s="17">
        <f t="shared" si="116"/>
        <v>17.265578670307185</v>
      </c>
      <c r="AA156" s="17">
        <f t="shared" si="117"/>
        <v>2.8203282223502777</v>
      </c>
      <c r="AB156" s="11">
        <f t="shared" si="118"/>
        <v>2.3217602202581587E-2</v>
      </c>
      <c r="AC156" s="11">
        <f t="shared" si="119"/>
        <v>1.1561255303540368E-3</v>
      </c>
      <c r="AD156" s="11">
        <f t="shared" si="120"/>
        <v>4.8710331992232779E-3</v>
      </c>
      <c r="AE156" s="11">
        <f t="shared" si="121"/>
        <v>2.2505731995496277E-2</v>
      </c>
      <c r="AF156" s="11">
        <f t="shared" si="122"/>
        <v>3.2309849874099755E-3</v>
      </c>
      <c r="AG156" s="11">
        <f t="shared" si="123"/>
        <v>1.3319556569883557E-2</v>
      </c>
      <c r="AH156" s="11">
        <f t="shared" si="129"/>
        <v>2.1385225053287979E-2</v>
      </c>
      <c r="AI156" s="11">
        <f t="shared" si="106"/>
        <v>0</v>
      </c>
      <c r="AJ156" s="11">
        <f t="shared" si="107"/>
        <v>4.5148439199768553E-3</v>
      </c>
      <c r="AK156" s="16">
        <f t="shared" si="112"/>
        <v>1.8718400789089019E-2</v>
      </c>
      <c r="AL156" s="37">
        <f t="shared" si="113"/>
        <v>1.1108803143727681E-3</v>
      </c>
      <c r="AM156" s="16">
        <f t="shared" si="114"/>
        <v>5.389475816265271E-3</v>
      </c>
      <c r="AN156" s="15">
        <f t="shared" si="124"/>
        <v>1.7474747861972496E-2</v>
      </c>
      <c r="AO156" s="15">
        <f t="shared" si="125"/>
        <v>3.2107369475544803E-3</v>
      </c>
      <c r="AP156" s="15">
        <f t="shared" si="126"/>
        <v>3.6313760099848744E-3</v>
      </c>
      <c r="AQ156" s="15">
        <f t="shared" si="98"/>
        <v>1.7859258271205009E-2</v>
      </c>
      <c r="AR156" s="15">
        <f t="shared" si="99"/>
        <v>2.6487407525803792E-3</v>
      </c>
      <c r="AS156" s="15">
        <f t="shared" si="100"/>
        <v>1.1633763254810503E-2</v>
      </c>
      <c r="AT156" s="14">
        <f t="shared" si="127"/>
        <v>5.8037337082024231E-3</v>
      </c>
      <c r="AU156" s="11">
        <f t="shared" si="108"/>
        <v>5.1946935395630464E-3</v>
      </c>
      <c r="AV156" s="14">
        <f t="shared" si="128"/>
        <v>2.37448163507109E-2</v>
      </c>
      <c r="AW156" s="36">
        <f t="shared" si="109"/>
        <v>2.1245511138926303E-2</v>
      </c>
      <c r="AX156" s="13">
        <f t="shared" si="86"/>
        <v>1.7603255894770971E-2</v>
      </c>
      <c r="AY156" s="11">
        <f t="shared" si="91"/>
        <v>1.6442357814030452E-2</v>
      </c>
      <c r="AZ156" s="12">
        <f t="shared" si="89"/>
        <v>4.4466935249107449E-3</v>
      </c>
      <c r="BA156" s="11">
        <f t="shared" si="90"/>
        <v>4.1011146738710019E-3</v>
      </c>
      <c r="BB156" s="117">
        <f t="shared" si="111"/>
        <v>38478</v>
      </c>
      <c r="BC156" s="341">
        <f t="shared" si="88"/>
        <v>29481</v>
      </c>
    </row>
    <row r="157" spans="1:55" ht="16">
      <c r="A157" s="20">
        <v>42</v>
      </c>
      <c r="B157" s="19">
        <v>44511</v>
      </c>
      <c r="C157" s="8">
        <v>10289435</v>
      </c>
      <c r="D157" s="8">
        <v>37205</v>
      </c>
      <c r="E157" s="8">
        <v>5259172</v>
      </c>
      <c r="F157" s="8">
        <v>4865613</v>
      </c>
      <c r="G157" s="8">
        <v>6629870</v>
      </c>
      <c r="H157" s="10">
        <f t="shared" si="92"/>
        <v>1595701</v>
      </c>
      <c r="I157" s="8">
        <v>67105</v>
      </c>
      <c r="J157" s="8">
        <v>15135</v>
      </c>
      <c r="K157" s="8">
        <v>457</v>
      </c>
      <c r="L157" s="9">
        <v>79</v>
      </c>
      <c r="M157" s="8">
        <v>84563</v>
      </c>
      <c r="N157" s="8">
        <v>1217</v>
      </c>
      <c r="O157" s="18">
        <f t="shared" si="93"/>
        <v>663</v>
      </c>
      <c r="P157" s="18">
        <f t="shared" si="94"/>
        <v>-14</v>
      </c>
      <c r="Q157" s="18">
        <f t="shared" si="95"/>
        <v>-5</v>
      </c>
      <c r="R157" s="18">
        <f t="shared" si="101"/>
        <v>641</v>
      </c>
      <c r="S157" s="17">
        <f t="shared" si="102"/>
        <v>154.85714285714286</v>
      </c>
      <c r="T157" s="17">
        <f t="shared" si="103"/>
        <v>-24.857142857142858</v>
      </c>
      <c r="U157" s="17">
        <f t="shared" si="104"/>
        <v>-3</v>
      </c>
      <c r="V157" s="17">
        <f t="shared" si="96"/>
        <v>1282.0756811945632</v>
      </c>
      <c r="W157" s="17">
        <f t="shared" si="105"/>
        <v>4.6929359964265203</v>
      </c>
      <c r="X157" s="17">
        <f t="shared" si="97"/>
        <v>0</v>
      </c>
      <c r="Y157" s="17">
        <f t="shared" si="115"/>
        <v>1071.586458791508</v>
      </c>
      <c r="Z157" s="17">
        <f t="shared" si="116"/>
        <v>17.265578670307185</v>
      </c>
      <c r="AA157" s="17">
        <f t="shared" si="117"/>
        <v>2.8203282223502777</v>
      </c>
      <c r="AB157" s="11">
        <f t="shared" si="118"/>
        <v>1.4966082300407926E-2</v>
      </c>
      <c r="AC157" s="11">
        <f t="shared" si="119"/>
        <v>1.1930333520112758E-3</v>
      </c>
      <c r="AD157" s="11">
        <f t="shared" si="120"/>
        <v>5.9879580092362583E-3</v>
      </c>
      <c r="AE157" s="11">
        <f t="shared" si="121"/>
        <v>1.7489637616471071E-2</v>
      </c>
      <c r="AF157" s="11">
        <f t="shared" si="122"/>
        <v>3.4198863448039046E-3</v>
      </c>
      <c r="AG157" s="11">
        <f t="shared" si="123"/>
        <v>1.3522289546594114E-2</v>
      </c>
      <c r="AH157" s="11">
        <f t="shared" si="129"/>
        <v>1.7905834851392622E-2</v>
      </c>
      <c r="AI157" s="11">
        <f t="shared" si="106"/>
        <v>3.2427694834345771E-4</v>
      </c>
      <c r="AJ157" s="11">
        <f t="shared" si="107"/>
        <v>0</v>
      </c>
      <c r="AK157" s="16">
        <f t="shared" ref="AK157:AL159" si="130">AVERAGE(AH154:AH160)</f>
        <v>1.889586244806982E-2</v>
      </c>
      <c r="AL157" s="37">
        <f t="shared" si="130"/>
        <v>1.1108803143727681E-3</v>
      </c>
      <c r="AM157" s="16">
        <f t="shared" ref="AM157:AM220" si="131">AVERAGE(AJ155:AJ159)</f>
        <v>6.6967255359550145E-3</v>
      </c>
      <c r="AN157" s="15">
        <f t="shared" si="124"/>
        <v>1.7718139338358224E-2</v>
      </c>
      <c r="AO157" s="15">
        <f t="shared" si="125"/>
        <v>4.1876573364823082E-3</v>
      </c>
      <c r="AP157" s="15">
        <f t="shared" si="126"/>
        <v>1.400304414003044E-2</v>
      </c>
      <c r="AQ157" s="15">
        <f t="shared" si="98"/>
        <v>1.7710859767446806E-2</v>
      </c>
      <c r="AR157" s="15">
        <f t="shared" si="99"/>
        <v>2.1413376482519982E-3</v>
      </c>
      <c r="AS157" s="15">
        <f t="shared" si="100"/>
        <v>1.1633763254810503E-2</v>
      </c>
      <c r="AT157" s="14">
        <f t="shared" si="127"/>
        <v>5.6117239101219178E-3</v>
      </c>
      <c r="AU157" s="11">
        <f t="shared" si="108"/>
        <v>4.9598042107699154E-3</v>
      </c>
      <c r="AV157" s="14">
        <f t="shared" si="128"/>
        <v>2.3315771563720271E-2</v>
      </c>
      <c r="AW157" s="36">
        <f t="shared" si="109"/>
        <v>2.0563573832524881E-2</v>
      </c>
      <c r="AX157" s="13">
        <f t="shared" si="86"/>
        <v>1.7270191548183253E-2</v>
      </c>
      <c r="AY157" s="11">
        <f t="shared" si="91"/>
        <v>1.575583343985406E-2</v>
      </c>
      <c r="AZ157" s="12">
        <f t="shared" si="89"/>
        <v>4.2211989073692247E-3</v>
      </c>
      <c r="BA157" s="11">
        <f t="shared" si="90"/>
        <v>3.8754907713122572E-3</v>
      </c>
      <c r="BB157" s="117">
        <f t="shared" si="111"/>
        <v>37205</v>
      </c>
      <c r="BC157" s="341">
        <f t="shared" si="88"/>
        <v>27986</v>
      </c>
    </row>
    <row r="158" spans="1:55" ht="16">
      <c r="A158" s="20">
        <v>43</v>
      </c>
      <c r="B158" s="19">
        <v>44512</v>
      </c>
      <c r="C158" s="8">
        <v>10326790</v>
      </c>
      <c r="D158" s="8">
        <v>37355</v>
      </c>
      <c r="E158" s="8">
        <v>5263760</v>
      </c>
      <c r="F158" s="8">
        <v>4894786</v>
      </c>
      <c r="G158" s="8">
        <v>6629870</v>
      </c>
      <c r="H158" s="10">
        <f t="shared" si="92"/>
        <v>1564607</v>
      </c>
      <c r="I158" s="8">
        <v>67925</v>
      </c>
      <c r="J158" s="8">
        <v>15586</v>
      </c>
      <c r="K158" s="8">
        <v>426</v>
      </c>
      <c r="L158" s="9">
        <v>82</v>
      </c>
      <c r="M158" s="8">
        <v>85232</v>
      </c>
      <c r="N158" s="8">
        <v>1226</v>
      </c>
      <c r="O158" s="18">
        <f t="shared" si="93"/>
        <v>451</v>
      </c>
      <c r="P158" s="18">
        <f t="shared" si="94"/>
        <v>-31</v>
      </c>
      <c r="Q158" s="18">
        <f t="shared" si="95"/>
        <v>3</v>
      </c>
      <c r="R158" s="18">
        <f t="shared" si="101"/>
        <v>669</v>
      </c>
      <c r="S158" s="17">
        <f t="shared" si="102"/>
        <v>218.71428571428572</v>
      </c>
      <c r="T158" s="17">
        <f t="shared" si="103"/>
        <v>-25.428571428571427</v>
      </c>
      <c r="U158" s="17">
        <f t="shared" si="104"/>
        <v>-1.8571428571428572</v>
      </c>
      <c r="V158" s="17">
        <f t="shared" si="96"/>
        <v>1098.8833105505157</v>
      </c>
      <c r="W158" s="17">
        <f t="shared" si="105"/>
        <v>0</v>
      </c>
      <c r="X158" s="17">
        <f t="shared" si="97"/>
        <v>6.4085994780663604</v>
      </c>
      <c r="Y158" s="17">
        <f t="shared" si="115"/>
        <v>1040.6748661430652</v>
      </c>
      <c r="Z158" s="17">
        <f t="shared" si="116"/>
        <v>12.512235562320825</v>
      </c>
      <c r="AA158" s="17">
        <f t="shared" si="117"/>
        <v>3.2971858698379988</v>
      </c>
      <c r="AB158" s="11">
        <f t="shared" si="118"/>
        <v>1.5508156860786307E-2</v>
      </c>
      <c r="AC158" s="11">
        <f t="shared" si="119"/>
        <v>8.2670865955208623E-4</v>
      </c>
      <c r="AD158" s="11">
        <f t="shared" si="120"/>
        <v>7.214848730498903E-3</v>
      </c>
      <c r="AE158" s="11">
        <f t="shared" si="121"/>
        <v>2.1129180249653289E-2</v>
      </c>
      <c r="AF158" s="11">
        <f t="shared" si="122"/>
        <v>3.4653472486352922E-3</v>
      </c>
      <c r="AG158" s="11">
        <f t="shared" si="123"/>
        <v>1.0257069309779833E-2</v>
      </c>
      <c r="AH158" s="11">
        <f t="shared" si="129"/>
        <v>1.6375580218322267E-2</v>
      </c>
      <c r="AI158" s="11">
        <f t="shared" si="106"/>
        <v>0</v>
      </c>
      <c r="AJ158" s="11">
        <f t="shared" si="107"/>
        <v>1.4023193606272124E-2</v>
      </c>
      <c r="AK158" s="16">
        <f t="shared" si="130"/>
        <v>1.7971454243972753E-2</v>
      </c>
      <c r="AL158" s="37">
        <f t="shared" si="130"/>
        <v>8.0898491215070632E-4</v>
      </c>
      <c r="AM158" s="16">
        <f t="shared" si="131"/>
        <v>3.7076075052497959E-3</v>
      </c>
      <c r="AN158" s="15">
        <f t="shared" si="124"/>
        <v>2.6890256507857337E-2</v>
      </c>
      <c r="AO158" s="15">
        <f t="shared" si="125"/>
        <v>0</v>
      </c>
      <c r="AP158" s="15">
        <f t="shared" si="126"/>
        <v>0</v>
      </c>
      <c r="AQ158" s="15">
        <f t="shared" si="98"/>
        <v>1.800273699036074E-2</v>
      </c>
      <c r="AR158" s="15">
        <f t="shared" si="99"/>
        <v>1.9278284367717381E-3</v>
      </c>
      <c r="AS158" s="15">
        <f t="shared" si="100"/>
        <v>1.2753707350722999E-2</v>
      </c>
      <c r="AT158" s="14">
        <f t="shared" si="127"/>
        <v>5.6343487881361171E-3</v>
      </c>
      <c r="AU158" s="11">
        <f t="shared" si="108"/>
        <v>4.830907048597591E-3</v>
      </c>
      <c r="AV158" s="14">
        <f t="shared" si="128"/>
        <v>2.3875005033212812E-2</v>
      </c>
      <c r="AW158" s="36">
        <f t="shared" si="109"/>
        <v>2.0162316369916538E-2</v>
      </c>
      <c r="AX158" s="13">
        <f t="shared" si="86"/>
        <v>1.8282247112710964E-2</v>
      </c>
      <c r="AY158" s="11">
        <f t="shared" si="91"/>
        <v>1.5390570694054943E-2</v>
      </c>
      <c r="AZ158" s="12">
        <f t="shared" si="89"/>
        <v>4.4002371087215886E-3</v>
      </c>
      <c r="BA158" s="11">
        <f t="shared" si="90"/>
        <v>3.7585309257302827E-3</v>
      </c>
      <c r="BB158" s="117">
        <f t="shared" si="111"/>
        <v>37355</v>
      </c>
      <c r="BC158" s="341">
        <f t="shared" si="88"/>
        <v>29173</v>
      </c>
    </row>
    <row r="159" spans="1:55" ht="16">
      <c r="A159" s="20">
        <v>44</v>
      </c>
      <c r="B159" s="19">
        <v>44513</v>
      </c>
      <c r="C159" s="8">
        <v>10365165</v>
      </c>
      <c r="D159" s="8">
        <v>38375</v>
      </c>
      <c r="E159" s="8">
        <v>5268287</v>
      </c>
      <c r="F159" s="8">
        <v>4923992</v>
      </c>
      <c r="G159" s="8">
        <v>6629870</v>
      </c>
      <c r="H159" s="10">
        <f t="shared" si="92"/>
        <v>1541300</v>
      </c>
      <c r="I159" s="8">
        <v>60818</v>
      </c>
      <c r="J159" s="8">
        <v>16185</v>
      </c>
      <c r="K159" s="8">
        <v>405</v>
      </c>
      <c r="L159" s="9">
        <v>77</v>
      </c>
      <c r="M159" s="8">
        <v>85863</v>
      </c>
      <c r="N159" s="8">
        <v>1230</v>
      </c>
      <c r="O159" s="18">
        <f t="shared" si="93"/>
        <v>599</v>
      </c>
      <c r="P159" s="18">
        <f t="shared" si="94"/>
        <v>-21</v>
      </c>
      <c r="Q159" s="18">
        <f t="shared" si="95"/>
        <v>-5</v>
      </c>
      <c r="R159" s="18">
        <f t="shared" si="101"/>
        <v>631</v>
      </c>
      <c r="S159" s="17">
        <f t="shared" si="102"/>
        <v>-181.85714285714286</v>
      </c>
      <c r="T159" s="17">
        <f t="shared" si="103"/>
        <v>-26.428571428571427</v>
      </c>
      <c r="U159" s="17">
        <f t="shared" si="104"/>
        <v>-2.5714285714285716</v>
      </c>
      <c r="V159" s="17">
        <f t="shared" si="96"/>
        <v>1211.7518449631007</v>
      </c>
      <c r="W159" s="17">
        <f t="shared" si="105"/>
        <v>0</v>
      </c>
      <c r="X159" s="17">
        <f t="shared" si="97"/>
        <v>0</v>
      </c>
      <c r="Y159" s="17">
        <f t="shared" si="115"/>
        <v>993.68596108252052</v>
      </c>
      <c r="Z159" s="17">
        <f t="shared" si="116"/>
        <v>19.518724092887151</v>
      </c>
      <c r="AA159" s="17">
        <f t="shared" si="117"/>
        <v>4.2796023998163797</v>
      </c>
      <c r="AB159" s="11">
        <f t="shared" si="118"/>
        <v>1.4629163946743034E-2</v>
      </c>
      <c r="AC159" s="11">
        <f t="shared" si="119"/>
        <v>1.2523241430057199E-3</v>
      </c>
      <c r="AD159" s="11">
        <f t="shared" si="120"/>
        <v>1.0046015023043146E-2</v>
      </c>
      <c r="AE159" s="11">
        <f t="shared" si="121"/>
        <v>1.6257752149852412E-2</v>
      </c>
      <c r="AF159" s="11">
        <f t="shared" si="122"/>
        <v>3.1745229735506892E-3</v>
      </c>
      <c r="AG159" s="11">
        <f t="shared" si="123"/>
        <v>9.4210398932298902E-3</v>
      </c>
      <c r="AH159" s="11">
        <f t="shared" si="129"/>
        <v>1.7839556053928608E-2</v>
      </c>
      <c r="AI159" s="11">
        <f t="shared" si="106"/>
        <v>0</v>
      </c>
      <c r="AJ159" s="11">
        <f t="shared" si="107"/>
        <v>0</v>
      </c>
      <c r="AK159" s="16">
        <f t="shared" si="130"/>
        <v>1.6563071673594235E-2</v>
      </c>
      <c r="AL159" s="37">
        <f t="shared" si="130"/>
        <v>1.1512792392227044E-3</v>
      </c>
      <c r="AM159" s="16">
        <f t="shared" si="131"/>
        <v>5.7223335719003765E-3</v>
      </c>
      <c r="AN159" s="15">
        <f t="shared" si="124"/>
        <v>1.6121813015506331E-2</v>
      </c>
      <c r="AO159" s="15">
        <f t="shared" si="125"/>
        <v>8.513738871760693E-3</v>
      </c>
      <c r="AP159" s="15">
        <f t="shared" si="126"/>
        <v>3.0707955518573127E-2</v>
      </c>
      <c r="AQ159" s="15">
        <f t="shared" si="98"/>
        <v>1.8371140437207167E-2</v>
      </c>
      <c r="AR159" s="15">
        <f t="shared" si="99"/>
        <v>2.5151867011328948E-3</v>
      </c>
      <c r="AS159" s="15">
        <f t="shared" si="100"/>
        <v>7.5449866155132732E-3</v>
      </c>
      <c r="AT159" s="14">
        <f t="shared" si="127"/>
        <v>5.7881979586326734E-3</v>
      </c>
      <c r="AU159" s="11">
        <f t="shared" si="108"/>
        <v>4.5688247711816801E-3</v>
      </c>
      <c r="AV159" s="14">
        <f t="shared" si="128"/>
        <v>2.4897813534029714E-2</v>
      </c>
      <c r="AW159" s="36">
        <f t="shared" si="109"/>
        <v>1.9425055458090545E-2</v>
      </c>
      <c r="AX159" s="13">
        <f t="shared" si="86"/>
        <v>1.8666668371035026E-2</v>
      </c>
      <c r="AY159" s="11">
        <f t="shared" si="91"/>
        <v>1.4755057759943836E-2</v>
      </c>
      <c r="AZ159" s="12">
        <f t="shared" si="89"/>
        <v>4.4052145818847125E-3</v>
      </c>
      <c r="BA159" s="11">
        <f t="shared" si="90"/>
        <v>3.5340705883265535E-3</v>
      </c>
      <c r="BB159" s="117">
        <f t="shared" si="111"/>
        <v>38375</v>
      </c>
      <c r="BC159" s="341">
        <f t="shared" si="88"/>
        <v>29206</v>
      </c>
    </row>
    <row r="160" spans="1:55" ht="16">
      <c r="A160" s="20">
        <v>45</v>
      </c>
      <c r="B160" s="19">
        <v>44514</v>
      </c>
      <c r="C160" s="8">
        <v>10386318</v>
      </c>
      <c r="D160" s="8">
        <v>21153</v>
      </c>
      <c r="E160" s="8">
        <v>5270814</v>
      </c>
      <c r="F160" s="8">
        <v>4940981</v>
      </c>
      <c r="G160" s="8">
        <v>6629870</v>
      </c>
      <c r="H160" s="10">
        <f t="shared" si="92"/>
        <v>1520025</v>
      </c>
      <c r="I160" s="8">
        <v>64218</v>
      </c>
      <c r="J160" s="8">
        <v>16829</v>
      </c>
      <c r="K160" s="8">
        <v>394</v>
      </c>
      <c r="L160" s="9">
        <v>75</v>
      </c>
      <c r="M160" s="8">
        <v>86114</v>
      </c>
      <c r="N160" s="8">
        <v>1234</v>
      </c>
      <c r="O160" s="18">
        <f t="shared" si="93"/>
        <v>644</v>
      </c>
      <c r="P160" s="18">
        <f t="shared" si="94"/>
        <v>-11</v>
      </c>
      <c r="Q160" s="18">
        <f t="shared" si="95"/>
        <v>-2</v>
      </c>
      <c r="R160" s="18">
        <f t="shared" si="101"/>
        <v>251</v>
      </c>
      <c r="S160" s="17">
        <f t="shared" si="102"/>
        <v>-90.142857142857139</v>
      </c>
      <c r="T160" s="17">
        <f t="shared" si="103"/>
        <v>-16.285714285714285</v>
      </c>
      <c r="U160" s="17">
        <f t="shared" si="104"/>
        <v>-3.7142857142857144</v>
      </c>
      <c r="V160" s="17">
        <f t="shared" si="96"/>
        <v>888.19464677997462</v>
      </c>
      <c r="W160" s="17">
        <f t="shared" si="105"/>
        <v>0</v>
      </c>
      <c r="X160" s="17">
        <f t="shared" si="97"/>
        <v>0</v>
      </c>
      <c r="Y160" s="17">
        <f t="shared" si="115"/>
        <v>990.58826666831681</v>
      </c>
      <c r="Z160" s="17">
        <f t="shared" si="116"/>
        <v>19.518724092887151</v>
      </c>
      <c r="AA160" s="17">
        <f t="shared" si="117"/>
        <v>3.9061603098640085</v>
      </c>
      <c r="AB160" s="11">
        <f t="shared" si="118"/>
        <v>1.6287748144764982E-2</v>
      </c>
      <c r="AC160" s="11">
        <f t="shared" si="119"/>
        <v>1.2059761564959623E-3</v>
      </c>
      <c r="AD160" s="11">
        <f t="shared" si="120"/>
        <v>9.6448402712691565E-3</v>
      </c>
      <c r="AE160" s="11">
        <f t="shared" si="121"/>
        <v>1.6843173288577207E-2</v>
      </c>
      <c r="AF160" s="11">
        <f t="shared" si="122"/>
        <v>3.097651628410573E-3</v>
      </c>
      <c r="AG160" s="11">
        <f t="shared" si="123"/>
        <v>9.2171476579242812E-3</v>
      </c>
      <c r="AH160" s="11"/>
      <c r="AI160" s="11">
        <f t="shared" si="106"/>
        <v>0</v>
      </c>
      <c r="AJ160" s="11">
        <f t="shared" si="107"/>
        <v>0</v>
      </c>
      <c r="AK160" s="16">
        <f t="shared" ref="AK160:AK223" si="132">AVERAGE(AH157:AH163)</f>
        <v>1.6113811312374892E-2</v>
      </c>
      <c r="AL160" s="37">
        <f t="shared" ref="AL160:AL223" si="133">AVERAGE(AI158:AI162)</f>
        <v>1.5469355452430947E-3</v>
      </c>
      <c r="AM160" s="16">
        <f t="shared" si="131"/>
        <v>1.3757605442381421E-2</v>
      </c>
      <c r="AN160" s="15">
        <f t="shared" si="124"/>
        <v>1.7653630835204232E-2</v>
      </c>
      <c r="AO160" s="15">
        <f t="shared" si="125"/>
        <v>0</v>
      </c>
      <c r="AP160" s="15">
        <f t="shared" si="126"/>
        <v>0</v>
      </c>
      <c r="AQ160" s="15">
        <f t="shared" si="98"/>
        <v>1.8504776856528227E-2</v>
      </c>
      <c r="AR160" s="15">
        <f t="shared" si="99"/>
        <v>2.0556166902360859E-3</v>
      </c>
      <c r="AS160" s="15">
        <f t="shared" si="100"/>
        <v>7.5449866155132732E-3</v>
      </c>
      <c r="AT160" s="14">
        <f t="shared" si="127"/>
        <v>3.1905602975623956E-3</v>
      </c>
      <c r="AU160" s="11">
        <f t="shared" si="108"/>
        <v>4.322493718364225E-3</v>
      </c>
      <c r="AV160" s="14">
        <f t="shared" si="128"/>
        <v>1.3916218483248631E-2</v>
      </c>
      <c r="AW160" s="36">
        <f t="shared" si="109"/>
        <v>1.8681814959340712E-2</v>
      </c>
      <c r="AX160" s="13">
        <f t="shared" si="86"/>
        <v>1.102251346266139E-2</v>
      </c>
      <c r="AY160" s="11">
        <f t="shared" si="91"/>
        <v>1.4131689017264012E-2</v>
      </c>
      <c r="AZ160" s="12">
        <f t="shared" si="89"/>
        <v>2.5624936838882211E-3</v>
      </c>
      <c r="BA160" s="11">
        <f t="shared" si="90"/>
        <v>3.3261587331274967E-3</v>
      </c>
      <c r="BB160" s="117">
        <f t="shared" si="111"/>
        <v>21153</v>
      </c>
      <c r="BC160" s="341">
        <f t="shared" si="88"/>
        <v>16989</v>
      </c>
    </row>
    <row r="161" spans="1:55" ht="16">
      <c r="A161" s="20">
        <v>46</v>
      </c>
      <c r="B161" s="19">
        <v>44515</v>
      </c>
      <c r="C161" s="8">
        <v>10395969</v>
      </c>
      <c r="D161" s="8">
        <v>9651</v>
      </c>
      <c r="E161" s="8">
        <v>5272058</v>
      </c>
      <c r="F161" s="8">
        <v>4949109</v>
      </c>
      <c r="G161" s="8">
        <v>6629870</v>
      </c>
      <c r="H161" s="10">
        <f t="shared" si="92"/>
        <v>1527173</v>
      </c>
      <c r="I161" s="8">
        <v>48104</v>
      </c>
      <c r="J161" s="8">
        <v>17058</v>
      </c>
      <c r="K161" s="8">
        <v>378</v>
      </c>
      <c r="L161" s="9">
        <v>78</v>
      </c>
      <c r="M161" s="8">
        <v>86731</v>
      </c>
      <c r="N161" s="8">
        <v>1239</v>
      </c>
      <c r="O161" s="18">
        <f t="shared" si="93"/>
        <v>229</v>
      </c>
      <c r="P161" s="18">
        <f t="shared" si="94"/>
        <v>-16</v>
      </c>
      <c r="Q161" s="18">
        <f t="shared" si="95"/>
        <v>3</v>
      </c>
      <c r="R161" s="18">
        <f t="shared" si="101"/>
        <v>617</v>
      </c>
      <c r="S161" s="17">
        <f t="shared" si="102"/>
        <v>-246.42857142857142</v>
      </c>
      <c r="T161" s="17">
        <f t="shared" si="103"/>
        <v>-17.142857142857142</v>
      </c>
      <c r="U161" s="17">
        <f t="shared" si="104"/>
        <v>-2.2857142857142856</v>
      </c>
      <c r="V161" s="17">
        <f t="shared" si="96"/>
        <v>829.93559438163754</v>
      </c>
      <c r="W161" s="17">
        <f t="shared" si="105"/>
        <v>0</v>
      </c>
      <c r="X161" s="17">
        <f t="shared" si="97"/>
        <v>5.7478588557725248</v>
      </c>
      <c r="Y161" s="17">
        <f t="shared" si="115"/>
        <v>943.1220914609421</v>
      </c>
      <c r="Z161" s="17">
        <f t="shared" si="116"/>
        <v>20.948377076122387</v>
      </c>
      <c r="AA161" s="17">
        <f t="shared" si="117"/>
        <v>5.5471657924335744</v>
      </c>
      <c r="AB161" s="11">
        <f t="shared" si="118"/>
        <v>1.4686257614079263E-2</v>
      </c>
      <c r="AC161" s="11">
        <f t="shared" si="119"/>
        <v>1.2447784821511907E-3</v>
      </c>
      <c r="AD161" s="11">
        <f t="shared" si="120"/>
        <v>1.40791009960243E-2</v>
      </c>
      <c r="AE161" s="11">
        <f t="shared" si="121"/>
        <v>1.9853814123015102E-2</v>
      </c>
      <c r="AF161" s="11">
        <f t="shared" si="122"/>
        <v>2.5028504908819462E-3</v>
      </c>
      <c r="AG161" s="11">
        <f t="shared" si="123"/>
        <v>8.2501362870123114E-3</v>
      </c>
      <c r="AH161" s="11">
        <f t="shared" ref="AH161:AH180" si="134">MIN(1,V161/I160)</f>
        <v>1.2923722233355719E-2</v>
      </c>
      <c r="AI161" s="11">
        <f t="shared" si="106"/>
        <v>0</v>
      </c>
      <c r="AJ161" s="11">
        <f t="shared" si="107"/>
        <v>1.4588474253229759E-2</v>
      </c>
      <c r="AK161" s="16">
        <f t="shared" si="132"/>
        <v>1.5327840121091637E-2</v>
      </c>
      <c r="AL161" s="37">
        <f t="shared" si="133"/>
        <v>1.5469355452430947E-3</v>
      </c>
      <c r="AM161" s="16">
        <f t="shared" si="131"/>
        <v>1.0952966721126996E-2</v>
      </c>
      <c r="AN161" s="15">
        <f t="shared" si="124"/>
        <v>1.8470171457938125E-2</v>
      </c>
      <c r="AO161" s="15">
        <f t="shared" si="125"/>
        <v>2.1132678155544324E-3</v>
      </c>
      <c r="AP161" s="15">
        <f t="shared" si="126"/>
        <v>4.2427030340818246E-3</v>
      </c>
      <c r="AQ161" s="15">
        <f t="shared" si="98"/>
        <v>1.8847046988320411E-2</v>
      </c>
      <c r="AR161" s="15">
        <f t="shared" si="99"/>
        <v>1.8450868620626104E-3</v>
      </c>
      <c r="AS161" s="15">
        <f t="shared" si="100"/>
        <v>9.5898330421192533E-3</v>
      </c>
      <c r="AT161" s="14">
        <f t="shared" si="127"/>
        <v>1.4556846514335877E-3</v>
      </c>
      <c r="AU161" s="11">
        <f t="shared" si="108"/>
        <v>4.0728658976075596E-3</v>
      </c>
      <c r="AV161" s="14">
        <f t="shared" si="128"/>
        <v>6.3195197924531144E-3</v>
      </c>
      <c r="AW161" s="36">
        <f t="shared" si="109"/>
        <v>1.7894354459135422E-2</v>
      </c>
      <c r="AX161" s="13">
        <f t="shared" si="86"/>
        <v>5.3472804723606517E-3</v>
      </c>
      <c r="AY161" s="11">
        <f t="shared" si="91"/>
        <v>1.3460634274009193E-2</v>
      </c>
      <c r="AZ161" s="12">
        <f t="shared" si="89"/>
        <v>1.2259667233294168E-3</v>
      </c>
      <c r="BA161" s="11">
        <f t="shared" si="90"/>
        <v>3.1182899729341814E-3</v>
      </c>
      <c r="BB161" s="117">
        <f t="shared" si="111"/>
        <v>9651</v>
      </c>
      <c r="BC161" s="341">
        <f t="shared" si="88"/>
        <v>8128</v>
      </c>
    </row>
    <row r="162" spans="1:55" ht="16">
      <c r="A162" s="20">
        <v>47</v>
      </c>
      <c r="B162" s="19">
        <v>44516</v>
      </c>
      <c r="C162" s="8">
        <v>10425787</v>
      </c>
      <c r="D162" s="8">
        <v>29818</v>
      </c>
      <c r="E162" s="8">
        <v>5275956</v>
      </c>
      <c r="F162" s="8">
        <v>4972159</v>
      </c>
      <c r="G162" s="8">
        <v>6629870</v>
      </c>
      <c r="H162" s="10">
        <f t="shared" si="92"/>
        <v>1497922</v>
      </c>
      <c r="I162" s="8">
        <v>53527</v>
      </c>
      <c r="J162" s="8">
        <v>13661</v>
      </c>
      <c r="K162" s="8">
        <v>394</v>
      </c>
      <c r="L162" s="9">
        <v>72</v>
      </c>
      <c r="M162" s="8">
        <v>90888</v>
      </c>
      <c r="N162" s="8">
        <v>1247</v>
      </c>
      <c r="O162" s="18">
        <f t="shared" si="93"/>
        <v>-3397</v>
      </c>
      <c r="P162" s="18">
        <f t="shared" si="94"/>
        <v>16</v>
      </c>
      <c r="Q162" s="18">
        <f t="shared" si="95"/>
        <v>-6</v>
      </c>
      <c r="R162" s="18">
        <f t="shared" si="101"/>
        <v>4157</v>
      </c>
      <c r="S162" s="17">
        <f t="shared" si="102"/>
        <v>-309.14285714285717</v>
      </c>
      <c r="T162" s="17">
        <f t="shared" si="103"/>
        <v>-13.714285714285714</v>
      </c>
      <c r="U162" s="17">
        <f t="shared" si="104"/>
        <v>-3.5714285714285716</v>
      </c>
      <c r="V162" s="17">
        <f t="shared" si="96"/>
        <v>622.87520351100738</v>
      </c>
      <c r="W162" s="17">
        <f t="shared" si="105"/>
        <v>131.93813265378355</v>
      </c>
      <c r="X162" s="17">
        <f t="shared" si="97"/>
        <v>15.186663835209174</v>
      </c>
      <c r="Y162" s="17">
        <f t="shared" si="115"/>
        <v>962.39195029635914</v>
      </c>
      <c r="Z162" s="17">
        <f t="shared" si="116"/>
        <v>24.239677780631869</v>
      </c>
      <c r="AA162" s="17">
        <f t="shared" si="117"/>
        <v>4.631651581281238</v>
      </c>
      <c r="AB162" s="11">
        <f t="shared" si="118"/>
        <v>2.0006484913860784E-2</v>
      </c>
      <c r="AC162" s="11">
        <f t="shared" si="119"/>
        <v>1.4210152292550046E-3</v>
      </c>
      <c r="AD162" s="11">
        <f t="shared" si="120"/>
        <v>1.2253046511326027E-2</v>
      </c>
      <c r="AE162" s="11">
        <f t="shared" si="121"/>
        <v>2.4481605292927998E-2</v>
      </c>
      <c r="AF162" s="11">
        <f t="shared" si="122"/>
        <v>2.5379906600718908E-3</v>
      </c>
      <c r="AG162" s="11">
        <f t="shared" si="123"/>
        <v>1.007480507585491E-2</v>
      </c>
      <c r="AH162" s="11">
        <f t="shared" si="134"/>
        <v>1.2948511631278218E-2</v>
      </c>
      <c r="AI162" s="11">
        <f t="shared" si="106"/>
        <v>7.7346777262154737E-3</v>
      </c>
      <c r="AJ162" s="11">
        <f t="shared" si="107"/>
        <v>4.0176359352405225E-2</v>
      </c>
      <c r="AK162" s="16">
        <f t="shared" si="132"/>
        <v>1.5443861383995297E-2</v>
      </c>
      <c r="AL162" s="37">
        <f t="shared" si="133"/>
        <v>1.7593552675041039E-3</v>
      </c>
      <c r="AM162" s="16">
        <f t="shared" si="131"/>
        <v>1.7388282339046868E-2</v>
      </c>
      <c r="AN162" s="15">
        <f t="shared" si="124"/>
        <v>2.1398807053549324E-2</v>
      </c>
      <c r="AO162" s="15">
        <f t="shared" si="125"/>
        <v>5.3386174367114868E-3</v>
      </c>
      <c r="AP162" s="15">
        <f t="shared" si="126"/>
        <v>1.4945590153526091E-2</v>
      </c>
      <c r="AQ162" s="15">
        <f t="shared" si="98"/>
        <v>1.8635851853549514E-2</v>
      </c>
      <c r="AR162" s="15">
        <f t="shared" si="99"/>
        <v>1.6390428944318333E-3</v>
      </c>
      <c r="AS162" s="15">
        <f t="shared" si="100"/>
        <v>9.6103416557369713E-3</v>
      </c>
      <c r="AT162" s="14">
        <f t="shared" si="127"/>
        <v>4.4975240841826462E-3</v>
      </c>
      <c r="AU162" s="11">
        <f t="shared" si="108"/>
        <v>3.8129383704787146E-3</v>
      </c>
      <c r="AV162" s="14">
        <f t="shared" si="128"/>
        <v>1.9906243449258374E-2</v>
      </c>
      <c r="AW162" s="36">
        <f t="shared" si="109"/>
        <v>1.7030904659223405E-2</v>
      </c>
      <c r="AX162" s="13">
        <f t="shared" si="86"/>
        <v>1.5093247457884601E-2</v>
      </c>
      <c r="AY162" s="11">
        <f t="shared" si="91"/>
        <v>1.2693865955228548E-2</v>
      </c>
      <c r="AZ162" s="12">
        <f t="shared" si="89"/>
        <v>3.4766895881819704E-3</v>
      </c>
      <c r="BA162" s="11">
        <f t="shared" si="90"/>
        <v>2.8901450125395694E-3</v>
      </c>
      <c r="BB162" s="117">
        <f t="shared" si="111"/>
        <v>29818</v>
      </c>
      <c r="BC162" s="341">
        <f t="shared" si="88"/>
        <v>23050</v>
      </c>
    </row>
    <row r="163" spans="1:55" ht="16">
      <c r="A163" s="20">
        <v>48</v>
      </c>
      <c r="B163" s="19">
        <v>44517</v>
      </c>
      <c r="C163" s="8">
        <v>10452833</v>
      </c>
      <c r="D163" s="8">
        <v>27046</v>
      </c>
      <c r="E163" s="8">
        <v>5278448</v>
      </c>
      <c r="F163" s="8">
        <v>4991991</v>
      </c>
      <c r="G163" s="8">
        <v>6629870</v>
      </c>
      <c r="H163" s="10">
        <f t="shared" si="92"/>
        <v>1458624</v>
      </c>
      <c r="I163" s="8">
        <v>72010</v>
      </c>
      <c r="J163" s="8">
        <v>13841</v>
      </c>
      <c r="K163" s="8">
        <v>357</v>
      </c>
      <c r="L163" s="9">
        <v>58</v>
      </c>
      <c r="M163" s="8">
        <v>91733</v>
      </c>
      <c r="N163" s="8">
        <v>1256</v>
      </c>
      <c r="O163" s="18">
        <f t="shared" si="93"/>
        <v>180</v>
      </c>
      <c r="P163" s="18">
        <f t="shared" si="94"/>
        <v>-37</v>
      </c>
      <c r="Q163" s="18">
        <f t="shared" si="95"/>
        <v>-14</v>
      </c>
      <c r="R163" s="18">
        <f t="shared" si="101"/>
        <v>845</v>
      </c>
      <c r="S163" s="17">
        <f t="shared" si="102"/>
        <v>-996.42857142857144</v>
      </c>
      <c r="T163" s="17">
        <f t="shared" si="103"/>
        <v>-13.285714285714286</v>
      </c>
      <c r="U163" s="17">
        <f t="shared" si="104"/>
        <v>-3.1428571428571428</v>
      </c>
      <c r="V163" s="17">
        <f t="shared" si="96"/>
        <v>1000.4015852974186</v>
      </c>
      <c r="W163" s="17">
        <f t="shared" si="105"/>
        <v>0</v>
      </c>
      <c r="X163" s="17">
        <f t="shared" si="97"/>
        <v>0</v>
      </c>
      <c r="Y163" s="17">
        <f t="shared" si="115"/>
        <v>928.61263647587236</v>
      </c>
      <c r="Z163" s="17">
        <f t="shared" si="116"/>
        <v>46.77196495675323</v>
      </c>
      <c r="AA163" s="17">
        <f t="shared" si="117"/>
        <v>8.7712718023465879</v>
      </c>
      <c r="AB163" s="11">
        <f t="shared" si="118"/>
        <v>1.7348490228779351E-2</v>
      </c>
      <c r="AC163" s="11">
        <f t="shared" si="119"/>
        <v>3.4237585064602321E-3</v>
      </c>
      <c r="AD163" s="11">
        <f t="shared" si="120"/>
        <v>2.2262111173468498E-2</v>
      </c>
      <c r="AE163" s="11">
        <f t="shared" si="121"/>
        <v>2.3217602202581587E-2</v>
      </c>
      <c r="AF163" s="11">
        <f t="shared" si="122"/>
        <v>1.1561255303540368E-3</v>
      </c>
      <c r="AG163" s="11">
        <f t="shared" si="123"/>
        <v>4.8710331992232779E-3</v>
      </c>
      <c r="AH163" s="11">
        <f t="shared" si="134"/>
        <v>1.8689662885971913E-2</v>
      </c>
      <c r="AI163" s="11">
        <f t="shared" si="106"/>
        <v>0</v>
      </c>
      <c r="AJ163" s="11">
        <f t="shared" si="107"/>
        <v>0</v>
      </c>
      <c r="AK163" s="16">
        <f t="shared" si="132"/>
        <v>1.4696696828991704E-2</v>
      </c>
      <c r="AL163" s="37">
        <f t="shared" si="133"/>
        <v>2.1029660793097172E-3</v>
      </c>
      <c r="AM163" s="16">
        <f t="shared" si="131"/>
        <v>1.7388282339046868E-2</v>
      </c>
      <c r="AN163" s="15">
        <f t="shared" si="124"/>
        <v>2.1385225053287979E-2</v>
      </c>
      <c r="AO163" s="15">
        <f t="shared" si="125"/>
        <v>0</v>
      </c>
      <c r="AP163" s="15">
        <f t="shared" si="126"/>
        <v>4.5148439199768553E-3</v>
      </c>
      <c r="AQ163" s="15">
        <f t="shared" si="98"/>
        <v>1.9306791419677671E-2</v>
      </c>
      <c r="AR163" s="15">
        <f t="shared" si="99"/>
        <v>1.8625431467360128E-3</v>
      </c>
      <c r="AS163" s="15">
        <f t="shared" si="100"/>
        <v>9.4316928734067638E-3</v>
      </c>
      <c r="AT163" s="14">
        <f t="shared" si="127"/>
        <v>4.0794163384802419E-3</v>
      </c>
      <c r="AU163" s="11">
        <f t="shared" si="108"/>
        <v>3.4192654930316453E-3</v>
      </c>
      <c r="AV163" s="14">
        <f t="shared" si="128"/>
        <v>1.8542132859462067E-2</v>
      </c>
      <c r="AW163" s="36">
        <f t="shared" si="109"/>
        <v>1.5510073003954314E-2</v>
      </c>
      <c r="AX163" s="13">
        <f t="shared" si="86"/>
        <v>1.323967469601221E-2</v>
      </c>
      <c r="AY163" s="11">
        <f t="shared" si="91"/>
        <v>1.1594615160168889E-2</v>
      </c>
      <c r="AZ163" s="12">
        <f t="shared" si="89"/>
        <v>2.9913105385173467E-3</v>
      </c>
      <c r="BA163" s="11">
        <f t="shared" si="90"/>
        <v>2.5961724308750725E-3</v>
      </c>
      <c r="BB163" s="117">
        <f t="shared" si="111"/>
        <v>27046</v>
      </c>
      <c r="BC163" s="341">
        <f t="shared" si="88"/>
        <v>19832</v>
      </c>
    </row>
    <row r="164" spans="1:55" ht="16">
      <c r="A164" s="20">
        <v>49</v>
      </c>
      <c r="B164" s="19">
        <v>44518</v>
      </c>
      <c r="C164" s="8">
        <v>10478453</v>
      </c>
      <c r="D164" s="8">
        <v>25620</v>
      </c>
      <c r="E164" s="8">
        <v>5281493</v>
      </c>
      <c r="F164" s="8">
        <v>5010330</v>
      </c>
      <c r="G164" s="8">
        <v>6629870</v>
      </c>
      <c r="H164" s="10">
        <f t="shared" si="92"/>
        <v>1439039</v>
      </c>
      <c r="I164" s="8">
        <v>72270</v>
      </c>
      <c r="J164" s="8">
        <v>13410</v>
      </c>
      <c r="K164" s="8">
        <v>337</v>
      </c>
      <c r="L164" s="9">
        <v>63</v>
      </c>
      <c r="M164" s="8">
        <v>93155</v>
      </c>
      <c r="N164" s="8">
        <v>1266</v>
      </c>
      <c r="O164" s="18">
        <f t="shared" si="93"/>
        <v>-431</v>
      </c>
      <c r="P164" s="18">
        <f t="shared" si="94"/>
        <v>-20</v>
      </c>
      <c r="Q164" s="18">
        <f t="shared" si="95"/>
        <v>5</v>
      </c>
      <c r="R164" s="18">
        <f t="shared" si="101"/>
        <v>1422</v>
      </c>
      <c r="S164" s="17">
        <f t="shared" si="102"/>
        <v>-1082</v>
      </c>
      <c r="T164" s="17">
        <f t="shared" si="103"/>
        <v>-11</v>
      </c>
      <c r="U164" s="17">
        <f t="shared" si="104"/>
        <v>-2.7142857142857144</v>
      </c>
      <c r="V164" s="17">
        <f t="shared" si="96"/>
        <v>949.81245474293996</v>
      </c>
      <c r="W164" s="17">
        <f t="shared" si="105"/>
        <v>14.700506879073139</v>
      </c>
      <c r="X164" s="17">
        <f t="shared" si="97"/>
        <v>11.487038377986966</v>
      </c>
      <c r="Y164" s="17">
        <f t="shared" si="115"/>
        <v>974.17939030106095</v>
      </c>
      <c r="Z164" s="17">
        <f t="shared" si="116"/>
        <v>53.172834444556663</v>
      </c>
      <c r="AA164" s="17">
        <f t="shared" si="117"/>
        <v>9.9186989493582782</v>
      </c>
      <c r="AB164" s="11">
        <f t="shared" si="118"/>
        <v>1.3528390366630481E-2</v>
      </c>
      <c r="AC164" s="11">
        <f t="shared" si="119"/>
        <v>3.8416902279139269E-3</v>
      </c>
      <c r="AD164" s="11">
        <f t="shared" si="120"/>
        <v>2.7783470446381731E-2</v>
      </c>
      <c r="AE164" s="11">
        <f t="shared" si="121"/>
        <v>1.4966082300407926E-2</v>
      </c>
      <c r="AF164" s="11">
        <f t="shared" si="122"/>
        <v>1.1930333520112758E-3</v>
      </c>
      <c r="AG164" s="11">
        <f t="shared" si="123"/>
        <v>5.9879580092362583E-3</v>
      </c>
      <c r="AH164" s="11">
        <f t="shared" si="134"/>
        <v>1.3190007703693097E-2</v>
      </c>
      <c r="AI164" s="11">
        <f t="shared" si="106"/>
        <v>1.0620986113050457E-3</v>
      </c>
      <c r="AJ164" s="11">
        <f t="shared" si="107"/>
        <v>3.2176578089599346E-2</v>
      </c>
      <c r="AK164" s="16">
        <f t="shared" si="132"/>
        <v>1.5289623095656976E-2</v>
      </c>
      <c r="AL164" s="37">
        <f t="shared" si="133"/>
        <v>4.4532269976951967E-3</v>
      </c>
      <c r="AM164" s="16">
        <f t="shared" si="131"/>
        <v>3.2032612668678156E-2</v>
      </c>
      <c r="AN164" s="15">
        <f t="shared" si="124"/>
        <v>1.7905834851392622E-2</v>
      </c>
      <c r="AO164" s="15">
        <f t="shared" si="125"/>
        <v>3.2427694834345771E-4</v>
      </c>
      <c r="AP164" s="15">
        <f t="shared" si="126"/>
        <v>0</v>
      </c>
      <c r="AQ164" s="15">
        <f t="shared" si="98"/>
        <v>1.9556524794733746E-2</v>
      </c>
      <c r="AR164" s="15">
        <f t="shared" si="99"/>
        <v>1.1612778143792867E-3</v>
      </c>
      <c r="AS164" s="15">
        <f t="shared" si="100"/>
        <v>6.8562340298411418E-3</v>
      </c>
      <c r="AT164" s="14">
        <f t="shared" si="127"/>
        <v>3.864329164825253E-3</v>
      </c>
      <c r="AU164" s="11">
        <f t="shared" si="108"/>
        <v>3.3122605937759178E-3</v>
      </c>
      <c r="AV164" s="14">
        <f t="shared" si="128"/>
        <v>1.7803548062283233E-2</v>
      </c>
      <c r="AW164" s="36">
        <f t="shared" si="109"/>
        <v>1.5172986391023987E-2</v>
      </c>
      <c r="AX164" s="13">
        <f t="shared" si="86"/>
        <v>1.25728083453995E-2</v>
      </c>
      <c r="AY164" s="11">
        <f t="shared" si="91"/>
        <v>1.1148706673126453E-2</v>
      </c>
      <c r="AZ164" s="12">
        <f t="shared" si="89"/>
        <v>2.7661175860160155E-3</v>
      </c>
      <c r="BA164" s="11">
        <f t="shared" si="90"/>
        <v>2.4702703716017703E-3</v>
      </c>
      <c r="BB164" s="117">
        <f t="shared" si="111"/>
        <v>25620</v>
      </c>
      <c r="BC164" s="341">
        <f t="shared" si="88"/>
        <v>18339</v>
      </c>
    </row>
    <row r="165" spans="1:55" ht="16">
      <c r="A165" s="20">
        <v>50</v>
      </c>
      <c r="B165" s="19">
        <v>44519</v>
      </c>
      <c r="C165" s="8">
        <v>10503745</v>
      </c>
      <c r="D165" s="8">
        <v>25292</v>
      </c>
      <c r="E165" s="8">
        <v>5284646</v>
      </c>
      <c r="F165" s="8">
        <v>5028915</v>
      </c>
      <c r="G165" s="8">
        <v>6629870</v>
      </c>
      <c r="H165" s="10">
        <f t="shared" si="92"/>
        <v>1418440</v>
      </c>
      <c r="I165" s="8">
        <v>73020</v>
      </c>
      <c r="J165" s="8">
        <v>13422</v>
      </c>
      <c r="K165" s="8">
        <v>330</v>
      </c>
      <c r="L165" s="9">
        <v>57</v>
      </c>
      <c r="M165" s="8">
        <v>94412</v>
      </c>
      <c r="N165" s="8">
        <v>1274</v>
      </c>
      <c r="O165" s="18">
        <f t="shared" si="93"/>
        <v>12</v>
      </c>
      <c r="P165" s="18">
        <f t="shared" si="94"/>
        <v>-7</v>
      </c>
      <c r="Q165" s="18">
        <f t="shared" si="95"/>
        <v>-6</v>
      </c>
      <c r="R165" s="18">
        <f t="shared" si="101"/>
        <v>1257</v>
      </c>
      <c r="S165" s="17">
        <f t="shared" si="102"/>
        <v>-1126</v>
      </c>
      <c r="T165" s="17">
        <f t="shared" si="103"/>
        <v>-8.8571428571428577</v>
      </c>
      <c r="U165" s="17">
        <f t="shared" si="104"/>
        <v>-4.8571428571428568</v>
      </c>
      <c r="V165" s="17">
        <f t="shared" si="96"/>
        <v>1233.7723223984358</v>
      </c>
      <c r="W165" s="17">
        <f t="shared" si="105"/>
        <v>23.039104931566371</v>
      </c>
      <c r="X165" s="17">
        <f t="shared" si="97"/>
        <v>0</v>
      </c>
      <c r="Y165" s="17">
        <f t="shared" si="115"/>
        <v>996.22921909984905</v>
      </c>
      <c r="Z165" s="17">
        <f t="shared" si="116"/>
        <v>58.260981616176991</v>
      </c>
      <c r="AA165" s="17">
        <f t="shared" si="117"/>
        <v>9.0975762556764916</v>
      </c>
      <c r="AB165" s="11">
        <f t="shared" si="118"/>
        <v>1.3784823842532849E-2</v>
      </c>
      <c r="AC165" s="11">
        <f t="shared" si="119"/>
        <v>4.3445922159714382E-3</v>
      </c>
      <c r="AD165" s="11">
        <f t="shared" si="120"/>
        <v>2.6995775239396117E-2</v>
      </c>
      <c r="AE165" s="11">
        <f t="shared" si="121"/>
        <v>1.5508156860786307E-2</v>
      </c>
      <c r="AF165" s="11">
        <f t="shared" si="122"/>
        <v>8.2670865955208623E-4</v>
      </c>
      <c r="AG165" s="11">
        <f t="shared" si="123"/>
        <v>7.214848730498903E-3</v>
      </c>
      <c r="AH165" s="11">
        <f t="shared" si="134"/>
        <v>1.7071707795744233E-2</v>
      </c>
      <c r="AI165" s="11">
        <f t="shared" si="106"/>
        <v>1.7180540590280664E-3</v>
      </c>
      <c r="AJ165" s="11">
        <f t="shared" si="107"/>
        <v>0</v>
      </c>
      <c r="AK165" s="16">
        <f t="shared" si="132"/>
        <v>1.5724189009888874E-2</v>
      </c>
      <c r="AL165" s="37">
        <f t="shared" si="133"/>
        <v>3.8792792138988771E-3</v>
      </c>
      <c r="AM165" s="16">
        <f t="shared" si="131"/>
        <v>2.9146052355300857E-2</v>
      </c>
      <c r="AN165" s="15">
        <f t="shared" si="124"/>
        <v>1.6375580218322267E-2</v>
      </c>
      <c r="AO165" s="15">
        <f t="shared" si="125"/>
        <v>0</v>
      </c>
      <c r="AP165" s="15">
        <f t="shared" si="126"/>
        <v>1.4023193606272124E-2</v>
      </c>
      <c r="AQ165" s="15">
        <f t="shared" si="98"/>
        <v>1.9199155723748421E-2</v>
      </c>
      <c r="AR165" s="15">
        <f t="shared" si="99"/>
        <v>7.2791714719841016E-4</v>
      </c>
      <c r="AS165" s="15">
        <f t="shared" si="100"/>
        <v>6.8562340298411418E-3</v>
      </c>
      <c r="AT165" s="14">
        <f t="shared" si="127"/>
        <v>3.8148560982342035E-3</v>
      </c>
      <c r="AU165" s="11">
        <f t="shared" si="108"/>
        <v>3.1612125986525486E-3</v>
      </c>
      <c r="AV165" s="14">
        <f t="shared" si="128"/>
        <v>1.7830856433828712E-2</v>
      </c>
      <c r="AW165" s="36">
        <f t="shared" si="109"/>
        <v>1.4537909276397254E-2</v>
      </c>
      <c r="AX165" s="13">
        <f t="shared" si="86"/>
        <v>1.2914868881246443E-2</v>
      </c>
      <c r="AY165" s="11">
        <f t="shared" si="91"/>
        <v>1.0607763987613561E-2</v>
      </c>
      <c r="AZ165" s="12">
        <f t="shared" si="89"/>
        <v>2.8032223859593025E-3</v>
      </c>
      <c r="BA165" s="11">
        <f t="shared" si="90"/>
        <v>2.3422351095442723E-3</v>
      </c>
      <c r="BB165" s="117">
        <f t="shared" si="111"/>
        <v>25292</v>
      </c>
      <c r="BC165" s="341">
        <f t="shared" si="88"/>
        <v>18585</v>
      </c>
    </row>
    <row r="166" spans="1:55" ht="16">
      <c r="A166" s="20">
        <v>51</v>
      </c>
      <c r="B166" s="19">
        <v>44520</v>
      </c>
      <c r="C166" s="8">
        <v>10523850</v>
      </c>
      <c r="D166" s="8">
        <v>20105</v>
      </c>
      <c r="E166" s="8">
        <v>5287504</v>
      </c>
      <c r="F166" s="8">
        <v>5044478</v>
      </c>
      <c r="G166" s="8">
        <v>6629870</v>
      </c>
      <c r="H166" s="10">
        <f t="shared" si="92"/>
        <v>1410680</v>
      </c>
      <c r="I166" s="8">
        <v>64050</v>
      </c>
      <c r="J166" s="8">
        <v>9210</v>
      </c>
      <c r="K166" s="8">
        <v>312</v>
      </c>
      <c r="L166" s="9">
        <v>55</v>
      </c>
      <c r="M166" s="8">
        <v>99806</v>
      </c>
      <c r="N166" s="8">
        <v>1279</v>
      </c>
      <c r="O166" s="18">
        <f t="shared" si="93"/>
        <v>-4212</v>
      </c>
      <c r="P166" s="18">
        <f t="shared" si="94"/>
        <v>-18</v>
      </c>
      <c r="Q166" s="18">
        <f t="shared" si="95"/>
        <v>-2</v>
      </c>
      <c r="R166" s="18">
        <f t="shared" si="101"/>
        <v>5394</v>
      </c>
      <c r="S166" s="17">
        <f t="shared" si="102"/>
        <v>-656.42857142857144</v>
      </c>
      <c r="T166" s="17">
        <f t="shared" si="103"/>
        <v>-13</v>
      </c>
      <c r="U166" s="17">
        <f t="shared" si="104"/>
        <v>-4</v>
      </c>
      <c r="V166" s="17">
        <f t="shared" si="96"/>
        <v>975.29664821969345</v>
      </c>
      <c r="W166" s="17">
        <f t="shared" si="105"/>
        <v>157.72601023284955</v>
      </c>
      <c r="X166" s="17">
        <f t="shared" si="97"/>
        <v>28.977341547457449</v>
      </c>
      <c r="Y166" s="17">
        <f t="shared" si="115"/>
        <v>1017.7035890342997</v>
      </c>
      <c r="Z166" s="17">
        <f t="shared" si="116"/>
        <v>41.772361885560294</v>
      </c>
      <c r="AA166" s="17">
        <f t="shared" si="117"/>
        <v>7.5403974804139517</v>
      </c>
      <c r="AB166" s="11">
        <f t="shared" si="118"/>
        <v>1.393732660961791E-2</v>
      </c>
      <c r="AC166" s="11">
        <f t="shared" si="119"/>
        <v>3.1122308065534418E-3</v>
      </c>
      <c r="AD166" s="11">
        <f t="shared" si="120"/>
        <v>2.2849689334587732E-2</v>
      </c>
      <c r="AE166" s="11">
        <f t="shared" si="121"/>
        <v>1.4629163946743034E-2</v>
      </c>
      <c r="AF166" s="11">
        <f t="shared" si="122"/>
        <v>1.2523241430057199E-3</v>
      </c>
      <c r="AG166" s="11">
        <f t="shared" si="123"/>
        <v>1.0046015023043146E-2</v>
      </c>
      <c r="AH166" s="11">
        <f t="shared" si="134"/>
        <v>1.3356568723907059E-2</v>
      </c>
      <c r="AI166" s="11">
        <f t="shared" si="106"/>
        <v>1.1751304591927398E-2</v>
      </c>
      <c r="AJ166" s="11">
        <f t="shared" si="107"/>
        <v>8.7810125901386205E-2</v>
      </c>
      <c r="AK166" s="16">
        <f t="shared" si="132"/>
        <v>1.6091603084563959E-2</v>
      </c>
      <c r="AL166" s="37">
        <f t="shared" si="133"/>
        <v>4.6489611199246423E-3</v>
      </c>
      <c r="AM166" s="16">
        <f t="shared" si="131"/>
        <v>2.9146052355300857E-2</v>
      </c>
      <c r="AN166" s="15">
        <f t="shared" si="124"/>
        <v>1.7839556053928608E-2</v>
      </c>
      <c r="AO166" s="15">
        <f t="shared" si="125"/>
        <v>0</v>
      </c>
      <c r="AP166" s="15">
        <f t="shared" si="126"/>
        <v>0</v>
      </c>
      <c r="AQ166" s="15">
        <f t="shared" si="98"/>
        <v>1.9324346431087686E-2</v>
      </c>
      <c r="AR166" s="15">
        <f t="shared" si="99"/>
        <v>6.9988010031140171E-4</v>
      </c>
      <c r="AS166" s="15">
        <f t="shared" si="100"/>
        <v>7.4085000578684584E-3</v>
      </c>
      <c r="AT166" s="14">
        <f t="shared" si="127"/>
        <v>3.0324878165031892E-3</v>
      </c>
      <c r="AU166" s="11">
        <f t="shared" si="108"/>
        <v>3.2143056457258697E-3</v>
      </c>
      <c r="AV166" s="14">
        <f t="shared" si="128"/>
        <v>1.4251991947146058E-2</v>
      </c>
      <c r="AW166" s="36">
        <f t="shared" si="109"/>
        <v>1.5018986993088514E-2</v>
      </c>
      <c r="AX166" s="13">
        <f t="shared" si="86"/>
        <v>1.0971912805617439E-2</v>
      </c>
      <c r="AY166" s="11">
        <f t="shared" si="91"/>
        <v>1.0765196386433973E-2</v>
      </c>
      <c r="AZ166" s="12">
        <f t="shared" si="89"/>
        <v>2.3474065102332322E-3</v>
      </c>
      <c r="BA166" s="11">
        <f t="shared" si="90"/>
        <v>2.3373653738955019E-3</v>
      </c>
      <c r="BB166" s="117">
        <f t="shared" si="111"/>
        <v>20105</v>
      </c>
      <c r="BC166" s="341">
        <f t="shared" si="88"/>
        <v>15563</v>
      </c>
    </row>
    <row r="167" spans="1:55" ht="16">
      <c r="A167" s="20">
        <v>52</v>
      </c>
      <c r="B167" s="19">
        <v>44521</v>
      </c>
      <c r="C167" s="8">
        <v>10540037</v>
      </c>
      <c r="D167" s="8">
        <v>16187</v>
      </c>
      <c r="E167" s="8">
        <v>5289934</v>
      </c>
      <c r="F167" s="8">
        <v>5055624</v>
      </c>
      <c r="G167" s="8">
        <v>6629870</v>
      </c>
      <c r="H167" s="10">
        <f t="shared" si="92"/>
        <v>1400670</v>
      </c>
      <c r="I167" s="8">
        <v>61650</v>
      </c>
      <c r="J167" s="8">
        <v>9255</v>
      </c>
      <c r="K167" s="8">
        <v>317</v>
      </c>
      <c r="L167" s="9">
        <v>56</v>
      </c>
      <c r="M167" s="8">
        <v>101015</v>
      </c>
      <c r="N167" s="8">
        <v>1283</v>
      </c>
      <c r="O167" s="18">
        <f t="shared" si="93"/>
        <v>45</v>
      </c>
      <c r="P167" s="18">
        <f t="shared" si="94"/>
        <v>5</v>
      </c>
      <c r="Q167" s="18">
        <f t="shared" si="95"/>
        <v>1</v>
      </c>
      <c r="R167" s="18">
        <f t="shared" si="101"/>
        <v>1209</v>
      </c>
      <c r="S167" s="17">
        <f t="shared" si="102"/>
        <v>-630</v>
      </c>
      <c r="T167" s="17">
        <f t="shared" si="103"/>
        <v>-10.428571428571429</v>
      </c>
      <c r="U167" s="17">
        <f t="shared" si="104"/>
        <v>-0.8571428571428571</v>
      </c>
      <c r="V167" s="17">
        <f t="shared" si="96"/>
        <v>1207.1619235562941</v>
      </c>
      <c r="W167" s="17">
        <f t="shared" si="105"/>
        <v>44.806086414624012</v>
      </c>
      <c r="X167" s="17">
        <f t="shared" si="97"/>
        <v>8.0319900290818449</v>
      </c>
      <c r="Y167" s="17">
        <f t="shared" si="115"/>
        <v>1041.562263527127</v>
      </c>
      <c r="Z167" s="17">
        <f t="shared" si="116"/>
        <v>42.509991513023024</v>
      </c>
      <c r="AA167" s="17">
        <f t="shared" si="117"/>
        <v>9.3152954604926439</v>
      </c>
      <c r="AB167" s="11">
        <f t="shared" si="118"/>
        <v>1.6261705909869275E-2</v>
      </c>
      <c r="AC167" s="11">
        <f t="shared" si="119"/>
        <v>4.6156342576572232E-3</v>
      </c>
      <c r="AD167" s="11">
        <f t="shared" si="120"/>
        <v>2.9856716219527703E-2</v>
      </c>
      <c r="AE167" s="11">
        <f t="shared" si="121"/>
        <v>1.6287748144764982E-2</v>
      </c>
      <c r="AF167" s="11">
        <f t="shared" si="122"/>
        <v>1.2059761564959623E-3</v>
      </c>
      <c r="AG167" s="11">
        <f t="shared" si="123"/>
        <v>9.6448402712691565E-3</v>
      </c>
      <c r="AH167" s="11">
        <f t="shared" si="134"/>
        <v>1.884718069564862E-2</v>
      </c>
      <c r="AI167" s="11">
        <f t="shared" si="106"/>
        <v>4.8649388072338779E-3</v>
      </c>
      <c r="AJ167" s="11">
        <f t="shared" si="107"/>
        <v>2.5743557785518734E-2</v>
      </c>
      <c r="AK167" s="16">
        <f t="shared" si="132"/>
        <v>1.6865457109822148E-2</v>
      </c>
      <c r="AL167" s="37">
        <f t="shared" si="133"/>
        <v>4.7965630746354447E-3</v>
      </c>
      <c r="AM167" s="16">
        <f t="shared" si="131"/>
        <v>2.5423655983185672E-2</v>
      </c>
      <c r="AN167" s="15">
        <f t="shared" si="124"/>
        <v>0</v>
      </c>
      <c r="AO167" s="15">
        <f t="shared" si="125"/>
        <v>0</v>
      </c>
      <c r="AP167" s="15">
        <f t="shared" si="126"/>
        <v>0</v>
      </c>
      <c r="AQ167" s="15">
        <f t="shared" si="98"/>
        <v>1.8936082153221758E-2</v>
      </c>
      <c r="AR167" s="15">
        <f t="shared" si="99"/>
        <v>1.7881280380036483E-3</v>
      </c>
      <c r="AS167" s="15">
        <f t="shared" si="100"/>
        <v>1.9434564164035238E-2</v>
      </c>
      <c r="AT167" s="14">
        <f t="shared" si="127"/>
        <v>2.4415260027723018E-3</v>
      </c>
      <c r="AU167" s="11">
        <f t="shared" si="108"/>
        <v>3.0127072088679181E-3</v>
      </c>
      <c r="AV167" s="14">
        <f t="shared" si="128"/>
        <v>1.1556612192736333E-2</v>
      </c>
      <c r="AW167" s="36">
        <f t="shared" si="109"/>
        <v>1.4242440234317411E-2</v>
      </c>
      <c r="AX167" s="13">
        <f t="shared" si="86"/>
        <v>7.9011540533643343E-3</v>
      </c>
      <c r="AY167" s="11">
        <f t="shared" si="91"/>
        <v>1.008985510856813E-2</v>
      </c>
      <c r="AZ167" s="12">
        <f t="shared" si="89"/>
        <v>1.6811792689751081E-3</v>
      </c>
      <c r="BA167" s="11">
        <f t="shared" si="90"/>
        <v>2.1644466633584068E-3</v>
      </c>
      <c r="BB167" s="117">
        <f t="shared" si="111"/>
        <v>16187</v>
      </c>
      <c r="BC167" s="341">
        <f t="shared" si="88"/>
        <v>11146</v>
      </c>
    </row>
    <row r="168" spans="1:55" ht="16">
      <c r="A168" s="20">
        <v>53</v>
      </c>
      <c r="B168" s="19">
        <v>44522</v>
      </c>
      <c r="C168" s="8">
        <v>10542678</v>
      </c>
      <c r="D168" s="8">
        <v>2641</v>
      </c>
      <c r="E168" s="8">
        <v>5290368</v>
      </c>
      <c r="F168" s="8">
        <v>5057810</v>
      </c>
      <c r="G168" s="8">
        <v>6629870</v>
      </c>
      <c r="H168" s="10">
        <f t="shared" si="92"/>
        <v>1409300</v>
      </c>
      <c r="I168" s="8">
        <v>49818</v>
      </c>
      <c r="J168" s="8">
        <v>9176</v>
      </c>
      <c r="K168" s="8">
        <v>316</v>
      </c>
      <c r="L168" s="9">
        <v>44</v>
      </c>
      <c r="M168" s="8">
        <v>102120</v>
      </c>
      <c r="N168" s="8">
        <v>1286</v>
      </c>
      <c r="O168" s="18">
        <f t="shared" si="93"/>
        <v>-79</v>
      </c>
      <c r="P168" s="18">
        <f t="shared" si="94"/>
        <v>-1</v>
      </c>
      <c r="Q168" s="18">
        <f t="shared" si="95"/>
        <v>-12</v>
      </c>
      <c r="R168" s="18">
        <f t="shared" si="101"/>
        <v>1105</v>
      </c>
      <c r="S168" s="17">
        <f t="shared" si="102"/>
        <v>-499.85714285714283</v>
      </c>
      <c r="T168" s="17">
        <f t="shared" si="103"/>
        <v>-3.8571428571428572</v>
      </c>
      <c r="U168" s="17">
        <f t="shared" si="104"/>
        <v>-2.1428571428571428</v>
      </c>
      <c r="V168" s="17">
        <f t="shared" si="96"/>
        <v>984.28439597315446</v>
      </c>
      <c r="W168" s="17">
        <f t="shared" si="105"/>
        <v>35.617030201342281</v>
      </c>
      <c r="X168" s="17">
        <f t="shared" si="97"/>
        <v>0</v>
      </c>
      <c r="Y168" s="17">
        <f t="shared" si="115"/>
        <v>1076.337174176999</v>
      </c>
      <c r="Z168" s="17">
        <f t="shared" si="116"/>
        <v>47.311189221226606</v>
      </c>
      <c r="AA168" s="17">
        <f t="shared" si="117"/>
        <v>7.6742899779230767</v>
      </c>
      <c r="AB168" s="11">
        <f t="shared" si="118"/>
        <v>1.7458834942043779E-2</v>
      </c>
      <c r="AC168" s="11">
        <f t="shared" si="119"/>
        <v>5.1119599374637066E-3</v>
      </c>
      <c r="AD168" s="11">
        <f t="shared" si="120"/>
        <v>2.4209116649599609E-2</v>
      </c>
      <c r="AE168" s="11">
        <f t="shared" si="121"/>
        <v>1.4686257614079263E-2</v>
      </c>
      <c r="AF168" s="11">
        <f t="shared" si="122"/>
        <v>1.2447784821511907E-3</v>
      </c>
      <c r="AG168" s="11">
        <f t="shared" si="123"/>
        <v>1.40791009960243E-2</v>
      </c>
      <c r="AH168" s="11">
        <f t="shared" si="134"/>
        <v>1.5965683632978987E-2</v>
      </c>
      <c r="AI168" s="11">
        <f t="shared" si="106"/>
        <v>3.8484095301288255E-3</v>
      </c>
      <c r="AJ168" s="11">
        <f t="shared" si="107"/>
        <v>0</v>
      </c>
      <c r="AK168" s="16">
        <f t="shared" si="132"/>
        <v>1.7324167301147036E-2</v>
      </c>
      <c r="AL168" s="37">
        <f t="shared" si="133"/>
        <v>4.5668593308254013E-3</v>
      </c>
      <c r="AM168" s="16">
        <f t="shared" si="131"/>
        <v>3.3624504736024505E-2</v>
      </c>
      <c r="AN168" s="15">
        <f t="shared" si="124"/>
        <v>1.2923722233355719E-2</v>
      </c>
      <c r="AO168" s="15">
        <f t="shared" si="125"/>
        <v>0</v>
      </c>
      <c r="AP168" s="15">
        <f t="shared" si="126"/>
        <v>1.4588474253229759E-2</v>
      </c>
      <c r="AQ168" s="15">
        <f t="shared" si="98"/>
        <v>1.8218601351810994E-2</v>
      </c>
      <c r="AR168" s="15">
        <f t="shared" si="99"/>
        <v>2.7814891736095224E-3</v>
      </c>
      <c r="AS168" s="15">
        <f t="shared" si="100"/>
        <v>2.7604294761926756E-2</v>
      </c>
      <c r="AT168" s="14">
        <f t="shared" si="127"/>
        <v>3.9834868557000363E-4</v>
      </c>
      <c r="AU168" s="11">
        <f t="shared" si="108"/>
        <v>2.8811597038425015E-3</v>
      </c>
      <c r="AV168" s="14">
        <f t="shared" si="128"/>
        <v>1.8739799900659901E-3</v>
      </c>
      <c r="AW168" s="36">
        <f t="shared" si="109"/>
        <v>1.3790771247603672E-2</v>
      </c>
      <c r="AX168" s="13">
        <f t="shared" si="86"/>
        <v>1.5606816737704099E-3</v>
      </c>
      <c r="AY168" s="11">
        <f t="shared" si="91"/>
        <v>9.6770830330055336E-3</v>
      </c>
      <c r="AZ168" s="12">
        <f t="shared" si="89"/>
        <v>3.2971988892693219E-4</v>
      </c>
      <c r="BA168" s="11">
        <f t="shared" si="90"/>
        <v>2.0509128707328671E-3</v>
      </c>
      <c r="BB168" s="117">
        <f t="shared" si="111"/>
        <v>2641</v>
      </c>
      <c r="BC168" s="341">
        <f t="shared" si="88"/>
        <v>2186</v>
      </c>
    </row>
    <row r="169" spans="1:55" ht="16">
      <c r="A169" s="20">
        <v>54</v>
      </c>
      <c r="B169" s="19">
        <v>44523</v>
      </c>
      <c r="C169" s="8">
        <v>10574960</v>
      </c>
      <c r="D169" s="8">
        <v>32282</v>
      </c>
      <c r="E169" s="8">
        <v>5295767</v>
      </c>
      <c r="F169" s="8">
        <v>5080634</v>
      </c>
      <c r="G169" s="8">
        <v>6629870</v>
      </c>
      <c r="H169" s="10">
        <f t="shared" si="92"/>
        <v>1387054</v>
      </c>
      <c r="I169" s="8">
        <v>48427</v>
      </c>
      <c r="J169" s="8">
        <v>9066</v>
      </c>
      <c r="K169" s="8">
        <v>303</v>
      </c>
      <c r="L169" s="9">
        <v>44</v>
      </c>
      <c r="M169" s="8">
        <v>103037</v>
      </c>
      <c r="N169" s="8">
        <v>1305</v>
      </c>
      <c r="O169" s="18">
        <f t="shared" si="93"/>
        <v>-110</v>
      </c>
      <c r="P169" s="18">
        <f t="shared" si="94"/>
        <v>-13</v>
      </c>
      <c r="Q169" s="18">
        <f t="shared" si="95"/>
        <v>0</v>
      </c>
      <c r="R169" s="18">
        <f t="shared" si="101"/>
        <v>917</v>
      </c>
      <c r="S169" s="17">
        <f t="shared" si="102"/>
        <v>-413.71428571428572</v>
      </c>
      <c r="T169" s="17">
        <f t="shared" si="103"/>
        <v>-3.1428571428571428</v>
      </c>
      <c r="U169" s="17">
        <f t="shared" si="104"/>
        <v>-1.5714285714285714</v>
      </c>
      <c r="V169" s="17">
        <f t="shared" si="96"/>
        <v>773.19579305216189</v>
      </c>
      <c r="W169" s="17">
        <f t="shared" si="105"/>
        <v>16.517794539466696</v>
      </c>
      <c r="X169" s="17">
        <f t="shared" si="97"/>
        <v>4.286412408371401</v>
      </c>
      <c r="Y169" s="17">
        <f t="shared" si="115"/>
        <v>1089.8011858931889</v>
      </c>
      <c r="Z169" s="17">
        <f t="shared" si="116"/>
        <v>46.714688936885189</v>
      </c>
      <c r="AA169" s="17">
        <f t="shared" si="117"/>
        <v>7.8337174989314802</v>
      </c>
      <c r="AB169" s="11">
        <f t="shared" si="118"/>
        <v>2.1875651087823456E-2</v>
      </c>
      <c r="AC169" s="11">
        <f t="shared" si="119"/>
        <v>5.0909643566788565E-3</v>
      </c>
      <c r="AD169" s="11">
        <f t="shared" si="120"/>
        <v>2.4790245249783165E-2</v>
      </c>
      <c r="AE169" s="11">
        <f t="shared" si="121"/>
        <v>2.0006484913860784E-2</v>
      </c>
      <c r="AF169" s="11">
        <f t="shared" si="122"/>
        <v>1.4210152292550046E-3</v>
      </c>
      <c r="AG169" s="11">
        <f t="shared" si="123"/>
        <v>1.2253046511326027E-2</v>
      </c>
      <c r="AH169" s="11">
        <f t="shared" si="134"/>
        <v>1.5520410154003812E-2</v>
      </c>
      <c r="AI169" s="11">
        <f t="shared" si="106"/>
        <v>1.8001083848590558E-3</v>
      </c>
      <c r="AJ169" s="11">
        <f t="shared" si="107"/>
        <v>1.3564596229023422E-2</v>
      </c>
      <c r="AK169" s="16">
        <f t="shared" si="132"/>
        <v>1.7403231614955782E-2</v>
      </c>
      <c r="AL169" s="37">
        <f t="shared" si="133"/>
        <v>3.2410685818068641E-3</v>
      </c>
      <c r="AM169" s="16">
        <f t="shared" si="131"/>
        <v>1.6062479555747265E-2</v>
      </c>
      <c r="AN169" s="15">
        <f t="shared" si="124"/>
        <v>1.2948511631278218E-2</v>
      </c>
      <c r="AO169" s="15">
        <f t="shared" si="125"/>
        <v>7.7346777262154737E-3</v>
      </c>
      <c r="AP169" s="15">
        <f t="shared" si="126"/>
        <v>4.0176359352405225E-2</v>
      </c>
      <c r="AQ169" s="15">
        <f t="shared" si="98"/>
        <v>1.8197725431020315E-2</v>
      </c>
      <c r="AR169" s="15">
        <f t="shared" si="99"/>
        <v>3.673810628834677E-3</v>
      </c>
      <c r="AS169" s="15">
        <f t="shared" si="100"/>
        <v>3.1872240282056721E-2</v>
      </c>
      <c r="AT169" s="14">
        <f t="shared" si="127"/>
        <v>4.8691754136958943E-3</v>
      </c>
      <c r="AU169" s="11">
        <f t="shared" si="108"/>
        <v>2.7774300250231151E-3</v>
      </c>
      <c r="AV169" s="14">
        <f t="shared" si="128"/>
        <v>2.327378746609721E-2</v>
      </c>
      <c r="AW169" s="36">
        <f t="shared" si="109"/>
        <v>1.3459857342785828E-2</v>
      </c>
      <c r="AX169" s="13">
        <f t="shared" si="86"/>
        <v>1.6195274249627474E-2</v>
      </c>
      <c r="AY169" s="11">
        <f t="shared" si="91"/>
        <v>9.2754409991383339E-3</v>
      </c>
      <c r="AZ169" s="12">
        <f t="shared" si="89"/>
        <v>3.4426014386405765E-3</v>
      </c>
      <c r="BA169" s="11">
        <f t="shared" si="90"/>
        <v>1.9406112035379277E-3</v>
      </c>
      <c r="BB169" s="117">
        <f t="shared" si="111"/>
        <v>32282</v>
      </c>
      <c r="BC169" s="341">
        <f t="shared" si="88"/>
        <v>22824</v>
      </c>
    </row>
    <row r="170" spans="1:55" ht="16">
      <c r="A170" s="20">
        <v>55</v>
      </c>
      <c r="B170" s="19">
        <v>44524</v>
      </c>
      <c r="C170" s="8">
        <v>10592650</v>
      </c>
      <c r="D170" s="8">
        <v>17690</v>
      </c>
      <c r="E170" s="8">
        <v>5298898</v>
      </c>
      <c r="F170" s="8">
        <v>5092441</v>
      </c>
      <c r="G170" s="8">
        <v>6629870</v>
      </c>
      <c r="H170" s="10">
        <f t="shared" si="92"/>
        <v>1349732</v>
      </c>
      <c r="I170" s="8">
        <v>72754</v>
      </c>
      <c r="J170" s="8">
        <v>9431</v>
      </c>
      <c r="K170" s="8">
        <v>284</v>
      </c>
      <c r="L170" s="9">
        <v>52</v>
      </c>
      <c r="M170" s="8">
        <v>103868</v>
      </c>
      <c r="N170" s="8">
        <v>1308</v>
      </c>
      <c r="O170" s="18">
        <f t="shared" si="93"/>
        <v>365</v>
      </c>
      <c r="P170" s="18">
        <f t="shared" si="94"/>
        <v>-19</v>
      </c>
      <c r="Q170" s="18">
        <f t="shared" si="95"/>
        <v>8</v>
      </c>
      <c r="R170" s="18">
        <f t="shared" si="101"/>
        <v>831</v>
      </c>
      <c r="S170" s="17">
        <f t="shared" si="102"/>
        <v>242.71428571428572</v>
      </c>
      <c r="T170" s="17">
        <f t="shared" si="103"/>
        <v>-1.8571428571428572</v>
      </c>
      <c r="U170" s="17">
        <f t="shared" si="104"/>
        <v>-1.8571428571428572</v>
      </c>
      <c r="V170" s="17">
        <f t="shared" si="96"/>
        <v>1167.4123067472101</v>
      </c>
      <c r="W170" s="17">
        <f t="shared" si="105"/>
        <v>5.1634073922391721</v>
      </c>
      <c r="X170" s="17">
        <f t="shared" si="97"/>
        <v>12.424285860550835</v>
      </c>
      <c r="Y170" s="17">
        <f t="shared" si="115"/>
        <v>1124.0435313856137</v>
      </c>
      <c r="Z170" s="17">
        <f t="shared" si="116"/>
        <v>26.154363665525739</v>
      </c>
      <c r="AA170" s="17">
        <f t="shared" si="117"/>
        <v>3.6940972778661298</v>
      </c>
      <c r="AB170" s="11">
        <f t="shared" si="118"/>
        <v>2.3211091568455897E-2</v>
      </c>
      <c r="AC170" s="11">
        <f t="shared" si="119"/>
        <v>2.884884586976146E-3</v>
      </c>
      <c r="AD170" s="11">
        <f t="shared" si="120"/>
        <v>1.2191740190977325E-2</v>
      </c>
      <c r="AE170" s="11">
        <f t="shared" si="121"/>
        <v>1.7348490228779351E-2</v>
      </c>
      <c r="AF170" s="11">
        <f t="shared" si="122"/>
        <v>3.4237585064602321E-3</v>
      </c>
      <c r="AG170" s="11">
        <f t="shared" si="123"/>
        <v>2.2262111173468498E-2</v>
      </c>
      <c r="AH170" s="11">
        <f t="shared" si="134"/>
        <v>2.4106641062779238E-2</v>
      </c>
      <c r="AI170" s="11">
        <f t="shared" si="106"/>
        <v>5.695353399778482E-4</v>
      </c>
      <c r="AJ170" s="11">
        <f t="shared" si="107"/>
        <v>4.1004243764194176E-2</v>
      </c>
      <c r="AK170" s="16">
        <f t="shared" si="132"/>
        <v>1.7859258271205009E-2</v>
      </c>
      <c r="AL170" s="37">
        <f t="shared" si="133"/>
        <v>2.6487407525803792E-3</v>
      </c>
      <c r="AM170" s="16">
        <f t="shared" si="131"/>
        <v>1.1633763254810503E-2</v>
      </c>
      <c r="AN170" s="15">
        <f t="shared" si="124"/>
        <v>1.8689662885971913E-2</v>
      </c>
      <c r="AO170" s="15">
        <f t="shared" si="125"/>
        <v>0</v>
      </c>
      <c r="AP170" s="15">
        <f t="shared" si="126"/>
        <v>0</v>
      </c>
      <c r="AQ170" s="15">
        <f t="shared" si="98"/>
        <v>1.7446677645779948E-2</v>
      </c>
      <c r="AR170" s="15">
        <f t="shared" si="99"/>
        <v>4.1629907918913659E-3</v>
      </c>
      <c r="AS170" s="15">
        <f t="shared" si="100"/>
        <v>4.2000011218017316E-2</v>
      </c>
      <c r="AT170" s="14">
        <f t="shared" si="127"/>
        <v>2.6682272804745793E-3</v>
      </c>
      <c r="AU170" s="11">
        <f t="shared" si="108"/>
        <v>2.7815240505685416E-3</v>
      </c>
      <c r="AV170" s="14">
        <f t="shared" si="128"/>
        <v>1.3106305548064356E-2</v>
      </c>
      <c r="AW170" s="36">
        <f t="shared" si="109"/>
        <v>1.3617774034093439E-2</v>
      </c>
      <c r="AX170" s="13">
        <f t="shared" si="86"/>
        <v>8.5122857509512973E-3</v>
      </c>
      <c r="AY170" s="11">
        <f t="shared" si="91"/>
        <v>9.1487939291618279E-3</v>
      </c>
      <c r="AZ170" s="12">
        <f t="shared" si="89"/>
        <v>1.78087956475768E-3</v>
      </c>
      <c r="BA170" s="11">
        <f t="shared" si="90"/>
        <v>1.8921077745760583E-3</v>
      </c>
      <c r="BB170" s="117">
        <f t="shared" si="111"/>
        <v>17690</v>
      </c>
      <c r="BC170" s="341">
        <f t="shared" si="88"/>
        <v>11807</v>
      </c>
    </row>
    <row r="171" spans="1:55" ht="16">
      <c r="A171" s="20">
        <v>56</v>
      </c>
      <c r="B171" s="19">
        <v>44525</v>
      </c>
      <c r="C171" s="8">
        <v>10612165</v>
      </c>
      <c r="D171" s="8">
        <v>19515</v>
      </c>
      <c r="E171" s="8">
        <v>5302307</v>
      </c>
      <c r="F171" s="8">
        <v>5105511</v>
      </c>
      <c r="G171" s="8">
        <v>6629870</v>
      </c>
      <c r="H171" s="10">
        <f t="shared" si="92"/>
        <v>1332822</v>
      </c>
      <c r="I171" s="8">
        <v>75348</v>
      </c>
      <c r="J171" s="8">
        <v>9911</v>
      </c>
      <c r="K171" s="8">
        <v>310</v>
      </c>
      <c r="L171" s="9">
        <v>48</v>
      </c>
      <c r="M171" s="8">
        <v>104607</v>
      </c>
      <c r="N171" s="8">
        <v>1313</v>
      </c>
      <c r="O171" s="18">
        <f t="shared" si="93"/>
        <v>480</v>
      </c>
      <c r="P171" s="18">
        <f t="shared" si="94"/>
        <v>26</v>
      </c>
      <c r="Q171" s="18">
        <f t="shared" si="95"/>
        <v>-4</v>
      </c>
      <c r="R171" s="18">
        <f t="shared" si="101"/>
        <v>739</v>
      </c>
      <c r="S171" s="17">
        <f t="shared" si="102"/>
        <v>248.85714285714286</v>
      </c>
      <c r="T171" s="17">
        <f t="shared" si="103"/>
        <v>-4.8571428571428568</v>
      </c>
      <c r="U171" s="17">
        <f t="shared" si="104"/>
        <v>-1.7142857142857142</v>
      </c>
      <c r="V171" s="17">
        <f t="shared" si="96"/>
        <v>1193.2368292920441</v>
      </c>
      <c r="W171" s="17">
        <f t="shared" si="105"/>
        <v>48.308890836498193</v>
      </c>
      <c r="X171" s="17">
        <f t="shared" si="97"/>
        <v>0</v>
      </c>
      <c r="Y171" s="17">
        <f t="shared" si="115"/>
        <v>1097.3458775738425</v>
      </c>
      <c r="Z171" s="17">
        <f t="shared" si="116"/>
        <v>20.895140239184688</v>
      </c>
      <c r="AA171" s="17">
        <f t="shared" si="117"/>
        <v>3.3652602302640351</v>
      </c>
      <c r="AB171" s="11">
        <f t="shared" si="118"/>
        <v>1.5082962827801118E-2</v>
      </c>
      <c r="AC171" s="11">
        <f t="shared" si="119"/>
        <v>2.2155805576486785E-3</v>
      </c>
      <c r="AD171" s="11">
        <f t="shared" si="120"/>
        <v>1.1849507853042377E-2</v>
      </c>
      <c r="AE171" s="11">
        <f t="shared" si="121"/>
        <v>1.3528390366630481E-2</v>
      </c>
      <c r="AF171" s="11">
        <f t="shared" si="122"/>
        <v>3.8416902279139269E-3</v>
      </c>
      <c r="AG171" s="11">
        <f t="shared" si="123"/>
        <v>2.7783470446381731E-2</v>
      </c>
      <c r="AH171" s="11">
        <f t="shared" si="134"/>
        <v>1.6400979042967317E-2</v>
      </c>
      <c r="AI171" s="11">
        <f t="shared" si="106"/>
        <v>5.1223508468347147E-3</v>
      </c>
      <c r="AJ171" s="11">
        <f t="shared" si="107"/>
        <v>0</v>
      </c>
      <c r="AK171" s="16">
        <f t="shared" si="132"/>
        <v>1.7710859767446806E-2</v>
      </c>
      <c r="AL171" s="37">
        <f t="shared" si="133"/>
        <v>2.1413376482519982E-3</v>
      </c>
      <c r="AM171" s="16">
        <f t="shared" si="131"/>
        <v>1.1633763254810503E-2</v>
      </c>
      <c r="AN171" s="15">
        <f t="shared" si="124"/>
        <v>1.3190007703693097E-2</v>
      </c>
      <c r="AO171" s="15">
        <f t="shared" si="125"/>
        <v>1.0620986113050457E-3</v>
      </c>
      <c r="AP171" s="15">
        <f t="shared" si="126"/>
        <v>3.2176578089599346E-2</v>
      </c>
      <c r="AQ171" s="15">
        <f t="shared" si="98"/>
        <v>1.6704457509566128E-2</v>
      </c>
      <c r="AR171" s="15">
        <f t="shared" si="99"/>
        <v>4.6534713096634678E-3</v>
      </c>
      <c r="AS171" s="15">
        <f t="shared" si="100"/>
        <v>4.6389482833544382E-2</v>
      </c>
      <c r="AT171" s="14">
        <f t="shared" si="127"/>
        <v>2.9434966296473385E-3</v>
      </c>
      <c r="AU171" s="11">
        <f t="shared" si="108"/>
        <v>2.6089285525745061E-3</v>
      </c>
      <c r="AV171" s="14">
        <f t="shared" si="128"/>
        <v>1.4641865155287053E-2</v>
      </c>
      <c r="AW171" s="36">
        <f t="shared" si="109"/>
        <v>1.2852373824546246E-2</v>
      </c>
      <c r="AX171" s="13">
        <f t="shared" si="86"/>
        <v>9.6834038164613414E-3</v>
      </c>
      <c r="AY171" s="11">
        <f t="shared" si="91"/>
        <v>8.6375321649997377E-3</v>
      </c>
      <c r="AZ171" s="12">
        <f t="shared" si="89"/>
        <v>1.9713810376372387E-3</v>
      </c>
      <c r="BA171" s="11">
        <f t="shared" si="90"/>
        <v>1.7750186439768588E-3</v>
      </c>
      <c r="BB171" s="117">
        <f t="shared" si="111"/>
        <v>19515</v>
      </c>
      <c r="BC171" s="341">
        <f t="shared" si="88"/>
        <v>13070</v>
      </c>
    </row>
    <row r="172" spans="1:55" ht="16">
      <c r="A172" s="20">
        <v>57</v>
      </c>
      <c r="B172" s="19">
        <v>44526</v>
      </c>
      <c r="C172" s="8">
        <v>10632643</v>
      </c>
      <c r="D172" s="8">
        <v>20478</v>
      </c>
      <c r="E172" s="8">
        <v>5305354</v>
      </c>
      <c r="F172" s="8">
        <v>5118977</v>
      </c>
      <c r="G172" s="8">
        <v>6629870</v>
      </c>
      <c r="H172" s="10">
        <f t="shared" si="92"/>
        <v>1319930</v>
      </c>
      <c r="I172" s="8">
        <v>73419</v>
      </c>
      <c r="J172" s="8">
        <v>10526</v>
      </c>
      <c r="K172" s="8">
        <v>308</v>
      </c>
      <c r="L172" s="9">
        <v>46</v>
      </c>
      <c r="M172" s="8">
        <v>105344</v>
      </c>
      <c r="N172" s="8">
        <v>1320</v>
      </c>
      <c r="O172" s="18">
        <f t="shared" si="93"/>
        <v>615</v>
      </c>
      <c r="P172" s="18">
        <f t="shared" si="94"/>
        <v>-2</v>
      </c>
      <c r="Q172" s="18">
        <f t="shared" si="95"/>
        <v>-2</v>
      </c>
      <c r="R172" s="18">
        <f t="shared" si="101"/>
        <v>737</v>
      </c>
      <c r="S172" s="17">
        <f t="shared" si="102"/>
        <v>281.85714285714283</v>
      </c>
      <c r="T172" s="17">
        <f t="shared" si="103"/>
        <v>-2.2857142857142856</v>
      </c>
      <c r="U172" s="17">
        <f t="shared" si="104"/>
        <v>0.14285714285714285</v>
      </c>
      <c r="V172" s="17">
        <f t="shared" si="96"/>
        <v>1328.0204044117647</v>
      </c>
      <c r="W172" s="17">
        <f t="shared" si="105"/>
        <v>18.86360294117647</v>
      </c>
      <c r="X172" s="17">
        <f t="shared" si="97"/>
        <v>1.1159926470588237</v>
      </c>
      <c r="Y172" s="17">
        <f t="shared" si="115"/>
        <v>1092.9062587998806</v>
      </c>
      <c r="Z172" s="17">
        <f t="shared" si="116"/>
        <v>21.315432253226447</v>
      </c>
      <c r="AA172" s="17">
        <f t="shared" si="117"/>
        <v>3.9700975366847766</v>
      </c>
      <c r="AB172" s="11">
        <f t="shared" si="118"/>
        <v>1.4504781265592724E-2</v>
      </c>
      <c r="AC172" s="11">
        <f t="shared" si="119"/>
        <v>2.1506843157326656E-3</v>
      </c>
      <c r="AD172" s="11">
        <f t="shared" si="120"/>
        <v>1.2806766247370246E-2</v>
      </c>
      <c r="AE172" s="11">
        <f t="shared" si="121"/>
        <v>1.3784823842532849E-2</v>
      </c>
      <c r="AF172" s="11">
        <f t="shared" si="122"/>
        <v>4.3445922159714382E-3</v>
      </c>
      <c r="AG172" s="11">
        <f t="shared" si="123"/>
        <v>2.6995775239396117E-2</v>
      </c>
      <c r="AH172" s="11">
        <f t="shared" si="134"/>
        <v>1.7625157992405435E-2</v>
      </c>
      <c r="AI172" s="11">
        <f t="shared" si="106"/>
        <v>1.9032996611014498E-3</v>
      </c>
      <c r="AJ172" s="11">
        <f t="shared" si="107"/>
        <v>3.5999762808349152E-3</v>
      </c>
      <c r="AK172" s="16">
        <f t="shared" si="132"/>
        <v>1.800273699036074E-2</v>
      </c>
      <c r="AL172" s="37">
        <f t="shared" si="133"/>
        <v>1.9278284367717381E-3</v>
      </c>
      <c r="AM172" s="16">
        <f t="shared" si="131"/>
        <v>1.2753707350722999E-2</v>
      </c>
      <c r="AN172" s="15">
        <f t="shared" si="124"/>
        <v>1.7071707795744233E-2</v>
      </c>
      <c r="AO172" s="15">
        <f t="shared" si="125"/>
        <v>1.7180540590280664E-3</v>
      </c>
      <c r="AP172" s="15">
        <f t="shared" si="126"/>
        <v>0</v>
      </c>
      <c r="AQ172" s="15">
        <f t="shared" si="98"/>
        <v>1.7017315084425111E-2</v>
      </c>
      <c r="AR172" s="15">
        <f t="shared" si="99"/>
        <v>3.8205854244398618E-3</v>
      </c>
      <c r="AS172" s="15">
        <f t="shared" si="100"/>
        <v>4.2525814151581694E-2</v>
      </c>
      <c r="AT172" s="14">
        <f t="shared" si="127"/>
        <v>3.0887483464984984E-3</v>
      </c>
      <c r="AU172" s="11">
        <f t="shared" si="108"/>
        <v>2.6271361925002189E-3</v>
      </c>
      <c r="AV172" s="14">
        <f t="shared" si="128"/>
        <v>1.5514459100103793E-2</v>
      </c>
      <c r="AW172" s="36">
        <f t="shared" si="109"/>
        <v>1.2961857971026626E-2</v>
      </c>
      <c r="AX172" s="13">
        <f t="shared" si="86"/>
        <v>1.0103374644176041E-2</v>
      </c>
      <c r="AY172" s="11">
        <f t="shared" si="91"/>
        <v>8.6731908237296738E-3</v>
      </c>
      <c r="AZ172" s="12">
        <f t="shared" si="89"/>
        <v>2.031110715594725E-3</v>
      </c>
      <c r="BA172" s="11">
        <f t="shared" si="90"/>
        <v>1.7793712395567335E-3</v>
      </c>
      <c r="BB172" s="117">
        <f t="shared" si="111"/>
        <v>20478</v>
      </c>
      <c r="BC172" s="341">
        <f t="shared" si="88"/>
        <v>13466</v>
      </c>
    </row>
    <row r="173" spans="1:55" ht="16">
      <c r="A173" s="20">
        <v>58</v>
      </c>
      <c r="B173" s="19">
        <v>44527</v>
      </c>
      <c r="C173" s="8">
        <v>10652938</v>
      </c>
      <c r="D173" s="8">
        <v>20295</v>
      </c>
      <c r="E173" s="8">
        <v>5308336</v>
      </c>
      <c r="F173" s="8">
        <v>5132289</v>
      </c>
      <c r="G173" s="8">
        <v>6629870</v>
      </c>
      <c r="H173" s="10">
        <f t="shared" si="92"/>
        <v>1321512</v>
      </c>
      <c r="I173" s="8">
        <v>57292</v>
      </c>
      <c r="J173" s="8">
        <v>10909</v>
      </c>
      <c r="K173" s="8">
        <v>299</v>
      </c>
      <c r="L173" s="9">
        <v>42</v>
      </c>
      <c r="M173" s="8">
        <v>106202</v>
      </c>
      <c r="N173" s="8">
        <v>1325</v>
      </c>
      <c r="O173" s="18">
        <f t="shared" si="93"/>
        <v>383</v>
      </c>
      <c r="P173" s="18">
        <f t="shared" si="94"/>
        <v>-9</v>
      </c>
      <c r="Q173" s="18">
        <f t="shared" si="95"/>
        <v>-4</v>
      </c>
      <c r="R173" s="18">
        <f t="shared" si="101"/>
        <v>858</v>
      </c>
      <c r="S173" s="17">
        <f t="shared" si="102"/>
        <v>285.42857142857144</v>
      </c>
      <c r="T173" s="17">
        <f t="shared" si="103"/>
        <v>0.2857142857142857</v>
      </c>
      <c r="U173" s="17">
        <f t="shared" si="104"/>
        <v>-0.42857142857142855</v>
      </c>
      <c r="V173" s="17">
        <f t="shared" si="96"/>
        <v>1214.9930666666667</v>
      </c>
      <c r="W173" s="17">
        <f t="shared" si="105"/>
        <v>13.803733333333334</v>
      </c>
      <c r="X173" s="17">
        <f t="shared" si="97"/>
        <v>0</v>
      </c>
      <c r="Y173" s="17">
        <f t="shared" si="115"/>
        <v>1107.5852371556441</v>
      </c>
      <c r="Z173" s="17">
        <f t="shared" si="116"/>
        <v>23.454370081005148</v>
      </c>
      <c r="AA173" s="17">
        <f t="shared" si="117"/>
        <v>3.3577529069174332</v>
      </c>
      <c r="AB173" s="11">
        <f t="shared" si="118"/>
        <v>1.5085812080737195E-2</v>
      </c>
      <c r="AC173" s="11">
        <f t="shared" si="119"/>
        <v>2.2282320046556289E-3</v>
      </c>
      <c r="AD173" s="11">
        <f t="shared" si="120"/>
        <v>1.0901795152329329E-2</v>
      </c>
      <c r="AE173" s="11">
        <f t="shared" si="121"/>
        <v>1.393732660961791E-2</v>
      </c>
      <c r="AF173" s="11">
        <f t="shared" si="122"/>
        <v>3.1122308065534418E-3</v>
      </c>
      <c r="AG173" s="11">
        <f t="shared" si="123"/>
        <v>2.2849689334587732E-2</v>
      </c>
      <c r="AH173" s="11">
        <f t="shared" si="134"/>
        <v>1.6548755317651653E-2</v>
      </c>
      <c r="AI173" s="11">
        <f t="shared" si="106"/>
        <v>1.3113940084869212E-3</v>
      </c>
      <c r="AJ173" s="11">
        <f t="shared" si="107"/>
        <v>0</v>
      </c>
      <c r="AK173" s="16">
        <f t="shared" si="132"/>
        <v>1.8371140437207167E-2</v>
      </c>
      <c r="AL173" s="37">
        <f t="shared" si="133"/>
        <v>2.5151867011328948E-3</v>
      </c>
      <c r="AM173" s="16">
        <f t="shared" si="131"/>
        <v>7.5449866155132732E-3</v>
      </c>
      <c r="AN173" s="15">
        <f t="shared" si="124"/>
        <v>1.3356568723907059E-2</v>
      </c>
      <c r="AO173" s="15">
        <f t="shared" si="125"/>
        <v>1.1751304591927398E-2</v>
      </c>
      <c r="AP173" s="15">
        <f t="shared" si="126"/>
        <v>8.7810125901386205E-2</v>
      </c>
      <c r="AQ173" s="15">
        <f t="shared" si="98"/>
        <v>1.7086578441969948E-2</v>
      </c>
      <c r="AR173" s="15">
        <f t="shared" si="99"/>
        <v>3.203150340172903E-3</v>
      </c>
      <c r="AS173" s="15">
        <f t="shared" si="100"/>
        <v>3.6947850592795609E-2</v>
      </c>
      <c r="AT173" s="14">
        <f t="shared" si="127"/>
        <v>3.0611459953211752E-3</v>
      </c>
      <c r="AU173" s="11">
        <f t="shared" si="108"/>
        <v>2.2881939723446423E-3</v>
      </c>
      <c r="AV173" s="14">
        <f t="shared" si="128"/>
        <v>1.5357408786299331E-2</v>
      </c>
      <c r="AW173" s="36">
        <f t="shared" si="109"/>
        <v>1.1438790626968617E-2</v>
      </c>
      <c r="AX173" s="13">
        <f t="shared" si="86"/>
        <v>1.0085383315781897E-2</v>
      </c>
      <c r="AY173" s="11">
        <f t="shared" si="91"/>
        <v>7.4121787652053168E-3</v>
      </c>
      <c r="AZ173" s="12">
        <f t="shared" si="89"/>
        <v>2.0078825075001473E-3</v>
      </c>
      <c r="BA173" s="11">
        <f t="shared" si="90"/>
        <v>1.4971851419624904E-3</v>
      </c>
      <c r="BB173" s="117">
        <f t="shared" si="111"/>
        <v>20295</v>
      </c>
      <c r="BC173" s="341">
        <f t="shared" si="88"/>
        <v>13312</v>
      </c>
    </row>
    <row r="174" spans="1:55" ht="16">
      <c r="A174" s="20">
        <v>59</v>
      </c>
      <c r="B174" s="19">
        <v>44528</v>
      </c>
      <c r="C174" s="8">
        <v>10661115</v>
      </c>
      <c r="D174" s="8">
        <v>8177</v>
      </c>
      <c r="E174" s="8">
        <v>5309942</v>
      </c>
      <c r="F174" s="8">
        <v>5138001</v>
      </c>
      <c r="G174" s="8">
        <v>6629870</v>
      </c>
      <c r="H174" s="10">
        <f t="shared" si="92"/>
        <v>1319124</v>
      </c>
      <c r="I174" s="8">
        <v>52930</v>
      </c>
      <c r="J174" s="8">
        <v>10997</v>
      </c>
      <c r="K174" s="8">
        <v>283</v>
      </c>
      <c r="L174" s="9">
        <v>44</v>
      </c>
      <c r="M174" s="8">
        <v>107162</v>
      </c>
      <c r="N174" s="8">
        <v>1329</v>
      </c>
      <c r="O174" s="18">
        <f t="shared" si="93"/>
        <v>88</v>
      </c>
      <c r="P174" s="18">
        <f t="shared" si="94"/>
        <v>-16</v>
      </c>
      <c r="Q174" s="18">
        <f t="shared" si="95"/>
        <v>2</v>
      </c>
      <c r="R174" s="18">
        <f t="shared" si="101"/>
        <v>960</v>
      </c>
      <c r="S174" s="17">
        <f t="shared" si="102"/>
        <v>311.14285714285717</v>
      </c>
      <c r="T174" s="17">
        <f t="shared" si="103"/>
        <v>2.1428571428571428</v>
      </c>
      <c r="U174" s="17">
        <f t="shared" si="104"/>
        <v>-1.2857142857142858</v>
      </c>
      <c r="V174" s="17">
        <f t="shared" si="96"/>
        <v>1020.2783468738961</v>
      </c>
      <c r="W174" s="17">
        <f t="shared" si="105"/>
        <v>7.9915224302366639</v>
      </c>
      <c r="X174" s="17">
        <f t="shared" si="97"/>
        <v>5.7301306958671852</v>
      </c>
      <c r="Y174" s="17">
        <f t="shared" si="115"/>
        <v>1104.1509103457429</v>
      </c>
      <c r="Z174" s="17">
        <f t="shared" si="116"/>
        <v>24.061254361523815</v>
      </c>
      <c r="AA174" s="17">
        <f t="shared" si="117"/>
        <v>2.185195436299995</v>
      </c>
      <c r="AB174" s="11">
        <f t="shared" si="118"/>
        <v>1.9272340123328614E-2</v>
      </c>
      <c r="AC174" s="11">
        <f t="shared" si="119"/>
        <v>2.2056333634177115E-3</v>
      </c>
      <c r="AD174" s="11">
        <f t="shared" si="120"/>
        <v>7.3083459408026588E-3</v>
      </c>
      <c r="AE174" s="11">
        <f t="shared" si="121"/>
        <v>1.6261705909869275E-2</v>
      </c>
      <c r="AF174" s="11">
        <f t="shared" si="122"/>
        <v>4.6156342576572232E-3</v>
      </c>
      <c r="AG174" s="11">
        <f t="shared" si="123"/>
        <v>2.9856716219527703E-2</v>
      </c>
      <c r="AH174" s="11">
        <f t="shared" si="134"/>
        <v>1.7808391169341201E-2</v>
      </c>
      <c r="AI174" s="11">
        <f t="shared" si="106"/>
        <v>7.325623274577563E-4</v>
      </c>
      <c r="AJ174" s="11">
        <f t="shared" si="107"/>
        <v>1.9164316708585902E-2</v>
      </c>
      <c r="AK174" s="16">
        <f t="shared" si="132"/>
        <v>1.8504776856528227E-2</v>
      </c>
      <c r="AL174" s="37">
        <f t="shared" si="133"/>
        <v>2.0556166902360859E-3</v>
      </c>
      <c r="AM174" s="16">
        <f t="shared" si="131"/>
        <v>7.5449866155132732E-3</v>
      </c>
      <c r="AN174" s="15">
        <f t="shared" si="124"/>
        <v>1.884718069564862E-2</v>
      </c>
      <c r="AO174" s="15">
        <f t="shared" si="125"/>
        <v>4.8649388072338779E-3</v>
      </c>
      <c r="AP174" s="15">
        <f t="shared" si="126"/>
        <v>2.5743557785518734E-2</v>
      </c>
      <c r="AQ174" s="15">
        <f t="shared" si="98"/>
        <v>1.7373777997535204E-2</v>
      </c>
      <c r="AR174" s="15">
        <f t="shared" si="99"/>
        <v>4.0061182490273737E-3</v>
      </c>
      <c r="AS174" s="15">
        <f t="shared" si="100"/>
        <v>4.1506969067897567E-2</v>
      </c>
      <c r="AT174" s="14">
        <f t="shared" si="127"/>
        <v>1.2333575168140551E-3</v>
      </c>
      <c r="AU174" s="11">
        <f t="shared" si="108"/>
        <v>2.2075201215968686E-3</v>
      </c>
      <c r="AV174" s="14">
        <f t="shared" si="128"/>
        <v>6.1988107259059802E-3</v>
      </c>
      <c r="AW174" s="36">
        <f t="shared" si="109"/>
        <v>1.1128396369069316E-2</v>
      </c>
      <c r="AX174" s="13">
        <f t="shared" si="86"/>
        <v>4.3223217042297002E-3</v>
      </c>
      <c r="AY174" s="11">
        <f t="shared" si="91"/>
        <v>6.9675896793038386E-3</v>
      </c>
      <c r="AZ174" s="12">
        <f t="shared" si="89"/>
        <v>8.6155535478071215E-4</v>
      </c>
      <c r="BA174" s="11">
        <f t="shared" si="90"/>
        <v>1.3954809284129465E-3</v>
      </c>
      <c r="BB174" s="117">
        <f t="shared" si="111"/>
        <v>8177</v>
      </c>
      <c r="BC174" s="341">
        <f t="shared" si="88"/>
        <v>5712</v>
      </c>
    </row>
    <row r="175" spans="1:55" ht="16">
      <c r="A175" s="20">
        <v>60</v>
      </c>
      <c r="B175" s="19">
        <v>44529</v>
      </c>
      <c r="C175" s="8">
        <v>10664601</v>
      </c>
      <c r="D175" s="8">
        <v>3486</v>
      </c>
      <c r="E175" s="8">
        <v>5310643</v>
      </c>
      <c r="F175" s="8">
        <v>5140389</v>
      </c>
      <c r="G175" s="8">
        <v>6629870</v>
      </c>
      <c r="H175" s="10">
        <f t="shared" si="92"/>
        <v>1320270</v>
      </c>
      <c r="I175" s="8">
        <v>48397</v>
      </c>
      <c r="J175" s="8">
        <v>11149</v>
      </c>
      <c r="K175" s="8">
        <v>300</v>
      </c>
      <c r="L175" s="9">
        <v>45</v>
      </c>
      <c r="M175" s="8">
        <v>107988</v>
      </c>
      <c r="N175" s="8">
        <v>1332</v>
      </c>
      <c r="O175" s="18">
        <f t="shared" si="93"/>
        <v>152</v>
      </c>
      <c r="P175" s="18">
        <f t="shared" si="94"/>
        <v>17</v>
      </c>
      <c r="Q175" s="18">
        <f t="shared" si="95"/>
        <v>1</v>
      </c>
      <c r="R175" s="18">
        <f t="shared" si="101"/>
        <v>826</v>
      </c>
      <c r="S175" s="17">
        <f t="shared" si="102"/>
        <v>354.28571428571428</v>
      </c>
      <c r="T175" s="17">
        <f t="shared" si="103"/>
        <v>-3.1428571428571428</v>
      </c>
      <c r="U175" s="17">
        <f t="shared" si="104"/>
        <v>-1</v>
      </c>
      <c r="V175" s="17">
        <f t="shared" si="96"/>
        <v>953.20706455542017</v>
      </c>
      <c r="W175" s="17">
        <f t="shared" si="105"/>
        <v>38.559074299634588</v>
      </c>
      <c r="X175" s="17">
        <f t="shared" si="97"/>
        <v>4.2338611449451893</v>
      </c>
      <c r="Y175" s="17">
        <f t="shared" si="115"/>
        <v>1133.0749616867715</v>
      </c>
      <c r="Z175" s="17">
        <f t="shared" si="116"/>
        <v>17.626291519652099</v>
      </c>
      <c r="AA175" s="17">
        <f t="shared" si="117"/>
        <v>2.1895754902083508</v>
      </c>
      <c r="AB175" s="11">
        <f t="shared" si="118"/>
        <v>2.1407046319417561E-2</v>
      </c>
      <c r="AC175" s="11">
        <f t="shared" si="119"/>
        <v>1.602827272860971E-3</v>
      </c>
      <c r="AD175" s="11">
        <f t="shared" si="120"/>
        <v>7.7370158664606037E-3</v>
      </c>
      <c r="AE175" s="11">
        <f t="shared" si="121"/>
        <v>1.7458834942043779E-2</v>
      </c>
      <c r="AF175" s="11">
        <f t="shared" si="122"/>
        <v>5.1119599374637066E-3</v>
      </c>
      <c r="AG175" s="11">
        <f t="shared" si="123"/>
        <v>2.4209116649599609E-2</v>
      </c>
      <c r="AH175" s="11">
        <f t="shared" si="134"/>
        <v>1.8008824193376537E-2</v>
      </c>
      <c r="AI175" s="11">
        <f t="shared" si="106"/>
        <v>3.5063266617836306E-3</v>
      </c>
      <c r="AJ175" s="11">
        <f t="shared" si="107"/>
        <v>1.4960640088145545E-2</v>
      </c>
      <c r="AK175" s="16">
        <f t="shared" si="132"/>
        <v>1.8847046988320411E-2</v>
      </c>
      <c r="AL175" s="37">
        <f t="shared" si="133"/>
        <v>1.8450868620626104E-3</v>
      </c>
      <c r="AM175" s="16">
        <f t="shared" si="131"/>
        <v>9.5898330421192533E-3</v>
      </c>
      <c r="AN175" s="15">
        <f t="shared" si="124"/>
        <v>1.5965683632978987E-2</v>
      </c>
      <c r="AO175" s="15">
        <f t="shared" si="125"/>
        <v>3.8484095301288255E-3</v>
      </c>
      <c r="AP175" s="15">
        <f t="shared" si="126"/>
        <v>0</v>
      </c>
      <c r="AQ175" s="15">
        <f t="shared" si="98"/>
        <v>1.8170438144132318E-2</v>
      </c>
      <c r="AR175" s="15">
        <f t="shared" si="99"/>
        <v>4.0176896717008049E-3</v>
      </c>
      <c r="AS175" s="15">
        <f t="shared" si="100"/>
        <v>3.7731608429086169E-2</v>
      </c>
      <c r="AT175" s="14">
        <f t="shared" si="127"/>
        <v>5.2580216504999344E-4</v>
      </c>
      <c r="AU175" s="11">
        <f t="shared" si="108"/>
        <v>2.1063545956190909E-3</v>
      </c>
      <c r="AV175" s="14">
        <f t="shared" si="128"/>
        <v>2.6403690154286623E-3</v>
      </c>
      <c r="AW175" s="36">
        <f t="shared" si="109"/>
        <v>1.0702271494473845E-2</v>
      </c>
      <c r="AX175" s="13">
        <f t="shared" si="86"/>
        <v>1.8102922848799658E-3</v>
      </c>
      <c r="AY175" s="11">
        <f t="shared" si="91"/>
        <v>6.3572619160150671E-3</v>
      </c>
      <c r="AZ175" s="12">
        <f t="shared" si="89"/>
        <v>3.60188057986054E-4</v>
      </c>
      <c r="BA175" s="11">
        <f t="shared" si="90"/>
        <v>1.2625759307066783E-3</v>
      </c>
      <c r="BB175" s="117">
        <f t="shared" si="111"/>
        <v>3486</v>
      </c>
      <c r="BC175" s="341">
        <f t="shared" si="88"/>
        <v>2388</v>
      </c>
    </row>
    <row r="176" spans="1:55" ht="16">
      <c r="A176" s="20">
        <v>61</v>
      </c>
      <c r="B176" s="19">
        <v>44530</v>
      </c>
      <c r="C176" s="8">
        <v>10681153</v>
      </c>
      <c r="D176" s="8">
        <v>16552</v>
      </c>
      <c r="E176" s="8">
        <v>5313498</v>
      </c>
      <c r="F176" s="8">
        <v>5150117</v>
      </c>
      <c r="G176" s="8">
        <v>6629870</v>
      </c>
      <c r="H176" s="10">
        <f t="shared" si="92"/>
        <v>1312368</v>
      </c>
      <c r="I176" s="8">
        <v>45658</v>
      </c>
      <c r="J176" s="8">
        <v>11064</v>
      </c>
      <c r="K176" s="8">
        <v>305</v>
      </c>
      <c r="L176" s="9">
        <v>41</v>
      </c>
      <c r="M176" s="8">
        <v>108979</v>
      </c>
      <c r="N176" s="8">
        <v>1338</v>
      </c>
      <c r="O176" s="18">
        <f t="shared" si="93"/>
        <v>-85</v>
      </c>
      <c r="P176" s="18">
        <f t="shared" si="94"/>
        <v>5</v>
      </c>
      <c r="Q176" s="18">
        <f t="shared" si="95"/>
        <v>-4</v>
      </c>
      <c r="R176" s="18">
        <f t="shared" si="101"/>
        <v>991</v>
      </c>
      <c r="S176" s="17">
        <f t="shared" si="102"/>
        <v>292.42857142857144</v>
      </c>
      <c r="T176" s="17">
        <f t="shared" si="103"/>
        <v>-2.7142857142857144</v>
      </c>
      <c r="U176" s="17">
        <f t="shared" si="104"/>
        <v>-0.42857142857142855</v>
      </c>
      <c r="V176" s="17">
        <f t="shared" si="96"/>
        <v>875.94864154250661</v>
      </c>
      <c r="W176" s="17">
        <f t="shared" si="105"/>
        <v>31.490359333917617</v>
      </c>
      <c r="X176" s="17">
        <f t="shared" si="97"/>
        <v>0</v>
      </c>
      <c r="Y176" s="17">
        <f t="shared" si="115"/>
        <v>1105.616874357012</v>
      </c>
      <c r="Z176" s="17">
        <f t="shared" si="116"/>
        <v>18.206367946774673</v>
      </c>
      <c r="AA176" s="17">
        <f t="shared" si="117"/>
        <v>2.7818721071309822</v>
      </c>
      <c r="AB176" s="11">
        <f t="shared" si="118"/>
        <v>2.2844739846622972E-2</v>
      </c>
      <c r="AC176" s="11">
        <f t="shared" si="119"/>
        <v>1.6330045696272915E-3</v>
      </c>
      <c r="AD176" s="11">
        <f t="shared" si="120"/>
        <v>9.2729070237699412E-3</v>
      </c>
      <c r="AE176" s="11">
        <f t="shared" si="121"/>
        <v>2.1875651087823456E-2</v>
      </c>
      <c r="AF176" s="11">
        <f t="shared" si="122"/>
        <v>5.0909643566788565E-3</v>
      </c>
      <c r="AG176" s="11">
        <f t="shared" si="123"/>
        <v>2.4790245249783165E-2</v>
      </c>
      <c r="AH176" s="11">
        <f t="shared" si="134"/>
        <v>1.8099234281928767E-2</v>
      </c>
      <c r="AI176" s="11">
        <f t="shared" si="106"/>
        <v>2.8245007923506696E-3</v>
      </c>
      <c r="AJ176" s="11">
        <f t="shared" si="107"/>
        <v>0</v>
      </c>
      <c r="AK176" s="16">
        <f t="shared" si="132"/>
        <v>1.8635851853549514E-2</v>
      </c>
      <c r="AL176" s="37">
        <f t="shared" si="133"/>
        <v>1.6390428944318333E-3</v>
      </c>
      <c r="AM176" s="16">
        <f t="shared" si="131"/>
        <v>9.6103416557369713E-3</v>
      </c>
      <c r="AN176" s="15">
        <f t="shared" si="124"/>
        <v>1.5520410154003812E-2</v>
      </c>
      <c r="AO176" s="15">
        <f t="shared" si="125"/>
        <v>1.8001083848590558E-3</v>
      </c>
      <c r="AP176" s="15">
        <f t="shared" si="126"/>
        <v>1.3564596229023422E-2</v>
      </c>
      <c r="AQ176" s="15">
        <f t="shared" si="98"/>
        <v>1.8434887088954733E-2</v>
      </c>
      <c r="AR176" s="15">
        <f t="shared" si="99"/>
        <v>4.2210057862530452E-3</v>
      </c>
      <c r="AS176" s="15">
        <f t="shared" si="100"/>
        <v>3.5048643379410063E-2</v>
      </c>
      <c r="AT176" s="14">
        <f t="shared" si="127"/>
        <v>2.4965798726068536E-3</v>
      </c>
      <c r="AU176" s="11">
        <f t="shared" si="108"/>
        <v>1.9961822134413752E-3</v>
      </c>
      <c r="AV176" s="14">
        <f t="shared" si="128"/>
        <v>1.2612316057691135E-2</v>
      </c>
      <c r="AW176" s="36">
        <f t="shared" si="109"/>
        <v>1.0213965943978196E-2</v>
      </c>
      <c r="AX176" s="13">
        <f t="shared" si="86"/>
        <v>7.3681898399569788E-3</v>
      </c>
      <c r="AY176" s="11">
        <f t="shared" si="91"/>
        <v>5.6843331643796355E-3</v>
      </c>
      <c r="AZ176" s="12">
        <f t="shared" si="89"/>
        <v>1.4672987554808768E-3</v>
      </c>
      <c r="BA176" s="11">
        <f t="shared" si="90"/>
        <v>1.1201253892287048E-3</v>
      </c>
      <c r="BB176" s="117">
        <f t="shared" si="111"/>
        <v>16552</v>
      </c>
      <c r="BC176" s="341">
        <f t="shared" si="88"/>
        <v>9728</v>
      </c>
    </row>
    <row r="177" spans="1:55" ht="16">
      <c r="A177" s="20">
        <v>62</v>
      </c>
      <c r="B177" s="19">
        <v>44531</v>
      </c>
      <c r="C177" s="8">
        <v>10695099</v>
      </c>
      <c r="D177" s="8">
        <v>13946</v>
      </c>
      <c r="E177" s="8">
        <v>5315355</v>
      </c>
      <c r="F177" s="8">
        <v>5157204</v>
      </c>
      <c r="G177" s="8">
        <v>6629870</v>
      </c>
      <c r="H177" s="10">
        <f t="shared" si="92"/>
        <v>1275524</v>
      </c>
      <c r="I177" s="8">
        <v>74252</v>
      </c>
      <c r="J177" s="8">
        <v>11609</v>
      </c>
      <c r="K177" s="8">
        <v>299</v>
      </c>
      <c r="L177" s="9">
        <v>43</v>
      </c>
      <c r="M177" s="8">
        <v>109595</v>
      </c>
      <c r="N177" s="8">
        <v>1344</v>
      </c>
      <c r="O177" s="18">
        <f t="shared" si="93"/>
        <v>545</v>
      </c>
      <c r="P177" s="18">
        <f t="shared" si="94"/>
        <v>-6</v>
      </c>
      <c r="Q177" s="18">
        <f t="shared" si="95"/>
        <v>2</v>
      </c>
      <c r="R177" s="18">
        <f t="shared" si="101"/>
        <v>616</v>
      </c>
      <c r="S177" s="17">
        <f t="shared" si="102"/>
        <v>447.71428571428572</v>
      </c>
      <c r="T177" s="17">
        <f t="shared" si="103"/>
        <v>-1.5714285714285714</v>
      </c>
      <c r="U177" s="17">
        <f t="shared" si="104"/>
        <v>0.2857142857142857</v>
      </c>
      <c r="V177" s="17">
        <f t="shared" si="96"/>
        <v>1143.3720190779013</v>
      </c>
      <c r="W177" s="17">
        <f t="shared" si="105"/>
        <v>9.4115973558698016</v>
      </c>
      <c r="X177" s="17">
        <f t="shared" si="97"/>
        <v>4.2163835662287674</v>
      </c>
      <c r="Y177" s="17">
        <f t="shared" si="115"/>
        <v>1123.9039269450038</v>
      </c>
      <c r="Z177" s="17">
        <f t="shared" si="116"/>
        <v>16.234406042012768</v>
      </c>
      <c r="AA177" s="17">
        <f t="shared" si="117"/>
        <v>2.8678845294912305</v>
      </c>
      <c r="AB177" s="11">
        <f t="shared" si="118"/>
        <v>2.4615706490538434E-2</v>
      </c>
      <c r="AC177" s="11">
        <f t="shared" si="119"/>
        <v>1.4673179719823543E-3</v>
      </c>
      <c r="AD177" s="11">
        <f t="shared" si="120"/>
        <v>9.402900096692559E-3</v>
      </c>
      <c r="AE177" s="11">
        <f t="shared" si="121"/>
        <v>2.3211091568455897E-2</v>
      </c>
      <c r="AF177" s="11">
        <f t="shared" si="122"/>
        <v>2.884884586976146E-3</v>
      </c>
      <c r="AG177" s="11">
        <f t="shared" si="123"/>
        <v>1.2191740190977325E-2</v>
      </c>
      <c r="AH177" s="11">
        <f t="shared" si="134"/>
        <v>2.5042095998026662E-2</v>
      </c>
      <c r="AI177" s="11">
        <f t="shared" si="106"/>
        <v>8.5065052023407467E-4</v>
      </c>
      <c r="AJ177" s="11">
        <f t="shared" si="107"/>
        <v>1.3824208413864812E-2</v>
      </c>
      <c r="AK177" s="16">
        <f t="shared" si="132"/>
        <v>1.9306791419677671E-2</v>
      </c>
      <c r="AL177" s="37">
        <f t="shared" si="133"/>
        <v>1.8625431467360128E-3</v>
      </c>
      <c r="AM177" s="16">
        <f t="shared" si="131"/>
        <v>9.4316928734067638E-3</v>
      </c>
      <c r="AN177" s="15">
        <f t="shared" si="124"/>
        <v>2.4106641062779238E-2</v>
      </c>
      <c r="AO177" s="15">
        <f t="shared" si="125"/>
        <v>5.695353399778482E-4</v>
      </c>
      <c r="AP177" s="15">
        <f t="shared" si="126"/>
        <v>4.1004243764194176E-2</v>
      </c>
      <c r="AQ177" s="15">
        <f t="shared" si="98"/>
        <v>1.8488256672086645E-2</v>
      </c>
      <c r="AR177" s="15">
        <f t="shared" si="99"/>
        <v>4.5481014615268659E-3</v>
      </c>
      <c r="AS177" s="15">
        <f t="shared" si="100"/>
        <v>2.8199750599444885E-2</v>
      </c>
      <c r="AT177" s="14">
        <f t="shared" si="127"/>
        <v>2.1035103252401632E-3</v>
      </c>
      <c r="AU177" s="11">
        <f t="shared" si="108"/>
        <v>1.8932497922282039E-3</v>
      </c>
      <c r="AV177" s="14">
        <f t="shared" si="128"/>
        <v>1.0933545742769247E-2</v>
      </c>
      <c r="AW177" s="36">
        <f t="shared" si="109"/>
        <v>9.7823798669260647E-3</v>
      </c>
      <c r="AX177" s="13">
        <f t="shared" si="86"/>
        <v>5.4001621496409542E-3</v>
      </c>
      <c r="AY177" s="11">
        <f t="shared" si="91"/>
        <v>4.9889912086147053E-3</v>
      </c>
      <c r="AZ177" s="12">
        <f t="shared" si="89"/>
        <v>1.068950069910873E-3</v>
      </c>
      <c r="BA177" s="11">
        <f t="shared" si="90"/>
        <v>9.7610188004117291E-4</v>
      </c>
      <c r="BB177" s="117">
        <f t="shared" si="111"/>
        <v>13946</v>
      </c>
      <c r="BC177" s="341">
        <f t="shared" si="88"/>
        <v>7087</v>
      </c>
    </row>
    <row r="178" spans="1:55" s="22" customFormat="1" ht="16">
      <c r="A178" s="35">
        <v>63</v>
      </c>
      <c r="B178" s="34">
        <v>44532</v>
      </c>
      <c r="C178" s="31">
        <v>10709919</v>
      </c>
      <c r="D178" s="31">
        <v>14820</v>
      </c>
      <c r="E178" s="31">
        <v>5317198</v>
      </c>
      <c r="F178" s="31">
        <v>5164106</v>
      </c>
      <c r="G178" s="31">
        <v>6629870</v>
      </c>
      <c r="H178" s="33">
        <f t="shared" si="92"/>
        <v>1271122</v>
      </c>
      <c r="I178" s="31">
        <v>70343</v>
      </c>
      <c r="J178" s="31">
        <v>12391</v>
      </c>
      <c r="K178" s="31">
        <v>288</v>
      </c>
      <c r="L178" s="32">
        <v>41</v>
      </c>
      <c r="M178" s="31">
        <v>110225</v>
      </c>
      <c r="N178" s="31">
        <v>1354</v>
      </c>
      <c r="O178" s="30">
        <f t="shared" si="93"/>
        <v>782</v>
      </c>
      <c r="P178" s="30">
        <f t="shared" si="94"/>
        <v>-11</v>
      </c>
      <c r="Q178" s="30">
        <f t="shared" si="95"/>
        <v>-2</v>
      </c>
      <c r="R178" s="30">
        <f t="shared" si="101"/>
        <v>630</v>
      </c>
      <c r="S178" s="29">
        <f t="shared" si="102"/>
        <v>584.14285714285711</v>
      </c>
      <c r="T178" s="29">
        <f t="shared" si="103"/>
        <v>2.2857142857142856</v>
      </c>
      <c r="U178" s="29">
        <f t="shared" si="104"/>
        <v>-0.5714285714285714</v>
      </c>
      <c r="V178" s="29">
        <f t="shared" si="96"/>
        <v>1395.7051886792453</v>
      </c>
      <c r="W178" s="29">
        <f t="shared" si="105"/>
        <v>3.2641509433962259</v>
      </c>
      <c r="X178" s="29">
        <f t="shared" si="97"/>
        <v>3.0660377358490365E-2</v>
      </c>
      <c r="Y178" s="29">
        <f t="shared" si="115"/>
        <v>1114.4355824159013</v>
      </c>
      <c r="Z178" s="29">
        <f t="shared" si="116"/>
        <v>16.412195034961133</v>
      </c>
      <c r="AA178" s="29">
        <f t="shared" si="117"/>
        <v>2.0492944300816327</v>
      </c>
      <c r="AB178" s="23">
        <f t="shared" si="118"/>
        <v>1.5008829154984395E-2</v>
      </c>
      <c r="AC178" s="23">
        <f t="shared" si="119"/>
        <v>1.4137475264847216E-3</v>
      </c>
      <c r="AD178" s="23">
        <f t="shared" si="120"/>
        <v>6.8538275253566313E-3</v>
      </c>
      <c r="AE178" s="23">
        <f t="shared" si="121"/>
        <v>1.5082962827801118E-2</v>
      </c>
      <c r="AF178" s="23">
        <f t="shared" si="122"/>
        <v>2.2155805576486785E-3</v>
      </c>
      <c r="AG178" s="23">
        <f t="shared" si="123"/>
        <v>1.1849507853042377E-2</v>
      </c>
      <c r="AH178" s="23">
        <f t="shared" si="134"/>
        <v>1.879686996551265E-2</v>
      </c>
      <c r="AI178" s="23">
        <f t="shared" si="106"/>
        <v>2.8117417033303693E-4</v>
      </c>
      <c r="AJ178" s="23">
        <f t="shared" si="107"/>
        <v>1.0254306808859654E-4</v>
      </c>
      <c r="AK178" s="27">
        <f t="shared" si="132"/>
        <v>1.9556524794733746E-2</v>
      </c>
      <c r="AL178" s="28">
        <f t="shared" si="133"/>
        <v>1.1612778143792867E-3</v>
      </c>
      <c r="AM178" s="27">
        <f t="shared" si="131"/>
        <v>6.8562340298411418E-3</v>
      </c>
      <c r="AN178" s="26">
        <f t="shared" si="124"/>
        <v>1.6400979042967317E-2</v>
      </c>
      <c r="AO178" s="26">
        <f t="shared" si="125"/>
        <v>5.1223508468347147E-3</v>
      </c>
      <c r="AP178" s="26">
        <f t="shared" si="126"/>
        <v>0</v>
      </c>
      <c r="AQ178" s="26">
        <f t="shared" si="98"/>
        <v>1.8622839824533676E-2</v>
      </c>
      <c r="AR178" s="26">
        <f t="shared" si="99"/>
        <v>4.0350839156870445E-3</v>
      </c>
      <c r="AS178" s="26">
        <f t="shared" si="100"/>
        <v>2.4814039245579633E-2</v>
      </c>
      <c r="AT178" s="24">
        <f t="shared" si="127"/>
        <v>2.2353379478028982E-3</v>
      </c>
      <c r="AU178" s="23">
        <f t="shared" si="108"/>
        <v>1.8711420542829001E-3</v>
      </c>
      <c r="AV178" s="24">
        <f t="shared" si="128"/>
        <v>1.1658991033118772E-2</v>
      </c>
      <c r="AW178" s="25">
        <f t="shared" si="109"/>
        <v>9.7104424540286182E-3</v>
      </c>
      <c r="AX178" s="13">
        <f t="shared" si="86"/>
        <v>5.4111094734399356E-3</v>
      </c>
      <c r="AY178" s="23">
        <f t="shared" si="91"/>
        <v>4.7616186067696879E-3</v>
      </c>
      <c r="AZ178" s="23">
        <f t="shared" si="89"/>
        <v>1.0410460536933604E-3</v>
      </c>
      <c r="BA178" s="23">
        <f t="shared" si="90"/>
        <v>9.2703821600466634E-4</v>
      </c>
      <c r="BB178" s="117">
        <f t="shared" si="111"/>
        <v>14820</v>
      </c>
      <c r="BC178" s="341">
        <f t="shared" si="88"/>
        <v>6902</v>
      </c>
    </row>
    <row r="179" spans="1:55" ht="16">
      <c r="A179" s="20">
        <v>64</v>
      </c>
      <c r="B179" s="19">
        <v>44533</v>
      </c>
      <c r="C179" s="8">
        <v>10725284</v>
      </c>
      <c r="D179" s="8">
        <v>15365</v>
      </c>
      <c r="E179" s="8">
        <v>5319016</v>
      </c>
      <c r="F179" s="8">
        <v>5170961</v>
      </c>
      <c r="G179" s="8">
        <v>6629870</v>
      </c>
      <c r="H179" s="10">
        <f t="shared" si="92"/>
        <v>1270221</v>
      </c>
      <c r="I179" s="8">
        <v>63214</v>
      </c>
      <c r="J179" s="8">
        <v>12573</v>
      </c>
      <c r="K179" s="8">
        <v>289</v>
      </c>
      <c r="L179" s="9">
        <v>43</v>
      </c>
      <c r="M179" s="8">
        <v>111204</v>
      </c>
      <c r="N179" s="8">
        <v>1365</v>
      </c>
      <c r="O179" s="18">
        <f t="shared" si="93"/>
        <v>182</v>
      </c>
      <c r="P179" s="18">
        <f t="shared" si="94"/>
        <v>1</v>
      </c>
      <c r="Q179" s="18">
        <f t="shared" si="95"/>
        <v>2</v>
      </c>
      <c r="R179" s="18">
        <f t="shared" si="101"/>
        <v>979</v>
      </c>
      <c r="S179" s="17">
        <f t="shared" si="102"/>
        <v>712.85714285714289</v>
      </c>
      <c r="T179" s="17">
        <f t="shared" si="103"/>
        <v>1.4285714285714286</v>
      </c>
      <c r="U179" s="17">
        <f t="shared" si="104"/>
        <v>0</v>
      </c>
      <c r="V179" s="17">
        <f t="shared" si="96"/>
        <v>1135.8137931034482</v>
      </c>
      <c r="W179" s="17">
        <f t="shared" si="105"/>
        <v>22.924137931034483</v>
      </c>
      <c r="X179" s="17">
        <f t="shared" si="97"/>
        <v>5.2620689655172415</v>
      </c>
      <c r="Y179" s="17">
        <f t="shared" si="115"/>
        <v>1126.5949795752399</v>
      </c>
      <c r="Z179" s="17">
        <f t="shared" si="116"/>
        <v>12.434910035236788</v>
      </c>
      <c r="AA179" s="17">
        <f t="shared" si="117"/>
        <v>2.1528965561818079</v>
      </c>
      <c r="AB179" s="11">
        <f t="shared" si="118"/>
        <v>1.6015736883204297E-2</v>
      </c>
      <c r="AC179" s="11">
        <f t="shared" si="119"/>
        <v>1.0035437039171001E-3</v>
      </c>
      <c r="AD179" s="11">
        <f t="shared" si="120"/>
        <v>7.4753352645201658E-3</v>
      </c>
      <c r="AE179" s="11">
        <f t="shared" si="121"/>
        <v>1.4504781265592724E-2</v>
      </c>
      <c r="AF179" s="11">
        <f t="shared" si="122"/>
        <v>2.1506843157326656E-3</v>
      </c>
      <c r="AG179" s="11">
        <f t="shared" si="123"/>
        <v>1.2806766247370246E-2</v>
      </c>
      <c r="AH179" s="11">
        <f t="shared" si="134"/>
        <v>1.6146792049009116E-2</v>
      </c>
      <c r="AI179" s="11">
        <f t="shared" si="106"/>
        <v>1.8500635889786524E-3</v>
      </c>
      <c r="AJ179" s="11">
        <f t="shared" si="107"/>
        <v>1.8271072796934865E-2</v>
      </c>
      <c r="AK179" s="16">
        <f t="shared" si="132"/>
        <v>1.9199155723748421E-2</v>
      </c>
      <c r="AL179" s="16">
        <f t="shared" si="133"/>
        <v>7.2791714719841016E-4</v>
      </c>
      <c r="AM179" s="16">
        <f t="shared" si="131"/>
        <v>6.8562340298411418E-3</v>
      </c>
      <c r="AN179" s="15">
        <f t="shared" si="124"/>
        <v>1.7625157992405435E-2</v>
      </c>
      <c r="AO179" s="15">
        <f t="shared" si="125"/>
        <v>1.9032996611014498E-3</v>
      </c>
      <c r="AP179" s="15">
        <f t="shared" si="126"/>
        <v>3.5999762808349152E-3</v>
      </c>
      <c r="AQ179" s="15">
        <f t="shared" si="98"/>
        <v>1.8355301187270072E-2</v>
      </c>
      <c r="AR179" s="15">
        <f t="shared" si="99"/>
        <v>3.1905957887918175E-3</v>
      </c>
      <c r="AS179" s="15">
        <f t="shared" si="100"/>
        <v>1.9082945559622651E-2</v>
      </c>
      <c r="AT179" s="14">
        <f t="shared" si="127"/>
        <v>2.3175416712544893E-3</v>
      </c>
      <c r="AU179" s="11">
        <f t="shared" si="108"/>
        <v>1.8629540031920471E-3</v>
      </c>
      <c r="AV179" s="14">
        <f t="shared" si="128"/>
        <v>1.2096320246634247E-2</v>
      </c>
      <c r="AW179" s="11">
        <f t="shared" si="109"/>
        <v>9.6847847681104954E-3</v>
      </c>
      <c r="AX179" s="13">
        <f t="shared" si="86"/>
        <v>5.3928733827280154E-3</v>
      </c>
      <c r="AY179" s="11">
        <f t="shared" si="91"/>
        <v>4.6680933441952946E-3</v>
      </c>
      <c r="AZ179" s="12">
        <f t="shared" si="89"/>
        <v>1.0339569252489113E-3</v>
      </c>
      <c r="BA179" s="11">
        <f t="shared" si="90"/>
        <v>9.0684820581485217E-4</v>
      </c>
      <c r="BB179" s="117">
        <f t="shared" si="111"/>
        <v>15365</v>
      </c>
      <c r="BC179" s="341">
        <f t="shared" si="88"/>
        <v>6855</v>
      </c>
    </row>
    <row r="180" spans="1:55" ht="16">
      <c r="A180" s="20">
        <v>65</v>
      </c>
      <c r="B180" s="19">
        <v>44534</v>
      </c>
      <c r="C180" s="8">
        <v>10740802</v>
      </c>
      <c r="D180" s="8">
        <v>15518</v>
      </c>
      <c r="E180" s="8">
        <v>5320394</v>
      </c>
      <c r="F180" s="8">
        <v>5177589</v>
      </c>
      <c r="G180" s="8">
        <v>6629870</v>
      </c>
      <c r="H180" s="10">
        <f t="shared" si="92"/>
        <v>1257913</v>
      </c>
      <c r="I180" s="8">
        <v>67545</v>
      </c>
      <c r="J180" s="8">
        <v>14043</v>
      </c>
      <c r="K180" s="8">
        <v>288</v>
      </c>
      <c r="L180" s="9">
        <v>44</v>
      </c>
      <c r="M180" s="8">
        <v>111074</v>
      </c>
      <c r="N180" s="8">
        <v>1374</v>
      </c>
      <c r="O180" s="18">
        <f t="shared" si="93"/>
        <v>1470</v>
      </c>
      <c r="P180" s="18">
        <f t="shared" si="94"/>
        <v>-1</v>
      </c>
      <c r="Q180" s="18">
        <f t="shared" si="95"/>
        <v>1</v>
      </c>
      <c r="R180" s="18">
        <f t="shared" si="101"/>
        <v>-130</v>
      </c>
      <c r="S180" s="17">
        <f t="shared" si="102"/>
        <v>233.28571428571428</v>
      </c>
      <c r="T180" s="17">
        <f t="shared" si="103"/>
        <v>-1.1428571428571428</v>
      </c>
      <c r="U180" s="17">
        <f t="shared" si="104"/>
        <v>0.8571428571428571</v>
      </c>
      <c r="V180" s="17">
        <f t="shared" si="96"/>
        <v>1343.0024347826088</v>
      </c>
      <c r="W180" s="17">
        <f t="shared" si="105"/>
        <v>0</v>
      </c>
      <c r="X180" s="17">
        <f t="shared" si="97"/>
        <v>0.60208695652173905</v>
      </c>
      <c r="Y180" s="17">
        <f t="shared" si="115"/>
        <v>1153.1699986430608</v>
      </c>
      <c r="Z180" s="17">
        <f t="shared" si="116"/>
        <v>21.12972116854581</v>
      </c>
      <c r="AA180" s="17">
        <f t="shared" si="117"/>
        <v>4.8203519441340905</v>
      </c>
      <c r="AB180" s="11">
        <f t="shared" si="118"/>
        <v>1.8242319717832457E-2</v>
      </c>
      <c r="AC180" s="11">
        <f t="shared" si="119"/>
        <v>1.6805632043701431E-3</v>
      </c>
      <c r="AD180" s="11">
        <f t="shared" si="120"/>
        <v>1.6679418491813463E-2</v>
      </c>
      <c r="AE180" s="11">
        <f t="shared" si="121"/>
        <v>1.5085812080737195E-2</v>
      </c>
      <c r="AF180" s="11">
        <f t="shared" si="122"/>
        <v>2.2282320046556289E-3</v>
      </c>
      <c r="AG180" s="11">
        <f t="shared" si="123"/>
        <v>1.0901795152329329E-2</v>
      </c>
      <c r="AH180" s="11">
        <f t="shared" si="134"/>
        <v>2.1245332280548753E-2</v>
      </c>
      <c r="AI180" s="11">
        <f t="shared" si="106"/>
        <v>0</v>
      </c>
      <c r="AJ180" s="11">
        <f t="shared" si="107"/>
        <v>2.0833458703174361E-3</v>
      </c>
      <c r="AK180" s="16">
        <f t="shared" si="132"/>
        <v>1.9324346431087686E-2</v>
      </c>
      <c r="AL180" s="16">
        <f t="shared" si="133"/>
        <v>6.9988010031140171E-4</v>
      </c>
      <c r="AM180" s="16">
        <f t="shared" si="131"/>
        <v>7.4085000578684584E-3</v>
      </c>
      <c r="AN180" s="15">
        <f t="shared" si="124"/>
        <v>1.6548755317651653E-2</v>
      </c>
      <c r="AO180" s="15">
        <f t="shared" si="125"/>
        <v>1.3113940084869212E-3</v>
      </c>
      <c r="AP180" s="15">
        <f t="shared" si="126"/>
        <v>0</v>
      </c>
      <c r="AQ180" s="15">
        <f t="shared" si="98"/>
        <v>1.801852810086375E-2</v>
      </c>
      <c r="AR180" s="15">
        <f t="shared" si="99"/>
        <v>3.3706156199824261E-3</v>
      </c>
      <c r="AS180" s="15">
        <f t="shared" si="100"/>
        <v>1.651916677158629E-2</v>
      </c>
      <c r="AT180" s="14">
        <f t="shared" si="127"/>
        <v>2.3406190468289725E-3</v>
      </c>
      <c r="AU180" s="11">
        <f t="shared" si="108"/>
        <v>1.7908129635810569E-3</v>
      </c>
      <c r="AV180" s="14">
        <f t="shared" si="128"/>
        <v>1.2336306246934407E-2</v>
      </c>
      <c r="AW180" s="11">
        <f t="shared" si="109"/>
        <v>9.3808941806508249E-3</v>
      </c>
      <c r="AX180" s="13">
        <f t="shared" si="86"/>
        <v>5.2179896254273862E-3</v>
      </c>
      <c r="AY180" s="11">
        <f t="shared" si="91"/>
        <v>4.2714875828784001E-3</v>
      </c>
      <c r="AZ180" s="12">
        <f t="shared" si="89"/>
        <v>9.9971794318742292E-4</v>
      </c>
      <c r="BA180" s="11">
        <f t="shared" si="90"/>
        <v>8.2212342452739329E-4</v>
      </c>
      <c r="BB180" s="117">
        <f t="shared" si="111"/>
        <v>15518</v>
      </c>
      <c r="BC180" s="341">
        <f t="shared" si="88"/>
        <v>6628</v>
      </c>
    </row>
    <row r="181" spans="1:55" ht="16">
      <c r="A181" s="20">
        <v>66</v>
      </c>
      <c r="B181" s="19">
        <v>44535</v>
      </c>
      <c r="C181" s="8">
        <v>10747953</v>
      </c>
      <c r="D181" s="8">
        <v>7151</v>
      </c>
      <c r="E181" s="8">
        <v>5321495</v>
      </c>
      <c r="F181" s="8">
        <v>5181024</v>
      </c>
      <c r="G181" s="8">
        <v>6629870</v>
      </c>
      <c r="H181" s="10">
        <f t="shared" si="92"/>
        <v>1255608</v>
      </c>
      <c r="I181" s="8">
        <v>65449</v>
      </c>
      <c r="J181" s="8">
        <v>15086</v>
      </c>
      <c r="K181" s="8">
        <v>299</v>
      </c>
      <c r="L181" s="9">
        <v>40</v>
      </c>
      <c r="M181" s="8">
        <v>110983</v>
      </c>
      <c r="N181" s="8">
        <v>1381</v>
      </c>
      <c r="O181" s="18">
        <f t="shared" si="93"/>
        <v>1043</v>
      </c>
      <c r="P181" s="18">
        <f t="shared" si="94"/>
        <v>11</v>
      </c>
      <c r="Q181" s="18">
        <f t="shared" si="95"/>
        <v>-4</v>
      </c>
      <c r="R181" s="18">
        <f t="shared" si="101"/>
        <v>-91</v>
      </c>
      <c r="S181" s="17">
        <f t="shared" si="102"/>
        <v>-91.571428571428569</v>
      </c>
      <c r="T181" s="17">
        <f t="shared" si="103"/>
        <v>0.5714285714285714</v>
      </c>
      <c r="U181" s="17">
        <f t="shared" si="104"/>
        <v>1.1428571428571428</v>
      </c>
      <c r="V181" s="17">
        <f t="shared" si="96"/>
        <v>953.99993517017833</v>
      </c>
      <c r="W181" s="17">
        <f t="shared" si="105"/>
        <v>9.2360453808752023</v>
      </c>
      <c r="X181" s="17">
        <f t="shared" si="97"/>
        <v>0</v>
      </c>
      <c r="Y181" s="17">
        <f t="shared" si="115"/>
        <v>1159.3865176831091</v>
      </c>
      <c r="Z181" s="17">
        <f t="shared" si="116"/>
        <v>32.150034272450242</v>
      </c>
      <c r="AA181" s="17">
        <f t="shared" si="117"/>
        <v>6.7263769430383462</v>
      </c>
      <c r="AB181" s="11">
        <f t="shared" si="118"/>
        <v>1.7164653455964306E-2</v>
      </c>
      <c r="AC181" s="11">
        <f t="shared" si="119"/>
        <v>2.2893992930606167E-3</v>
      </c>
      <c r="AD181" s="11">
        <f t="shared" si="120"/>
        <v>2.3355475496660925E-2</v>
      </c>
      <c r="AE181" s="11">
        <f t="shared" si="121"/>
        <v>1.9272340123328614E-2</v>
      </c>
      <c r="AF181" s="11">
        <f t="shared" si="122"/>
        <v>2.2056333634177115E-3</v>
      </c>
      <c r="AG181" s="11">
        <f t="shared" si="123"/>
        <v>7.3083459408026588E-3</v>
      </c>
      <c r="AH181" s="11"/>
      <c r="AI181" s="11">
        <f t="shared" si="106"/>
        <v>6.5769745644628653E-4</v>
      </c>
      <c r="AJ181" s="11">
        <f t="shared" si="107"/>
        <v>0</v>
      </c>
      <c r="AK181" s="16">
        <f t="shared" si="132"/>
        <v>1.8936082153221758E-2</v>
      </c>
      <c r="AL181" s="16">
        <f t="shared" si="133"/>
        <v>1.7881280380036483E-3</v>
      </c>
      <c r="AM181" s="16">
        <f t="shared" si="131"/>
        <v>1.9434564164035238E-2</v>
      </c>
      <c r="AN181" s="15">
        <f t="shared" si="124"/>
        <v>1.7808391169341201E-2</v>
      </c>
      <c r="AO181" s="15">
        <f t="shared" si="125"/>
        <v>7.325623274577563E-4</v>
      </c>
      <c r="AP181" s="15">
        <f t="shared" si="126"/>
        <v>1.9164316708585902E-2</v>
      </c>
      <c r="AQ181" s="15">
        <f t="shared" si="98"/>
        <v>1.7615497657158582E-2</v>
      </c>
      <c r="AR181" s="15">
        <f t="shared" si="99"/>
        <v>2.7425991525190942E-3</v>
      </c>
      <c r="AS181" s="15">
        <f t="shared" si="100"/>
        <v>1.1495552494935052E-2</v>
      </c>
      <c r="AT181" s="14">
        <f t="shared" si="127"/>
        <v>1.0786033511969314E-3</v>
      </c>
      <c r="AU181" s="11">
        <f t="shared" si="108"/>
        <v>1.7510362732818076E-3</v>
      </c>
      <c r="AV181" s="14">
        <f t="shared" si="128"/>
        <v>5.6952488356238574E-3</v>
      </c>
      <c r="AW181" s="11">
        <f t="shared" si="109"/>
        <v>9.2292664399585642E-3</v>
      </c>
      <c r="AX181" s="13">
        <f t="shared" si="86"/>
        <v>2.730713491314582E-3</v>
      </c>
      <c r="AY181" s="11">
        <f t="shared" si="91"/>
        <v>4.0801707529707094E-3</v>
      </c>
      <c r="AZ181" s="12">
        <f t="shared" si="89"/>
        <v>5.1810970652516563E-4</v>
      </c>
      <c r="BA181" s="11">
        <f t="shared" si="90"/>
        <v>7.7961020136356907E-4</v>
      </c>
      <c r="BB181" s="117">
        <f t="shared" si="111"/>
        <v>7151</v>
      </c>
      <c r="BC181" s="341">
        <f t="shared" si="88"/>
        <v>3435</v>
      </c>
    </row>
    <row r="182" spans="1:55" ht="16">
      <c r="A182" s="20">
        <v>67</v>
      </c>
      <c r="B182" s="19">
        <v>44536</v>
      </c>
      <c r="C182" s="8">
        <v>10751059</v>
      </c>
      <c r="D182" s="8">
        <v>3106</v>
      </c>
      <c r="E182" s="8">
        <v>5321972</v>
      </c>
      <c r="F182" s="8">
        <v>5182475</v>
      </c>
      <c r="G182" s="8">
        <v>6629870</v>
      </c>
      <c r="H182" s="10">
        <f t="shared" si="92"/>
        <v>1262209</v>
      </c>
      <c r="I182" s="8">
        <v>56337</v>
      </c>
      <c r="J182" s="8">
        <v>16139</v>
      </c>
      <c r="K182" s="8">
        <v>310</v>
      </c>
      <c r="L182" s="9">
        <v>45</v>
      </c>
      <c r="M182" s="8">
        <v>110968</v>
      </c>
      <c r="N182" s="8">
        <v>1387</v>
      </c>
      <c r="O182" s="18">
        <f t="shared" si="93"/>
        <v>1053</v>
      </c>
      <c r="P182" s="18">
        <f t="shared" si="94"/>
        <v>11</v>
      </c>
      <c r="Q182" s="18">
        <f t="shared" si="95"/>
        <v>5</v>
      </c>
      <c r="R182" s="18">
        <f t="shared" si="101"/>
        <v>-15</v>
      </c>
      <c r="S182" s="17">
        <f t="shared" si="102"/>
        <v>-220.42857142857142</v>
      </c>
      <c r="T182" s="17">
        <f t="shared" si="103"/>
        <v>3.8571428571428572</v>
      </c>
      <c r="U182" s="17">
        <f t="shared" si="104"/>
        <v>1.5714285714285714</v>
      </c>
      <c r="V182" s="17">
        <f t="shared" si="96"/>
        <v>1038.3228446707894</v>
      </c>
      <c r="W182" s="17">
        <f t="shared" si="105"/>
        <v>10.718079301564206</v>
      </c>
      <c r="X182" s="17">
        <f t="shared" si="97"/>
        <v>4.9590760276464172</v>
      </c>
      <c r="Y182" s="17">
        <f t="shared" si="115"/>
        <v>1124.5669050337526</v>
      </c>
      <c r="Z182" s="17">
        <f t="shared" si="116"/>
        <v>38.67442822404329</v>
      </c>
      <c r="AA182" s="17">
        <f t="shared" si="117"/>
        <v>7.7358813550875727</v>
      </c>
      <c r="AB182" s="11">
        <f t="shared" si="118"/>
        <v>1.7182338997291824E-2</v>
      </c>
      <c r="AC182" s="11">
        <f t="shared" si="119"/>
        <v>2.5635972573275416E-3</v>
      </c>
      <c r="AD182" s="11">
        <f t="shared" si="120"/>
        <v>2.5872512893269473E-2</v>
      </c>
      <c r="AE182" s="11">
        <f t="shared" si="121"/>
        <v>2.1407046319417561E-2</v>
      </c>
      <c r="AF182" s="11">
        <f t="shared" si="122"/>
        <v>1.602827272860971E-3</v>
      </c>
      <c r="AG182" s="11">
        <f t="shared" si="123"/>
        <v>7.7370158664606037E-3</v>
      </c>
      <c r="AH182" s="11">
        <f t="shared" ref="AH182:AH245" si="135">MIN(1,V182/I181)</f>
        <v>1.5864609767464583E-2</v>
      </c>
      <c r="AI182" s="11">
        <f t="shared" si="106"/>
        <v>7.1046528579903263E-4</v>
      </c>
      <c r="AJ182" s="11">
        <f t="shared" si="107"/>
        <v>1.6585538554001394E-2</v>
      </c>
      <c r="AK182" s="16">
        <f t="shared" si="132"/>
        <v>1.8218601351810994E-2</v>
      </c>
      <c r="AL182" s="16">
        <f t="shared" si="133"/>
        <v>2.7814891736095224E-3</v>
      </c>
      <c r="AM182" s="16">
        <f t="shared" si="131"/>
        <v>2.7604294761926756E-2</v>
      </c>
      <c r="AN182" s="15">
        <f t="shared" si="124"/>
        <v>1.8008824193376537E-2</v>
      </c>
      <c r="AO182" s="15">
        <f t="shared" si="125"/>
        <v>3.5063266617836306E-3</v>
      </c>
      <c r="AP182" s="15">
        <f t="shared" si="126"/>
        <v>1.4960640088145545E-2</v>
      </c>
      <c r="AQ182" s="15">
        <f t="shared" si="98"/>
        <v>1.7740578811895752E-2</v>
      </c>
      <c r="AR182" s="15">
        <f t="shared" si="99"/>
        <v>2.6057922584285936E-3</v>
      </c>
      <c r="AS182" s="15">
        <f t="shared" si="100"/>
        <v>1.1404904062430481E-2</v>
      </c>
      <c r="AT182" s="14">
        <f t="shared" si="127"/>
        <v>4.6848580741402169E-4</v>
      </c>
      <c r="AU182" s="11">
        <f t="shared" si="108"/>
        <v>1.7183487114270073E-3</v>
      </c>
      <c r="AV182" s="14">
        <f t="shared" si="128"/>
        <v>2.4607652140018017E-3</v>
      </c>
      <c r="AW182" s="11">
        <f t="shared" si="109"/>
        <v>9.1117934350876655E-3</v>
      </c>
      <c r="AX182" s="13">
        <f t="shared" ref="AX182:AX245" si="136">(F182-F181)/H181</f>
        <v>1.1556154468592109E-3</v>
      </c>
      <c r="AY182" s="11">
        <f t="shared" si="91"/>
        <v>3.9103237598612705E-3</v>
      </c>
      <c r="AZ182" s="12">
        <f t="shared" si="89"/>
        <v>2.1885798665735527E-4</v>
      </c>
      <c r="BA182" s="11">
        <f t="shared" si="90"/>
        <v>7.4239766390592871E-4</v>
      </c>
      <c r="BB182" s="117">
        <f t="shared" si="111"/>
        <v>3106</v>
      </c>
      <c r="BC182" s="341">
        <f t="shared" ref="BC182:BC245" si="137">F182-F181</f>
        <v>1451</v>
      </c>
    </row>
    <row r="183" spans="1:55" ht="16">
      <c r="A183" s="20">
        <v>68</v>
      </c>
      <c r="B183" s="19">
        <v>44537</v>
      </c>
      <c r="C183" s="8">
        <v>10764263</v>
      </c>
      <c r="D183" s="8">
        <v>13204</v>
      </c>
      <c r="E183" s="8">
        <v>5323549</v>
      </c>
      <c r="F183" s="8">
        <v>5188271</v>
      </c>
      <c r="G183" s="8">
        <v>6629870</v>
      </c>
      <c r="H183" s="10">
        <f t="shared" si="92"/>
        <v>1259313</v>
      </c>
      <c r="I183" s="8">
        <v>52257</v>
      </c>
      <c r="J183" s="8">
        <v>12697</v>
      </c>
      <c r="K183" s="8">
        <v>297</v>
      </c>
      <c r="L183" s="9">
        <v>47</v>
      </c>
      <c r="M183" s="8">
        <v>115594</v>
      </c>
      <c r="N183" s="8">
        <v>1394</v>
      </c>
      <c r="O183" s="18">
        <f t="shared" si="93"/>
        <v>-3442</v>
      </c>
      <c r="P183" s="18">
        <f t="shared" si="94"/>
        <v>-13</v>
      </c>
      <c r="Q183" s="18">
        <f t="shared" si="95"/>
        <v>2</v>
      </c>
      <c r="R183" s="18">
        <f t="shared" si="101"/>
        <v>4626</v>
      </c>
      <c r="S183" s="17">
        <f t="shared" si="102"/>
        <v>-258.71428571428572</v>
      </c>
      <c r="T183" s="17">
        <f t="shared" si="103"/>
        <v>3.4285714285714284</v>
      </c>
      <c r="U183" s="17">
        <f t="shared" si="104"/>
        <v>2.5714285714285716</v>
      </c>
      <c r="V183" s="17">
        <f t="shared" si="96"/>
        <v>1061.9737750172535</v>
      </c>
      <c r="W183" s="17">
        <f t="shared" si="105"/>
        <v>92.354037267080741</v>
      </c>
      <c r="X183" s="17">
        <f t="shared" si="97"/>
        <v>18.672187715665977</v>
      </c>
      <c r="Y183" s="17">
        <f t="shared" si="115"/>
        <v>1125.2193526938513</v>
      </c>
      <c r="Z183" s="17">
        <f t="shared" si="116"/>
        <v>40.20924195557037</v>
      </c>
      <c r="AA183" s="17">
        <f t="shared" si="117"/>
        <v>9.2629056777476713</v>
      </c>
      <c r="AB183" s="11">
        <f t="shared" si="118"/>
        <v>1.9973008017712183E-2</v>
      </c>
      <c r="AC183" s="11">
        <f t="shared" si="119"/>
        <v>2.4914332954687631E-3</v>
      </c>
      <c r="AD183" s="11">
        <f t="shared" si="120"/>
        <v>2.9880340895960231E-2</v>
      </c>
      <c r="AE183" s="11">
        <f t="shared" si="121"/>
        <v>2.2844739846622972E-2</v>
      </c>
      <c r="AF183" s="11">
        <f t="shared" si="122"/>
        <v>1.6330045696272915E-3</v>
      </c>
      <c r="AG183" s="11">
        <f t="shared" si="123"/>
        <v>9.2729070237699412E-3</v>
      </c>
      <c r="AH183" s="11">
        <f t="shared" si="135"/>
        <v>1.8850378525964349E-2</v>
      </c>
      <c r="AI183" s="11">
        <f t="shared" si="106"/>
        <v>5.7224138587942709E-3</v>
      </c>
      <c r="AJ183" s="11">
        <f t="shared" si="107"/>
        <v>6.0232863598922506E-2</v>
      </c>
      <c r="AK183" s="16">
        <f t="shared" si="132"/>
        <v>1.8197725431020315E-2</v>
      </c>
      <c r="AL183" s="16">
        <f t="shared" si="133"/>
        <v>3.673810628834677E-3</v>
      </c>
      <c r="AM183" s="16">
        <f t="shared" si="131"/>
        <v>3.1872240282056721E-2</v>
      </c>
      <c r="AN183" s="15">
        <f t="shared" si="124"/>
        <v>1.8099234281928767E-2</v>
      </c>
      <c r="AO183" s="15">
        <f t="shared" si="125"/>
        <v>2.8245007923506696E-3</v>
      </c>
      <c r="AP183" s="15">
        <f t="shared" si="126"/>
        <v>0</v>
      </c>
      <c r="AQ183" s="15">
        <f t="shared" si="98"/>
        <v>1.8547609775006552E-2</v>
      </c>
      <c r="AR183" s="15">
        <f t="shared" si="99"/>
        <v>2.857312565213088E-3</v>
      </c>
      <c r="AS183" s="15">
        <f t="shared" si="100"/>
        <v>1.2176450165232172E-2</v>
      </c>
      <c r="AT183" s="14">
        <f t="shared" si="127"/>
        <v>1.9915925953299233E-3</v>
      </c>
      <c r="AU183" s="11">
        <f t="shared" si="108"/>
        <v>1.6800372513229628E-3</v>
      </c>
      <c r="AV183" s="14">
        <f t="shared" si="128"/>
        <v>1.0485081945473445E-2</v>
      </c>
      <c r="AW183" s="11">
        <f t="shared" si="109"/>
        <v>8.9671633440075362E-3</v>
      </c>
      <c r="AX183" s="13">
        <f t="shared" si="136"/>
        <v>4.5919495107387132E-3</v>
      </c>
      <c r="AY183" s="11">
        <f t="shared" si="91"/>
        <v>3.717234927747351E-3</v>
      </c>
      <c r="AZ183" s="12">
        <f t="shared" ref="AZ183:AZ246" si="138">(F183-F182)/G183</f>
        <v>8.7422528646866374E-4</v>
      </c>
      <c r="BA183" s="11">
        <f t="shared" ref="BA183:BA246" si="139">AVERAGE(AZ180:AZ186)</f>
        <v>7.0158669346888727E-4</v>
      </c>
      <c r="BB183" s="117">
        <f t="shared" si="111"/>
        <v>13204</v>
      </c>
      <c r="BC183" s="341">
        <f t="shared" si="137"/>
        <v>5796</v>
      </c>
    </row>
    <row r="184" spans="1:55" ht="16">
      <c r="A184" s="20">
        <v>69</v>
      </c>
      <c r="B184" s="19">
        <v>44538</v>
      </c>
      <c r="C184" s="8">
        <v>10776363</v>
      </c>
      <c r="D184" s="8">
        <v>12100</v>
      </c>
      <c r="E184" s="8">
        <v>5325153</v>
      </c>
      <c r="F184" s="8">
        <v>5193385</v>
      </c>
      <c r="G184" s="8">
        <v>6629870</v>
      </c>
      <c r="H184" s="10">
        <f t="shared" si="92"/>
        <v>1225670</v>
      </c>
      <c r="I184" s="8">
        <v>79490</v>
      </c>
      <c r="J184" s="8">
        <v>10968</v>
      </c>
      <c r="K184" s="8">
        <v>303</v>
      </c>
      <c r="L184" s="9">
        <v>51</v>
      </c>
      <c r="M184" s="8">
        <v>118604</v>
      </c>
      <c r="N184" s="8">
        <v>1399</v>
      </c>
      <c r="O184" s="18">
        <f t="shared" si="93"/>
        <v>-1729</v>
      </c>
      <c r="P184" s="18">
        <f t="shared" si="94"/>
        <v>6</v>
      </c>
      <c r="Q184" s="18">
        <f t="shared" si="95"/>
        <v>4</v>
      </c>
      <c r="R184" s="18">
        <f t="shared" si="101"/>
        <v>3010</v>
      </c>
      <c r="S184" s="17">
        <f t="shared" si="102"/>
        <v>-426.57142857142856</v>
      </c>
      <c r="T184" s="17">
        <f t="shared" si="103"/>
        <v>5</v>
      </c>
      <c r="U184" s="17">
        <f t="shared" si="104"/>
        <v>3.4285714285714284</v>
      </c>
      <c r="V184" s="17">
        <f t="shared" si="96"/>
        <v>1186.8876523582408</v>
      </c>
      <c r="W184" s="17">
        <f t="shared" si="105"/>
        <v>86.553789083200854</v>
      </c>
      <c r="X184" s="17">
        <f t="shared" si="97"/>
        <v>17.558558558558559</v>
      </c>
      <c r="Y184" s="17">
        <f t="shared" si="115"/>
        <v>1093.0619219087944</v>
      </c>
      <c r="Z184" s="17">
        <f t="shared" si="116"/>
        <v>45.071925393725508</v>
      </c>
      <c r="AA184" s="17">
        <f t="shared" si="117"/>
        <v>10.899864204773467</v>
      </c>
      <c r="AB184" s="11">
        <f t="shared" si="118"/>
        <v>2.0917043112095881E-2</v>
      </c>
      <c r="AC184" s="11">
        <f t="shared" si="119"/>
        <v>3.5498090410116963E-3</v>
      </c>
      <c r="AD184" s="11">
        <f t="shared" si="120"/>
        <v>3.6699879477351739E-2</v>
      </c>
      <c r="AE184" s="11">
        <f t="shared" si="121"/>
        <v>2.4615706490538434E-2</v>
      </c>
      <c r="AF184" s="11">
        <f t="shared" si="122"/>
        <v>1.4673179719823543E-3</v>
      </c>
      <c r="AG184" s="11">
        <f t="shared" si="123"/>
        <v>9.402900096692559E-3</v>
      </c>
      <c r="AH184" s="11">
        <f t="shared" si="135"/>
        <v>2.27125103308311E-2</v>
      </c>
      <c r="AI184" s="11">
        <f t="shared" si="106"/>
        <v>6.8168692670080222E-3</v>
      </c>
      <c r="AJ184" s="11">
        <f t="shared" si="107"/>
        <v>5.9119725786392456E-2</v>
      </c>
      <c r="AK184" s="16">
        <f t="shared" si="132"/>
        <v>1.7446677645779948E-2</v>
      </c>
      <c r="AL184" s="16">
        <f t="shared" si="133"/>
        <v>4.1629907918913659E-3</v>
      </c>
      <c r="AM184" s="16">
        <f t="shared" si="131"/>
        <v>4.2000011218017316E-2</v>
      </c>
      <c r="AN184" s="15">
        <f t="shared" si="124"/>
        <v>2.5042095998026662E-2</v>
      </c>
      <c r="AO184" s="15">
        <f t="shared" si="125"/>
        <v>8.5065052023407467E-4</v>
      </c>
      <c r="AP184" s="15">
        <f t="shared" si="126"/>
        <v>1.3824208413864812E-2</v>
      </c>
      <c r="AQ184" s="15">
        <f t="shared" si="98"/>
        <v>1.9854557113796373E-2</v>
      </c>
      <c r="AR184" s="15">
        <f t="shared" si="99"/>
        <v>2.4859132306909466E-3</v>
      </c>
      <c r="AS184" s="15">
        <f t="shared" si="100"/>
        <v>1.3525332103514847E-2</v>
      </c>
      <c r="AT184" s="14">
        <f t="shared" si="127"/>
        <v>1.8250734931454162E-3</v>
      </c>
      <c r="AU184" s="11">
        <f t="shared" si="108"/>
        <v>1.6523487101341567E-3</v>
      </c>
      <c r="AV184" s="14">
        <f t="shared" si="128"/>
        <v>9.8721515579234219E-3</v>
      </c>
      <c r="AW184" s="11">
        <f t="shared" si="109"/>
        <v>8.8949696408223873E-3</v>
      </c>
      <c r="AX184" s="13">
        <f t="shared" si="136"/>
        <v>4.0609443402871252E-3</v>
      </c>
      <c r="AY184" s="11">
        <f t="shared" ref="AY184:AY247" si="140">AVERAGE(AX181:AX187)</f>
        <v>3.6141709140844005E-3</v>
      </c>
      <c r="AZ184" s="12">
        <f t="shared" si="138"/>
        <v>7.7135750776410395E-4</v>
      </c>
      <c r="BA184" s="11">
        <f t="shared" si="139"/>
        <v>6.7753968026522382E-4</v>
      </c>
      <c r="BB184" s="117">
        <f t="shared" si="111"/>
        <v>12100</v>
      </c>
      <c r="BC184" s="341">
        <f t="shared" si="137"/>
        <v>5114</v>
      </c>
    </row>
    <row r="185" spans="1:55" ht="16">
      <c r="A185" s="20">
        <v>70</v>
      </c>
      <c r="B185" s="19">
        <v>44539</v>
      </c>
      <c r="C185" s="8">
        <v>10789666</v>
      </c>
      <c r="D185" s="8">
        <v>13303</v>
      </c>
      <c r="E185" s="8">
        <v>5326854</v>
      </c>
      <c r="F185" s="8">
        <v>5198560</v>
      </c>
      <c r="G185" s="8">
        <v>6629870</v>
      </c>
      <c r="H185" s="10">
        <f t="shared" si="92"/>
        <v>1227590</v>
      </c>
      <c r="I185" s="8">
        <v>71178</v>
      </c>
      <c r="J185" s="8">
        <v>10848</v>
      </c>
      <c r="K185" s="8">
        <v>315</v>
      </c>
      <c r="L185" s="9">
        <v>52</v>
      </c>
      <c r="M185" s="8">
        <v>119919</v>
      </c>
      <c r="N185" s="8">
        <v>1408</v>
      </c>
      <c r="O185" s="18">
        <f t="shared" si="93"/>
        <v>-120</v>
      </c>
      <c r="P185" s="18">
        <f t="shared" si="94"/>
        <v>12</v>
      </c>
      <c r="Q185" s="18">
        <f t="shared" si="95"/>
        <v>1</v>
      </c>
      <c r="R185" s="18">
        <f t="shared" si="101"/>
        <v>1315</v>
      </c>
      <c r="S185" s="21">
        <f t="shared" si="102"/>
        <v>-583.71428571428567</v>
      </c>
      <c r="T185" s="21">
        <f t="shared" si="103"/>
        <v>1.5714285714285714</v>
      </c>
      <c r="U185" s="21">
        <f t="shared" si="104"/>
        <v>4.8571428571428568</v>
      </c>
      <c r="V185" s="21">
        <f t="shared" si="96"/>
        <v>1151.9679001337495</v>
      </c>
      <c r="W185" s="21">
        <f t="shared" si="105"/>
        <v>48.934908604547481</v>
      </c>
      <c r="X185" s="21">
        <f t="shared" si="97"/>
        <v>7.0971912617030766</v>
      </c>
      <c r="Y185" s="21">
        <f t="shared" si="115"/>
        <v>1101.8559277568854</v>
      </c>
      <c r="Z185" s="21">
        <f t="shared" si="116"/>
        <v>46.213438035329226</v>
      </c>
      <c r="AA185" s="21">
        <f t="shared" si="117"/>
        <v>12.787777064928068</v>
      </c>
      <c r="AB185" s="12">
        <f t="shared" si="118"/>
        <v>1.3861566583933645E-2</v>
      </c>
      <c r="AC185" s="12">
        <f t="shared" si="119"/>
        <v>4.2134790331262969E-3</v>
      </c>
      <c r="AD185" s="12">
        <f t="shared" si="120"/>
        <v>4.2203884702732897E-2</v>
      </c>
      <c r="AE185" s="12">
        <f t="shared" si="121"/>
        <v>1.5008829154984395E-2</v>
      </c>
      <c r="AF185" s="12">
        <f t="shared" si="122"/>
        <v>1.4137475264847216E-3</v>
      </c>
      <c r="AG185" s="12">
        <f t="shared" si="123"/>
        <v>6.8538275253566313E-3</v>
      </c>
      <c r="AH185" s="12">
        <f t="shared" si="135"/>
        <v>1.4491985157048051E-2</v>
      </c>
      <c r="AI185" s="12">
        <f t="shared" si="106"/>
        <v>4.4616072761257735E-3</v>
      </c>
      <c r="AJ185" s="12">
        <f t="shared" si="107"/>
        <v>2.342307347096725E-2</v>
      </c>
      <c r="AK185" s="16">
        <f t="shared" si="132"/>
        <v>1.6704457509566128E-2</v>
      </c>
      <c r="AL185" s="16">
        <f t="shared" si="133"/>
        <v>4.6534713096634678E-3</v>
      </c>
      <c r="AM185" s="16">
        <f t="shared" si="131"/>
        <v>4.6389482833544382E-2</v>
      </c>
      <c r="AN185" s="15">
        <f t="shared" si="124"/>
        <v>1.879686996551265E-2</v>
      </c>
      <c r="AO185" s="15">
        <f t="shared" si="125"/>
        <v>2.8117417033303693E-4</v>
      </c>
      <c r="AP185" s="15">
        <f t="shared" si="126"/>
        <v>1.0254306808859654E-4</v>
      </c>
      <c r="AQ185" s="15">
        <f t="shared" si="98"/>
        <v>2.0306896925191824E-2</v>
      </c>
      <c r="AR185" s="15">
        <f t="shared" si="99"/>
        <v>1.6736023224809614E-3</v>
      </c>
      <c r="AS185" s="15">
        <f t="shared" si="100"/>
        <v>9.7367005944020112E-3</v>
      </c>
      <c r="AT185" s="14">
        <f t="shared" si="127"/>
        <v>2.006525014819295E-3</v>
      </c>
      <c r="AU185" s="12">
        <f t="shared" si="108"/>
        <v>1.6446131566035878E-3</v>
      </c>
      <c r="AV185" s="14">
        <f t="shared" si="128"/>
        <v>1.0836679999022474E-2</v>
      </c>
      <c r="AW185" s="12">
        <f t="shared" si="109"/>
        <v>8.8798807501750138E-3</v>
      </c>
      <c r="AX185" s="13">
        <f t="shared" si="136"/>
        <v>4.2221805216738602E-3</v>
      </c>
      <c r="AY185" s="12">
        <f t="shared" si="140"/>
        <v>3.5159507895858068E-3</v>
      </c>
      <c r="AZ185" s="12">
        <f t="shared" si="138"/>
        <v>7.8055829148987834E-4</v>
      </c>
      <c r="BA185" s="12">
        <f t="shared" si="139"/>
        <v>6.5648776996058312E-4</v>
      </c>
      <c r="BB185" s="117">
        <f t="shared" si="111"/>
        <v>13303</v>
      </c>
      <c r="BC185" s="341">
        <f t="shared" si="137"/>
        <v>5175</v>
      </c>
    </row>
    <row r="186" spans="1:55" ht="16">
      <c r="A186" s="20">
        <v>71</v>
      </c>
      <c r="B186" s="19">
        <v>44540</v>
      </c>
      <c r="C186" s="8">
        <v>10803253</v>
      </c>
      <c r="D186" s="8">
        <v>13587</v>
      </c>
      <c r="E186" s="8">
        <v>5328124</v>
      </c>
      <c r="F186" s="8">
        <v>5203521</v>
      </c>
      <c r="G186" s="8">
        <v>6629870</v>
      </c>
      <c r="H186" s="10">
        <f t="shared" si="92"/>
        <v>1225831</v>
      </c>
      <c r="I186" s="8">
        <v>66784</v>
      </c>
      <c r="J186" s="8">
        <v>10762</v>
      </c>
      <c r="K186" s="8">
        <v>313</v>
      </c>
      <c r="L186" s="9">
        <v>61</v>
      </c>
      <c r="M186" s="8">
        <v>121188</v>
      </c>
      <c r="N186" s="8">
        <v>1410</v>
      </c>
      <c r="O186" s="18">
        <f t="shared" si="93"/>
        <v>-86</v>
      </c>
      <c r="P186" s="18">
        <f t="shared" si="94"/>
        <v>-2</v>
      </c>
      <c r="Q186" s="18">
        <f t="shared" si="95"/>
        <v>9</v>
      </c>
      <c r="R186" s="18">
        <f t="shared" si="101"/>
        <v>1269</v>
      </c>
      <c r="S186" s="17">
        <f t="shared" si="102"/>
        <v>-699.85714285714289</v>
      </c>
      <c r="T186" s="17">
        <f t="shared" si="103"/>
        <v>1.8571428571428572</v>
      </c>
      <c r="U186" s="17">
        <f t="shared" si="104"/>
        <v>4.5714285714285712</v>
      </c>
      <c r="V186" s="17">
        <f t="shared" si="96"/>
        <v>1140.3809267241379</v>
      </c>
      <c r="W186" s="17">
        <f t="shared" si="105"/>
        <v>33.667834051724135</v>
      </c>
      <c r="X186" s="17">
        <f t="shared" si="97"/>
        <v>15.951239224137931</v>
      </c>
      <c r="Y186" s="17">
        <f t="shared" si="115"/>
        <v>1127.137249406763</v>
      </c>
      <c r="Z186" s="17">
        <f t="shared" si="116"/>
        <v>50.543231321163702</v>
      </c>
      <c r="AA186" s="17">
        <f t="shared" si="117"/>
        <v>13.462376414930473</v>
      </c>
      <c r="AB186" s="11">
        <f t="shared" si="118"/>
        <v>1.5835472328623493E-2</v>
      </c>
      <c r="AC186" s="11">
        <f t="shared" si="119"/>
        <v>4.6592211763609604E-3</v>
      </c>
      <c r="AD186" s="11">
        <f t="shared" si="120"/>
        <v>4.2737702904541187E-2</v>
      </c>
      <c r="AE186" s="11">
        <f t="shared" si="121"/>
        <v>1.6015736883204297E-2</v>
      </c>
      <c r="AF186" s="11">
        <f t="shared" si="122"/>
        <v>1.0035437039171001E-3</v>
      </c>
      <c r="AG186" s="11">
        <f t="shared" si="123"/>
        <v>7.4753352645201658E-3</v>
      </c>
      <c r="AH186" s="11">
        <f t="shared" si="135"/>
        <v>1.6021536524265051E-2</v>
      </c>
      <c r="AI186" s="11">
        <f t="shared" si="106"/>
        <v>3.1035982717297324E-3</v>
      </c>
      <c r="AJ186" s="11">
        <f t="shared" si="107"/>
        <v>5.0638854679802954E-2</v>
      </c>
      <c r="AK186" s="16">
        <f t="shared" si="132"/>
        <v>1.7017315084425111E-2</v>
      </c>
      <c r="AL186" s="16">
        <f t="shared" si="133"/>
        <v>3.8205854244398618E-3</v>
      </c>
      <c r="AM186" s="16">
        <f t="shared" si="131"/>
        <v>4.2525814151581694E-2</v>
      </c>
      <c r="AN186" s="15">
        <f t="shared" si="124"/>
        <v>1.6146792049009116E-2</v>
      </c>
      <c r="AO186" s="15">
        <f t="shared" si="125"/>
        <v>1.8500635889786524E-3</v>
      </c>
      <c r="AP186" s="15">
        <f t="shared" si="126"/>
        <v>1.8271072796934865E-2</v>
      </c>
      <c r="AQ186" s="15">
        <f t="shared" si="98"/>
        <v>2.1740046861163615E-2</v>
      </c>
      <c r="AR186" s="15">
        <f t="shared" si="99"/>
        <v>2.0211230367640064E-3</v>
      </c>
      <c r="AS186" s="15">
        <f t="shared" si="100"/>
        <v>1.7004507537314206E-2</v>
      </c>
      <c r="AT186" s="14">
        <f t="shared" si="127"/>
        <v>2.0493614505261793E-3</v>
      </c>
      <c r="AU186" s="11">
        <f t="shared" si="108"/>
        <v>1.687902089870756E-3</v>
      </c>
      <c r="AV186" s="14">
        <f t="shared" si="128"/>
        <v>1.1083909609073355E-2</v>
      </c>
      <c r="AW186" s="11">
        <f t="shared" si="109"/>
        <v>9.1247771300403558E-3</v>
      </c>
      <c r="AX186" s="13">
        <f t="shared" si="136"/>
        <v>4.0412515579305794E-3</v>
      </c>
      <c r="AY186" s="11">
        <f t="shared" si="140"/>
        <v>3.455733029471103E-3</v>
      </c>
      <c r="AZ186" s="12">
        <f t="shared" si="138"/>
        <v>7.4828013218962062E-4</v>
      </c>
      <c r="BA186" s="11">
        <f t="shared" si="139"/>
        <v>6.4444271585588071E-4</v>
      </c>
      <c r="BB186" s="117">
        <f t="shared" si="111"/>
        <v>13587</v>
      </c>
      <c r="BC186" s="341">
        <f t="shared" si="137"/>
        <v>4961</v>
      </c>
    </row>
    <row r="187" spans="1:55" ht="16">
      <c r="A187" s="20">
        <v>72</v>
      </c>
      <c r="B187" s="19">
        <v>44541</v>
      </c>
      <c r="C187" s="8">
        <v>10817486</v>
      </c>
      <c r="D187" s="8">
        <v>14233</v>
      </c>
      <c r="E187" s="8">
        <v>5329736</v>
      </c>
      <c r="F187" s="8">
        <v>5209033</v>
      </c>
      <c r="G187" s="8">
        <v>6629870</v>
      </c>
      <c r="H187" s="10">
        <f t="shared" si="92"/>
        <v>1203031</v>
      </c>
      <c r="I187" s="8">
        <v>82895</v>
      </c>
      <c r="J187" s="8">
        <v>11057</v>
      </c>
      <c r="K187" s="8">
        <v>323</v>
      </c>
      <c r="L187" s="9">
        <v>68</v>
      </c>
      <c r="M187" s="8">
        <v>122040</v>
      </c>
      <c r="N187" s="8">
        <v>1423</v>
      </c>
      <c r="O187" s="18">
        <f t="shared" si="93"/>
        <v>295</v>
      </c>
      <c r="P187" s="18">
        <f t="shared" si="94"/>
        <v>10</v>
      </c>
      <c r="Q187" s="18">
        <f t="shared" si="95"/>
        <v>7</v>
      </c>
      <c r="R187" s="18">
        <f t="shared" si="101"/>
        <v>852</v>
      </c>
      <c r="S187" s="17">
        <f t="shared" si="102"/>
        <v>-284</v>
      </c>
      <c r="T187" s="17">
        <f t="shared" si="103"/>
        <v>9.5714285714285712</v>
      </c>
      <c r="U187" s="17">
        <f t="shared" si="104"/>
        <v>4.7142857142857144</v>
      </c>
      <c r="V187" s="17">
        <f t="shared" si="96"/>
        <v>1117.9004192872117</v>
      </c>
      <c r="W187" s="17">
        <f t="shared" si="105"/>
        <v>34.038784067085956</v>
      </c>
      <c r="X187" s="17">
        <f t="shared" si="97"/>
        <v>12.060796645702306</v>
      </c>
      <c r="Y187" s="17">
        <f t="shared" si="115"/>
        <v>1127.6832970714856</v>
      </c>
      <c r="Z187" s="17">
        <f t="shared" si="116"/>
        <v>50.960549177477155</v>
      </c>
      <c r="AA187" s="17">
        <f t="shared" si="117"/>
        <v>12.92758232246563</v>
      </c>
      <c r="AB187" s="11">
        <f t="shared" si="118"/>
        <v>1.6885530921650179E-2</v>
      </c>
      <c r="AC187" s="11">
        <f t="shared" si="119"/>
        <v>4.7352303640101423E-3</v>
      </c>
      <c r="AD187" s="11">
        <f t="shared" si="120"/>
        <v>4.1302179943979653E-2</v>
      </c>
      <c r="AE187" s="11">
        <f t="shared" si="121"/>
        <v>1.8242319717832457E-2</v>
      </c>
      <c r="AF187" s="11">
        <f t="shared" si="122"/>
        <v>1.6805632043701431E-3</v>
      </c>
      <c r="AG187" s="11">
        <f t="shared" si="123"/>
        <v>1.6679418491813463E-2</v>
      </c>
      <c r="AH187" s="11">
        <f t="shared" si="135"/>
        <v>1.6739045569106548E-2</v>
      </c>
      <c r="AI187" s="11">
        <f t="shared" si="106"/>
        <v>3.1628678746595386E-3</v>
      </c>
      <c r="AJ187" s="11">
        <f t="shared" si="107"/>
        <v>3.8532896631636761E-2</v>
      </c>
      <c r="AK187" s="16">
        <f t="shared" si="132"/>
        <v>1.7086578441969948E-2</v>
      </c>
      <c r="AL187" s="16">
        <f t="shared" si="133"/>
        <v>3.203150340172903E-3</v>
      </c>
      <c r="AM187" s="16">
        <f t="shared" si="131"/>
        <v>3.6947850592795609E-2</v>
      </c>
      <c r="AN187" s="15">
        <f t="shared" si="124"/>
        <v>2.1245332280548753E-2</v>
      </c>
      <c r="AO187" s="15">
        <f t="shared" si="125"/>
        <v>0</v>
      </c>
      <c r="AP187" s="15">
        <f t="shared" si="126"/>
        <v>2.0833458703174361E-3</v>
      </c>
      <c r="AQ187" s="15">
        <f t="shared" si="98"/>
        <v>2.5935546974059885E-2</v>
      </c>
      <c r="AR187" s="15">
        <f t="shared" si="99"/>
        <v>2.214826370128509E-3</v>
      </c>
      <c r="AS187" s="15">
        <f t="shared" si="100"/>
        <v>2.4908850458496994E-2</v>
      </c>
      <c r="AT187" s="14">
        <f t="shared" si="127"/>
        <v>2.146799258507331E-3</v>
      </c>
      <c r="AU187" s="11">
        <f t="shared" si="108"/>
        <v>1.968967717315724E-3</v>
      </c>
      <c r="AV187" s="14">
        <f t="shared" si="128"/>
        <v>1.1830950324638351E-2</v>
      </c>
      <c r="AW187" s="11">
        <f t="shared" si="109"/>
        <v>1.0701283733752709E-2</v>
      </c>
      <c r="AX187" s="13">
        <f t="shared" si="136"/>
        <v>4.4965415297867324E-3</v>
      </c>
      <c r="AY187" s="11">
        <f t="shared" si="140"/>
        <v>3.3762350650799891E-3</v>
      </c>
      <c r="AZ187" s="12">
        <f t="shared" si="138"/>
        <v>8.3138885076177967E-4</v>
      </c>
      <c r="BA187" s="11">
        <f t="shared" si="139"/>
        <v>6.2608424341007341E-4</v>
      </c>
      <c r="BB187" s="117">
        <f t="shared" si="111"/>
        <v>14233</v>
      </c>
      <c r="BC187" s="341">
        <f t="shared" si="137"/>
        <v>5512</v>
      </c>
    </row>
    <row r="188" spans="1:55" ht="16">
      <c r="A188" s="20">
        <v>73</v>
      </c>
      <c r="B188" s="19">
        <v>44542</v>
      </c>
      <c r="C188" s="8">
        <v>10824278</v>
      </c>
      <c r="D188" s="8">
        <v>6792</v>
      </c>
      <c r="E188" s="8">
        <v>5330409</v>
      </c>
      <c r="F188" s="8">
        <v>5211491</v>
      </c>
      <c r="G188" s="8">
        <v>6629870</v>
      </c>
      <c r="H188" s="10">
        <f t="shared" si="92"/>
        <v>1215108</v>
      </c>
      <c r="I188" s="8">
        <v>67312</v>
      </c>
      <c r="J188" s="8">
        <v>11000</v>
      </c>
      <c r="K188" s="8">
        <v>310</v>
      </c>
      <c r="L188" s="9">
        <v>74</v>
      </c>
      <c r="M188" s="8">
        <v>123150</v>
      </c>
      <c r="N188" s="8">
        <v>1425</v>
      </c>
      <c r="O188" s="18">
        <f t="shared" si="93"/>
        <v>-57</v>
      </c>
      <c r="P188" s="18">
        <f t="shared" si="94"/>
        <v>-13</v>
      </c>
      <c r="Q188" s="18">
        <f t="shared" si="95"/>
        <v>6</v>
      </c>
      <c r="R188" s="18">
        <f t="shared" si="101"/>
        <v>1110</v>
      </c>
      <c r="S188" s="17">
        <f t="shared" si="102"/>
        <v>13.142857142857142</v>
      </c>
      <c r="T188" s="17">
        <f t="shared" si="103"/>
        <v>8.8571428571428577</v>
      </c>
      <c r="U188" s="17">
        <f t="shared" si="104"/>
        <v>4.7142857142857144</v>
      </c>
      <c r="V188" s="17">
        <f t="shared" si="96"/>
        <v>1015.5579761068166</v>
      </c>
      <c r="W188" s="17">
        <f t="shared" si="105"/>
        <v>17.226633872101196</v>
      </c>
      <c r="X188" s="17">
        <f t="shared" si="97"/>
        <v>13.215390021082221</v>
      </c>
      <c r="Y188" s="17">
        <f t="shared" si="115"/>
        <v>1150.4968592403352</v>
      </c>
      <c r="Z188" s="17">
        <f t="shared" si="116"/>
        <v>43.432297268305959</v>
      </c>
      <c r="AA188" s="17">
        <f t="shared" si="117"/>
        <v>12.070843491358914</v>
      </c>
      <c r="AB188" s="11">
        <f t="shared" si="118"/>
        <v>1.3878965670309853E-2</v>
      </c>
      <c r="AC188" s="11">
        <f t="shared" si="119"/>
        <v>3.9280362908841425E-3</v>
      </c>
      <c r="AD188" s="11">
        <f t="shared" si="120"/>
        <v>3.7371032480987353E-2</v>
      </c>
      <c r="AE188" s="11">
        <f t="shared" si="121"/>
        <v>1.7164653455964306E-2</v>
      </c>
      <c r="AF188" s="11">
        <f t="shared" si="122"/>
        <v>2.2893992930606167E-3</v>
      </c>
      <c r="AG188" s="11">
        <f t="shared" si="123"/>
        <v>2.3355475496660925E-2</v>
      </c>
      <c r="AH188" s="11">
        <f t="shared" si="135"/>
        <v>1.2251136692283209E-2</v>
      </c>
      <c r="AI188" s="11">
        <f t="shared" si="106"/>
        <v>1.5579844326762409E-3</v>
      </c>
      <c r="AJ188" s="11">
        <f t="shared" si="107"/>
        <v>4.0914520189109044E-2</v>
      </c>
      <c r="AK188" s="16">
        <f t="shared" si="132"/>
        <v>1.7373777997535204E-2</v>
      </c>
      <c r="AL188" s="16">
        <f t="shared" si="133"/>
        <v>4.0061182490273737E-3</v>
      </c>
      <c r="AM188" s="16">
        <f t="shared" si="131"/>
        <v>4.1506969067897567E-2</v>
      </c>
      <c r="AN188" s="15">
        <f t="shared" si="124"/>
        <v>0</v>
      </c>
      <c r="AO188" s="15">
        <f t="shared" si="125"/>
        <v>6.5769745644628653E-4</v>
      </c>
      <c r="AP188" s="15">
        <f t="shared" si="126"/>
        <v>0</v>
      </c>
      <c r="AQ188" s="15">
        <f t="shared" si="98"/>
        <v>3.0690292460802616E-2</v>
      </c>
      <c r="AR188" s="15">
        <f t="shared" si="99"/>
        <v>1.9822036491165635E-3</v>
      </c>
      <c r="AS188" s="15">
        <f t="shared" si="100"/>
        <v>2.1277034111068148E-2</v>
      </c>
      <c r="AT188" s="14">
        <f t="shared" si="127"/>
        <v>1.0244544764829477E-3</v>
      </c>
      <c r="AU188" s="11">
        <f t="shared" si="108"/>
        <v>2.373500536209609E-3</v>
      </c>
      <c r="AV188" s="14">
        <f t="shared" si="128"/>
        <v>5.5896266010922483E-3</v>
      </c>
      <c r="AW188" s="11">
        <f t="shared" si="109"/>
        <v>1.2993524355510834E-2</v>
      </c>
      <c r="AX188" s="13">
        <f t="shared" si="136"/>
        <v>2.0431726198244268E-3</v>
      </c>
      <c r="AY188" s="11">
        <f t="shared" si="140"/>
        <v>3.3169683260338887E-3</v>
      </c>
      <c r="AZ188" s="12">
        <f t="shared" si="138"/>
        <v>3.7074633439268041E-4</v>
      </c>
      <c r="BA188" s="11">
        <f t="shared" si="139"/>
        <v>6.1171205899533904E-4</v>
      </c>
      <c r="BB188" s="117">
        <f t="shared" si="111"/>
        <v>6792</v>
      </c>
      <c r="BC188" s="341">
        <f t="shared" si="137"/>
        <v>2458</v>
      </c>
    </row>
    <row r="189" spans="1:55" ht="16">
      <c r="A189" s="20">
        <v>74</v>
      </c>
      <c r="B189" s="19">
        <v>44543</v>
      </c>
      <c r="C189" s="8">
        <v>10829393</v>
      </c>
      <c r="D189" s="8">
        <v>5115</v>
      </c>
      <c r="E189" s="8">
        <v>5330544</v>
      </c>
      <c r="F189" s="8">
        <v>5212383</v>
      </c>
      <c r="G189" s="8">
        <v>6629870</v>
      </c>
      <c r="H189" s="10">
        <f t="shared" si="92"/>
        <v>1225138</v>
      </c>
      <c r="I189" s="8">
        <v>55122</v>
      </c>
      <c r="J189" s="8">
        <v>11240</v>
      </c>
      <c r="K189" s="8">
        <v>323</v>
      </c>
      <c r="L189" s="9">
        <v>77</v>
      </c>
      <c r="M189" s="8">
        <v>124160</v>
      </c>
      <c r="N189" s="8">
        <v>1427</v>
      </c>
      <c r="O189" s="18">
        <f t="shared" si="93"/>
        <v>240</v>
      </c>
      <c r="P189" s="18">
        <f t="shared" si="94"/>
        <v>13</v>
      </c>
      <c r="Q189" s="18">
        <f t="shared" si="95"/>
        <v>3</v>
      </c>
      <c r="R189" s="18">
        <f t="shared" si="101"/>
        <v>1010</v>
      </c>
      <c r="S189" s="17">
        <f t="shared" si="102"/>
        <v>132</v>
      </c>
      <c r="T189" s="17">
        <f t="shared" si="103"/>
        <v>9.8571428571428577</v>
      </c>
      <c r="U189" s="17">
        <f t="shared" si="104"/>
        <v>5</v>
      </c>
      <c r="V189" s="17">
        <f t="shared" si="96"/>
        <v>1215.2920962199314</v>
      </c>
      <c r="W189" s="17">
        <f t="shared" si="105"/>
        <v>41.026632302405503</v>
      </c>
      <c r="X189" s="17">
        <f t="shared" si="97"/>
        <v>9.6812714776632305</v>
      </c>
      <c r="Y189" s="17">
        <f t="shared" si="115"/>
        <v>1206.8739026664621</v>
      </c>
      <c r="Z189" s="17">
        <f t="shared" si="116"/>
        <v>43.045124586009671</v>
      </c>
      <c r="AA189" s="17">
        <f t="shared" si="117"/>
        <v>12.366687033242547</v>
      </c>
      <c r="AB189" s="11">
        <f t="shared" si="118"/>
        <v>1.7929550491241713E-2</v>
      </c>
      <c r="AC189" s="11">
        <f t="shared" si="119"/>
        <v>3.9131931441826976E-3</v>
      </c>
      <c r="AD189" s="11">
        <f t="shared" si="120"/>
        <v>3.9892538816911439E-2</v>
      </c>
      <c r="AE189" s="11">
        <f t="shared" si="121"/>
        <v>1.7182338997291824E-2</v>
      </c>
      <c r="AF189" s="11">
        <f t="shared" si="122"/>
        <v>2.5635972573275416E-3</v>
      </c>
      <c r="AG189" s="11">
        <f t="shared" si="123"/>
        <v>2.5872512893269473E-2</v>
      </c>
      <c r="AH189" s="11">
        <f t="shared" si="135"/>
        <v>1.8054612791477468E-2</v>
      </c>
      <c r="AI189" s="11">
        <f t="shared" si="106"/>
        <v>3.7296938456732277E-3</v>
      </c>
      <c r="AJ189" s="11">
        <f t="shared" si="107"/>
        <v>3.1229907992462034E-2</v>
      </c>
      <c r="AK189" s="16">
        <f t="shared" si="132"/>
        <v>1.8170438144132318E-2</v>
      </c>
      <c r="AL189" s="16">
        <f t="shared" si="133"/>
        <v>4.0176896717008049E-3</v>
      </c>
      <c r="AM189" s="16">
        <f t="shared" si="131"/>
        <v>3.7731608429086169E-2</v>
      </c>
      <c r="AN189" s="15">
        <f t="shared" si="124"/>
        <v>1.5864609767464583E-2</v>
      </c>
      <c r="AO189" s="15">
        <f t="shared" si="125"/>
        <v>7.1046528579903263E-4</v>
      </c>
      <c r="AP189" s="15">
        <f t="shared" si="126"/>
        <v>1.6585538554001394E-2</v>
      </c>
      <c r="AQ189" s="15">
        <f t="shared" si="98"/>
        <v>3.7343096494202102E-2</v>
      </c>
      <c r="AR189" s="15">
        <f t="shared" si="99"/>
        <v>2.2763332240234766E-3</v>
      </c>
      <c r="AS189" s="15">
        <f t="shared" si="100"/>
        <v>1.6415512689447045E-2</v>
      </c>
      <c r="AT189" s="14">
        <f t="shared" si="127"/>
        <v>7.7150834028419867E-4</v>
      </c>
      <c r="AU189" s="11">
        <f t="shared" si="108"/>
        <v>2.8667228769191553E-3</v>
      </c>
      <c r="AV189" s="14">
        <f t="shared" si="128"/>
        <v>4.175039873059198E-3</v>
      </c>
      <c r="AW189" s="11">
        <f t="shared" si="109"/>
        <v>1.5822139086013442E-2</v>
      </c>
      <c r="AX189" s="13">
        <f t="shared" si="136"/>
        <v>7.3409112605628474E-4</v>
      </c>
      <c r="AY189" s="11">
        <f t="shared" si="140"/>
        <v>3.2522605358950543E-3</v>
      </c>
      <c r="AZ189" s="12">
        <f t="shared" si="138"/>
        <v>1.3454260792443895E-4</v>
      </c>
      <c r="BA189" s="11">
        <f t="shared" si="139"/>
        <v>5.9695201952893282E-4</v>
      </c>
      <c r="BB189" s="117">
        <f t="shared" si="111"/>
        <v>5115</v>
      </c>
      <c r="BC189" s="341">
        <f t="shared" si="137"/>
        <v>892</v>
      </c>
    </row>
    <row r="190" spans="1:55" ht="16">
      <c r="A190" s="20">
        <v>75</v>
      </c>
      <c r="B190" s="19">
        <v>44544</v>
      </c>
      <c r="C190" s="8">
        <v>10855641</v>
      </c>
      <c r="D190" s="8">
        <v>26248</v>
      </c>
      <c r="E190" s="8">
        <v>5332089</v>
      </c>
      <c r="F190" s="8">
        <v>5217327</v>
      </c>
      <c r="G190" s="8">
        <v>6629870</v>
      </c>
      <c r="H190" s="10">
        <f t="shared" si="92"/>
        <v>1219667</v>
      </c>
      <c r="I190" s="8">
        <v>54467</v>
      </c>
      <c r="J190" s="8">
        <v>10709</v>
      </c>
      <c r="K190" s="8">
        <v>364</v>
      </c>
      <c r="L190" s="9">
        <v>80</v>
      </c>
      <c r="M190" s="8">
        <v>125823</v>
      </c>
      <c r="N190" s="8">
        <v>1433</v>
      </c>
      <c r="O190" s="18">
        <f t="shared" si="93"/>
        <v>-531</v>
      </c>
      <c r="P190" s="18">
        <f t="shared" si="94"/>
        <v>41</v>
      </c>
      <c r="Q190" s="18">
        <f t="shared" si="95"/>
        <v>3</v>
      </c>
      <c r="R190" s="18">
        <f t="shared" si="101"/>
        <v>1663</v>
      </c>
      <c r="S190" s="17">
        <f t="shared" si="102"/>
        <v>191.28571428571428</v>
      </c>
      <c r="T190" s="17">
        <f t="shared" si="103"/>
        <v>10.428571428571429</v>
      </c>
      <c r="U190" s="17">
        <f t="shared" si="104"/>
        <v>3</v>
      </c>
      <c r="V190" s="17">
        <f t="shared" si="96"/>
        <v>1065.7961086703128</v>
      </c>
      <c r="W190" s="17">
        <f t="shared" si="105"/>
        <v>95.275262261275003</v>
      </c>
      <c r="X190" s="17">
        <f t="shared" si="97"/>
        <v>14.928629068412086</v>
      </c>
      <c r="Y190" s="17">
        <f t="shared" si="115"/>
        <v>1250.3688065911326</v>
      </c>
      <c r="Z190" s="17">
        <f t="shared" si="116"/>
        <v>43.605926034060765</v>
      </c>
      <c r="AA190" s="17">
        <f t="shared" si="117"/>
        <v>10.453838803377803</v>
      </c>
      <c r="AB190" s="11">
        <f t="shared" si="118"/>
        <v>2.2683661815448144E-2</v>
      </c>
      <c r="AC190" s="11">
        <f t="shared" si="119"/>
        <v>3.8795307859484669E-3</v>
      </c>
      <c r="AD190" s="11">
        <f t="shared" si="120"/>
        <v>3.2364826016649542E-2</v>
      </c>
      <c r="AE190" s="11">
        <f t="shared" si="121"/>
        <v>1.9973008017712183E-2</v>
      </c>
      <c r="AF190" s="11">
        <f t="shared" si="122"/>
        <v>2.4914332954687631E-3</v>
      </c>
      <c r="AG190" s="11">
        <f t="shared" si="123"/>
        <v>2.9880340895960231E-2</v>
      </c>
      <c r="AH190" s="11">
        <f t="shared" si="135"/>
        <v>1.9335222028778215E-2</v>
      </c>
      <c r="AI190" s="11">
        <f t="shared" si="106"/>
        <v>8.4764468203981317E-3</v>
      </c>
      <c r="AJ190" s="11">
        <f t="shared" si="107"/>
        <v>4.6218665846477047E-2</v>
      </c>
      <c r="AK190" s="16">
        <f t="shared" si="132"/>
        <v>1.8434887088954733E-2</v>
      </c>
      <c r="AL190" s="16">
        <f t="shared" si="133"/>
        <v>4.2210057862530452E-3</v>
      </c>
      <c r="AM190" s="16">
        <f t="shared" si="131"/>
        <v>3.5048643379410063E-2</v>
      </c>
      <c r="AN190" s="15">
        <f t="shared" si="124"/>
        <v>1.8850378525964349E-2</v>
      </c>
      <c r="AO190" s="15">
        <f t="shared" si="125"/>
        <v>5.7224138587942709E-3</v>
      </c>
      <c r="AP190" s="15">
        <f t="shared" si="126"/>
        <v>6.0232863598922506E-2</v>
      </c>
      <c r="AQ190" s="15">
        <f t="shared" si="98"/>
        <v>4.4151276821972077E-2</v>
      </c>
      <c r="AR190" s="15">
        <f t="shared" si="99"/>
        <v>2.4676093861702372E-3</v>
      </c>
      <c r="AS190" s="15">
        <f t="shared" si="100"/>
        <v>1.6415512689447045E-2</v>
      </c>
      <c r="AT190" s="14">
        <f t="shared" si="127"/>
        <v>3.9590519874447014E-3</v>
      </c>
      <c r="AU190" s="11">
        <f t="shared" si="108"/>
        <v>3.4280999692086179E-3</v>
      </c>
      <c r="AV190" s="14">
        <f t="shared" si="128"/>
        <v>2.1520628171459916E-2</v>
      </c>
      <c r="AW190" s="11">
        <f t="shared" si="109"/>
        <v>1.9061484524000659E-2</v>
      </c>
      <c r="AX190" s="13">
        <f t="shared" si="136"/>
        <v>4.0354637600009142E-3</v>
      </c>
      <c r="AY190" s="11">
        <f t="shared" si="140"/>
        <v>3.1833161045288464E-3</v>
      </c>
      <c r="AZ190" s="12">
        <f t="shared" si="138"/>
        <v>7.4571597934801131E-4</v>
      </c>
      <c r="BA190" s="11">
        <f t="shared" si="139"/>
        <v>5.8064055985583855E-4</v>
      </c>
      <c r="BB190" s="117">
        <f t="shared" si="111"/>
        <v>26248</v>
      </c>
      <c r="BC190" s="341">
        <f t="shared" si="137"/>
        <v>4944</v>
      </c>
    </row>
    <row r="191" spans="1:55" ht="16">
      <c r="A191" s="20">
        <v>76</v>
      </c>
      <c r="B191" s="19">
        <v>44545</v>
      </c>
      <c r="C191" s="8">
        <v>10886515</v>
      </c>
      <c r="D191" s="8">
        <v>30874</v>
      </c>
      <c r="E191" s="8">
        <v>5333697</v>
      </c>
      <c r="F191" s="8">
        <v>5221774</v>
      </c>
      <c r="G191" s="8">
        <v>6629870</v>
      </c>
      <c r="H191" s="10">
        <f t="shared" si="92"/>
        <v>1191226</v>
      </c>
      <c r="I191" s="8">
        <v>77066</v>
      </c>
      <c r="J191" s="8">
        <v>11060</v>
      </c>
      <c r="K191" s="8">
        <v>365</v>
      </c>
      <c r="L191" s="9">
        <v>84</v>
      </c>
      <c r="M191" s="8">
        <v>126859</v>
      </c>
      <c r="N191" s="8">
        <v>1436</v>
      </c>
      <c r="O191" s="18">
        <f t="shared" si="93"/>
        <v>351</v>
      </c>
      <c r="P191" s="18">
        <f t="shared" si="94"/>
        <v>1</v>
      </c>
      <c r="Q191" s="18">
        <f t="shared" si="95"/>
        <v>4</v>
      </c>
      <c r="R191" s="18">
        <f t="shared" si="101"/>
        <v>1036</v>
      </c>
      <c r="S191" s="17">
        <f t="shared" si="102"/>
        <v>272.71428571428572</v>
      </c>
      <c r="T191" s="17">
        <f t="shared" si="103"/>
        <v>8.7142857142857135</v>
      </c>
      <c r="U191" s="17">
        <f t="shared" si="104"/>
        <v>2.2857142857142856</v>
      </c>
      <c r="V191" s="17">
        <f t="shared" si="96"/>
        <v>1346.5825875401861</v>
      </c>
      <c r="W191" s="17">
        <f t="shared" si="105"/>
        <v>33.856025719002517</v>
      </c>
      <c r="X191" s="17">
        <f t="shared" si="97"/>
        <v>11.561386740811539</v>
      </c>
      <c r="Y191" s="17">
        <f t="shared" si="115"/>
        <v>1291.8668580947335</v>
      </c>
      <c r="Z191" s="17">
        <f t="shared" si="116"/>
        <v>40.756513826684682</v>
      </c>
      <c r="AA191" s="17">
        <f t="shared" si="117"/>
        <v>9.5194852214389609</v>
      </c>
      <c r="AB191" s="11">
        <f t="shared" si="118"/>
        <v>2.3718340611649871E-2</v>
      </c>
      <c r="AC191" s="11">
        <f t="shared" si="119"/>
        <v>3.8058188277789412E-3</v>
      </c>
      <c r="AD191" s="11">
        <f t="shared" si="120"/>
        <v>2.6152431927030113E-2</v>
      </c>
      <c r="AE191" s="11">
        <f t="shared" si="121"/>
        <v>2.0917043112095881E-2</v>
      </c>
      <c r="AF191" s="11">
        <f t="shared" si="122"/>
        <v>3.5498090410116963E-3</v>
      </c>
      <c r="AG191" s="11">
        <f t="shared" si="123"/>
        <v>3.6699879477351739E-2</v>
      </c>
      <c r="AH191" s="11">
        <f t="shared" si="135"/>
        <v>2.4722907219787874E-2</v>
      </c>
      <c r="AI191" s="11">
        <f t="shared" si="106"/>
        <v>3.1614553850968828E-3</v>
      </c>
      <c r="AJ191" s="11">
        <f t="shared" si="107"/>
        <v>3.1762051485745985E-2</v>
      </c>
      <c r="AK191" s="16">
        <f t="shared" si="132"/>
        <v>1.8488256672086645E-2</v>
      </c>
      <c r="AL191" s="16">
        <f t="shared" si="133"/>
        <v>4.5481014615268659E-3</v>
      </c>
      <c r="AM191" s="16">
        <f t="shared" si="131"/>
        <v>2.8199750599444885E-2</v>
      </c>
      <c r="AN191" s="15">
        <f t="shared" si="124"/>
        <v>2.27125103308311E-2</v>
      </c>
      <c r="AO191" s="15">
        <f t="shared" si="125"/>
        <v>6.8168692670080222E-3</v>
      </c>
      <c r="AP191" s="15">
        <f t="shared" si="126"/>
        <v>5.9119725786392456E-2</v>
      </c>
      <c r="AQ191" s="15">
        <f t="shared" si="98"/>
        <v>5.609867798358259E-2</v>
      </c>
      <c r="AR191" s="15">
        <f t="shared" si="99"/>
        <v>2.4063016629323883E-3</v>
      </c>
      <c r="AS191" s="15">
        <f t="shared" si="100"/>
        <v>1.0222237406552443E-2</v>
      </c>
      <c r="AT191" s="14">
        <f t="shared" si="127"/>
        <v>4.6568032254026099E-3</v>
      </c>
      <c r="AU191" s="11">
        <f t="shared" si="108"/>
        <v>4.0231127134791904E-3</v>
      </c>
      <c r="AV191" s="14">
        <f t="shared" si="128"/>
        <v>2.5917835910230301E-2</v>
      </c>
      <c r="AW191" s="11">
        <f t="shared" si="109"/>
        <v>2.2512691773491352E-2</v>
      </c>
      <c r="AX191" s="13">
        <f t="shared" si="136"/>
        <v>3.6460771669644255E-3</v>
      </c>
      <c r="AY191" s="11">
        <f t="shared" si="140"/>
        <v>3.0541317953618279E-3</v>
      </c>
      <c r="AZ191" s="12">
        <f t="shared" si="138"/>
        <v>6.7075221686096413E-4</v>
      </c>
      <c r="BA191" s="11">
        <f t="shared" si="139"/>
        <v>5.5275809114119668E-4</v>
      </c>
      <c r="BB191" s="117">
        <f t="shared" si="111"/>
        <v>30874</v>
      </c>
      <c r="BC191" s="341">
        <f t="shared" si="137"/>
        <v>4447</v>
      </c>
    </row>
    <row r="192" spans="1:55" ht="16">
      <c r="A192" s="20">
        <v>77</v>
      </c>
      <c r="B192" s="19">
        <v>44546</v>
      </c>
      <c r="C192" s="8">
        <v>10922708</v>
      </c>
      <c r="D192" s="8">
        <v>36193</v>
      </c>
      <c r="E192" s="8">
        <v>5335112</v>
      </c>
      <c r="F192" s="8">
        <v>5226264</v>
      </c>
      <c r="G192" s="8">
        <v>6629870</v>
      </c>
      <c r="H192" s="10">
        <f t="shared" si="92"/>
        <v>1181350</v>
      </c>
      <c r="I192" s="8">
        <v>80841</v>
      </c>
      <c r="J192" s="8">
        <v>11772</v>
      </c>
      <c r="K192" s="8">
        <v>384</v>
      </c>
      <c r="L192" s="9">
        <v>87</v>
      </c>
      <c r="M192" s="8">
        <v>127727</v>
      </c>
      <c r="N192" s="8">
        <v>1445</v>
      </c>
      <c r="O192" s="18">
        <f t="shared" si="93"/>
        <v>712</v>
      </c>
      <c r="P192" s="18">
        <f t="shared" si="94"/>
        <v>19</v>
      </c>
      <c r="Q192" s="18">
        <f t="shared" si="95"/>
        <v>3</v>
      </c>
      <c r="R192" s="18">
        <f t="shared" si="101"/>
        <v>868</v>
      </c>
      <c r="S192" s="17">
        <f t="shared" si="102"/>
        <v>230.14285714285714</v>
      </c>
      <c r="T192" s="17">
        <f t="shared" si="103"/>
        <v>11.714285714285714</v>
      </c>
      <c r="U192" s="17">
        <f t="shared" si="104"/>
        <v>1</v>
      </c>
      <c r="V192" s="17">
        <f t="shared" si="96"/>
        <v>1546.6072041166381</v>
      </c>
      <c r="W192" s="17">
        <f t="shared" si="105"/>
        <v>46.224699828473412</v>
      </c>
      <c r="X192" s="17">
        <f t="shared" si="97"/>
        <v>9.1680960548885082</v>
      </c>
      <c r="Y192" s="17">
        <f t="shared" si="115"/>
        <v>1312.801188363092</v>
      </c>
      <c r="Z192" s="17">
        <f t="shared" si="116"/>
        <v>46.175201017336597</v>
      </c>
      <c r="AA192" s="17">
        <f t="shared" si="117"/>
        <v>8.5950391910000405</v>
      </c>
      <c r="AB192" s="11">
        <f t="shared" si="118"/>
        <v>1.7034764855618459E-2</v>
      </c>
      <c r="AC192" s="11">
        <f t="shared" si="119"/>
        <v>4.1749729672094574E-3</v>
      </c>
      <c r="AD192" s="11">
        <f t="shared" si="120"/>
        <v>2.3548052578082304E-2</v>
      </c>
      <c r="AE192" s="11">
        <f t="shared" si="121"/>
        <v>1.3861566583933645E-2</v>
      </c>
      <c r="AF192" s="11">
        <f t="shared" si="122"/>
        <v>4.2134790331262969E-3</v>
      </c>
      <c r="AG192" s="11">
        <f t="shared" si="123"/>
        <v>4.2203884702732897E-2</v>
      </c>
      <c r="AH192" s="11">
        <f t="shared" si="135"/>
        <v>2.0068606183227856E-2</v>
      </c>
      <c r="AI192" s="11">
        <f t="shared" si="106"/>
        <v>4.1794484474207425E-3</v>
      </c>
      <c r="AJ192" s="11">
        <f t="shared" si="107"/>
        <v>2.5118071383256186E-2</v>
      </c>
      <c r="AK192" s="16">
        <f t="shared" si="132"/>
        <v>1.8622839824533676E-2</v>
      </c>
      <c r="AL192" s="16">
        <f t="shared" si="133"/>
        <v>4.0350839156870445E-3</v>
      </c>
      <c r="AM192" s="16">
        <f t="shared" si="131"/>
        <v>2.4814039245579633E-2</v>
      </c>
      <c r="AN192" s="15">
        <f t="shared" si="124"/>
        <v>1.4491985157048051E-2</v>
      </c>
      <c r="AO192" s="15">
        <f t="shared" si="125"/>
        <v>4.4616072761257735E-3</v>
      </c>
      <c r="AP192" s="15">
        <f t="shared" si="126"/>
        <v>2.342307347096725E-2</v>
      </c>
      <c r="AQ192" s="15">
        <f t="shared" si="98"/>
        <v>6.9376838029582374E-2</v>
      </c>
      <c r="AR192" s="15">
        <f t="shared" si="99"/>
        <v>1.8776575700296179E-3</v>
      </c>
      <c r="AS192" s="15">
        <f t="shared" si="100"/>
        <v>1.0745316600175906E-3</v>
      </c>
      <c r="AT192" s="14">
        <f t="shared" si="127"/>
        <v>5.4590813997861193E-3</v>
      </c>
      <c r="AU192" s="11">
        <f t="shared" si="108"/>
        <v>4.272589701715763E-3</v>
      </c>
      <c r="AV192" s="14">
        <f t="shared" si="128"/>
        <v>3.0636983112540737E-2</v>
      </c>
      <c r="AW192" s="11">
        <f t="shared" si="109"/>
        <v>2.3953652070802973E-2</v>
      </c>
      <c r="AX192" s="13">
        <f t="shared" si="136"/>
        <v>3.7692259907020163E-3</v>
      </c>
      <c r="AY192" s="11">
        <f t="shared" si="140"/>
        <v>2.9775015745736079E-3</v>
      </c>
      <c r="AZ192" s="12">
        <f t="shared" si="138"/>
        <v>6.7723801522503459E-4</v>
      </c>
      <c r="BA192" s="11">
        <f t="shared" si="139"/>
        <v>5.3754555411450651E-4</v>
      </c>
      <c r="BB192" s="117">
        <f t="shared" si="111"/>
        <v>36193</v>
      </c>
      <c r="BC192" s="341">
        <f t="shared" si="137"/>
        <v>4490</v>
      </c>
    </row>
    <row r="193" spans="1:55" ht="16">
      <c r="A193" s="20">
        <v>78</v>
      </c>
      <c r="B193" s="19">
        <v>44547</v>
      </c>
      <c r="C193" s="8">
        <v>10962348</v>
      </c>
      <c r="D193" s="8">
        <v>39640</v>
      </c>
      <c r="E193" s="8">
        <v>5336573</v>
      </c>
      <c r="F193" s="8">
        <v>5230468</v>
      </c>
      <c r="G193" s="8">
        <v>6629870</v>
      </c>
      <c r="H193" s="10">
        <f t="shared" si="92"/>
        <v>1174194</v>
      </c>
      <c r="I193" s="8">
        <v>82301</v>
      </c>
      <c r="J193" s="8">
        <v>12101</v>
      </c>
      <c r="K193" s="8">
        <v>386</v>
      </c>
      <c r="L193" s="9">
        <v>82</v>
      </c>
      <c r="M193" s="8">
        <v>128886</v>
      </c>
      <c r="N193" s="8">
        <v>1452</v>
      </c>
      <c r="O193" s="18">
        <f t="shared" si="93"/>
        <v>329</v>
      </c>
      <c r="P193" s="18">
        <f t="shared" si="94"/>
        <v>2</v>
      </c>
      <c r="Q193" s="18">
        <f t="shared" si="95"/>
        <v>-5</v>
      </c>
      <c r="R193" s="18">
        <f t="shared" si="101"/>
        <v>1159</v>
      </c>
      <c r="S193" s="17">
        <f t="shared" si="102"/>
        <v>205.57142857142858</v>
      </c>
      <c r="T193" s="17">
        <f t="shared" si="103"/>
        <v>11.857142857142858</v>
      </c>
      <c r="U193" s="17">
        <f t="shared" si="104"/>
        <v>0.5714285714285714</v>
      </c>
      <c r="V193" s="17">
        <f t="shared" si="96"/>
        <v>1444.8452541968334</v>
      </c>
      <c r="W193" s="17">
        <f t="shared" si="105"/>
        <v>37.59344418808179</v>
      </c>
      <c r="X193" s="17">
        <f t="shared" si="97"/>
        <v>2.5613016150847319</v>
      </c>
      <c r="Y193" s="17">
        <f t="shared" si="115"/>
        <v>1314.9528914638101</v>
      </c>
      <c r="Z193" s="17">
        <f t="shared" si="116"/>
        <v>47.631434162304473</v>
      </c>
      <c r="AA193" s="17">
        <f t="shared" si="117"/>
        <v>8.2728172310283163</v>
      </c>
      <c r="AB193" s="11">
        <f t="shared" si="118"/>
        <v>1.6265915704454549E-2</v>
      </c>
      <c r="AC193" s="11">
        <f t="shared" si="119"/>
        <v>4.0461632825606929E-3</v>
      </c>
      <c r="AD193" s="11">
        <f t="shared" si="120"/>
        <v>2.1543794872469574E-2</v>
      </c>
      <c r="AE193" s="11">
        <f t="shared" si="121"/>
        <v>1.5835472328623493E-2</v>
      </c>
      <c r="AF193" s="11">
        <f t="shared" si="122"/>
        <v>4.6592211763609604E-3</v>
      </c>
      <c r="AG193" s="11">
        <f t="shared" si="123"/>
        <v>4.2737702904541187E-2</v>
      </c>
      <c r="AH193" s="11">
        <f t="shared" si="135"/>
        <v>1.7872679138021961E-2</v>
      </c>
      <c r="AI193" s="11">
        <f t="shared" si="106"/>
        <v>3.193462809045344E-3</v>
      </c>
      <c r="AJ193" s="11">
        <f t="shared" si="107"/>
        <v>6.6700562892831562E-3</v>
      </c>
      <c r="AK193" s="16">
        <f t="shared" si="132"/>
        <v>1.8355301187270072E-2</v>
      </c>
      <c r="AL193" s="16">
        <f t="shared" si="133"/>
        <v>3.1905957887918175E-3</v>
      </c>
      <c r="AM193" s="16">
        <f t="shared" si="131"/>
        <v>1.9082945559622651E-2</v>
      </c>
      <c r="AN193" s="15">
        <f t="shared" si="124"/>
        <v>1.6021536524265051E-2</v>
      </c>
      <c r="AO193" s="15">
        <f t="shared" si="125"/>
        <v>3.1035982717297324E-3</v>
      </c>
      <c r="AP193" s="15">
        <f t="shared" si="126"/>
        <v>5.0638854679802954E-2</v>
      </c>
      <c r="AQ193" s="15">
        <f t="shared" si="98"/>
        <v>9.0726913310156143E-2</v>
      </c>
      <c r="AR193" s="15">
        <f t="shared" si="99"/>
        <v>2.6953770944415714E-3</v>
      </c>
      <c r="AS193" s="15">
        <f t="shared" si="100"/>
        <v>9.6080787665020258E-3</v>
      </c>
      <c r="AT193" s="14">
        <f t="shared" si="127"/>
        <v>5.9790010965524209E-3</v>
      </c>
      <c r="AU193" s="11">
        <f t="shared" si="108"/>
        <v>4.3738198702021518E-3</v>
      </c>
      <c r="AV193" s="14">
        <f t="shared" si="128"/>
        <v>3.3759327674983859E-2</v>
      </c>
      <c r="AW193" s="11">
        <f t="shared" si="109"/>
        <v>2.4551080233480741E-2</v>
      </c>
      <c r="AX193" s="13">
        <f t="shared" si="136"/>
        <v>3.5586405383671222E-3</v>
      </c>
      <c r="AY193" s="11">
        <f t="shared" si="140"/>
        <v>2.9777174434472836E-3</v>
      </c>
      <c r="AZ193" s="12">
        <f t="shared" si="138"/>
        <v>6.3409991447796108E-4</v>
      </c>
      <c r="BA193" s="11">
        <f t="shared" si="139"/>
        <v>5.3689912902838647E-4</v>
      </c>
      <c r="BB193" s="117">
        <f t="shared" si="111"/>
        <v>39640</v>
      </c>
      <c r="BC193" s="341">
        <f t="shared" si="137"/>
        <v>4204</v>
      </c>
    </row>
    <row r="194" spans="1:55" ht="16">
      <c r="A194" s="20">
        <v>79</v>
      </c>
      <c r="B194" s="19">
        <v>44548</v>
      </c>
      <c r="C194" s="8">
        <v>11004195</v>
      </c>
      <c r="D194" s="8">
        <v>41847</v>
      </c>
      <c r="E194" s="8">
        <v>5337875</v>
      </c>
      <c r="F194" s="8">
        <v>5234686</v>
      </c>
      <c r="G194" s="8">
        <v>6629870</v>
      </c>
      <c r="H194" s="10">
        <f t="shared" si="92"/>
        <v>1162759</v>
      </c>
      <c r="I194" s="8">
        <v>88083</v>
      </c>
      <c r="J194" s="8">
        <v>12966</v>
      </c>
      <c r="K194" s="8">
        <v>384</v>
      </c>
      <c r="L194" s="9">
        <v>84</v>
      </c>
      <c r="M194" s="8">
        <v>129449</v>
      </c>
      <c r="N194" s="8">
        <v>1459</v>
      </c>
      <c r="O194" s="18">
        <f t="shared" si="93"/>
        <v>865</v>
      </c>
      <c r="P194" s="18">
        <f t="shared" si="94"/>
        <v>-2</v>
      </c>
      <c r="Q194" s="18">
        <f t="shared" si="95"/>
        <v>2</v>
      </c>
      <c r="R194" s="18">
        <f t="shared" si="101"/>
        <v>563</v>
      </c>
      <c r="S194" s="17">
        <f t="shared" si="102"/>
        <v>326.14285714285717</v>
      </c>
      <c r="T194" s="17">
        <f t="shared" si="103"/>
        <v>4</v>
      </c>
      <c r="U194" s="17">
        <f t="shared" si="104"/>
        <v>-1</v>
      </c>
      <c r="V194" s="17">
        <f t="shared" si="96"/>
        <v>1408.3867798124163</v>
      </c>
      <c r="W194" s="17">
        <f t="shared" si="105"/>
        <v>14.092898615453329</v>
      </c>
      <c r="X194" s="17">
        <f t="shared" si="97"/>
        <v>5.5203215721304151</v>
      </c>
      <c r="Y194" s="17">
        <f t="shared" si="115"/>
        <v>1336.0906823705459</v>
      </c>
      <c r="Z194" s="17">
        <f t="shared" si="116"/>
        <v>35.90327139783799</v>
      </c>
      <c r="AA194" s="17">
        <f t="shared" si="117"/>
        <v>6.1401559355408759</v>
      </c>
      <c r="AB194" s="11">
        <f t="shared" si="118"/>
        <v>1.6234197426161844E-2</v>
      </c>
      <c r="AC194" s="11">
        <f t="shared" si="119"/>
        <v>2.9669673083082384E-3</v>
      </c>
      <c r="AD194" s="11">
        <f t="shared" si="120"/>
        <v>1.5907139729380508E-2</v>
      </c>
      <c r="AE194" s="11">
        <f t="shared" si="121"/>
        <v>1.6885530921650179E-2</v>
      </c>
      <c r="AF194" s="11">
        <f t="shared" si="122"/>
        <v>4.7352303640101423E-3</v>
      </c>
      <c r="AG194" s="11">
        <f t="shared" si="123"/>
        <v>4.1302179943979653E-2</v>
      </c>
      <c r="AH194" s="11">
        <f t="shared" si="135"/>
        <v>1.7112632651029955E-2</v>
      </c>
      <c r="AI194" s="11">
        <f t="shared" si="106"/>
        <v>1.1646061164741202E-3</v>
      </c>
      <c r="AJ194" s="11">
        <f t="shared" si="107"/>
        <v>1.430135122313579E-2</v>
      </c>
      <c r="AK194" s="16">
        <f t="shared" si="132"/>
        <v>1.801852810086375E-2</v>
      </c>
      <c r="AL194" s="16">
        <f t="shared" si="133"/>
        <v>3.3706156199824261E-3</v>
      </c>
      <c r="AM194" s="16">
        <f t="shared" si="131"/>
        <v>1.651916677158629E-2</v>
      </c>
      <c r="AN194" s="15">
        <f t="shared" si="124"/>
        <v>1.6739045569106548E-2</v>
      </c>
      <c r="AO194" s="15">
        <f t="shared" si="125"/>
        <v>3.1628678746595386E-3</v>
      </c>
      <c r="AP194" s="15">
        <f t="shared" si="126"/>
        <v>3.8532896631636761E-2</v>
      </c>
      <c r="AQ194" s="15">
        <f t="shared" si="98"/>
        <v>0.12903256726211992</v>
      </c>
      <c r="AR194" s="15">
        <f t="shared" si="99"/>
        <v>2.2004917637019486E-3</v>
      </c>
      <c r="AS194" s="15">
        <f t="shared" si="100"/>
        <v>1.2467330975762464E-2</v>
      </c>
      <c r="AT194" s="14">
        <f t="shared" si="127"/>
        <v>6.311888468401341E-3</v>
      </c>
      <c r="AU194" s="11">
        <f t="shared" si="108"/>
        <v>4.7692811903874864E-3</v>
      </c>
      <c r="AV194" s="14">
        <f t="shared" si="128"/>
        <v>3.59894010710732E-2</v>
      </c>
      <c r="AW194" s="11">
        <f t="shared" si="109"/>
        <v>2.6904908657234085E-2</v>
      </c>
      <c r="AX194" s="13">
        <f t="shared" si="136"/>
        <v>3.5922513656176068E-3</v>
      </c>
      <c r="AY194" s="11">
        <f t="shared" si="140"/>
        <v>2.8639005806705008E-3</v>
      </c>
      <c r="AZ194" s="12">
        <f t="shared" si="138"/>
        <v>6.3621156975928643E-4</v>
      </c>
      <c r="BA194" s="11">
        <f t="shared" si="139"/>
        <v>5.1231342825295656E-4</v>
      </c>
      <c r="BB194" s="117">
        <f t="shared" si="111"/>
        <v>41847</v>
      </c>
      <c r="BC194" s="341">
        <f t="shared" si="137"/>
        <v>4218</v>
      </c>
    </row>
    <row r="195" spans="1:55" ht="16">
      <c r="A195" s="20">
        <v>80</v>
      </c>
      <c r="B195" s="19">
        <v>44549</v>
      </c>
      <c r="C195" s="8">
        <v>11022565</v>
      </c>
      <c r="D195" s="8">
        <v>18370</v>
      </c>
      <c r="E195" s="8">
        <v>5338431</v>
      </c>
      <c r="F195" s="8">
        <v>5236438</v>
      </c>
      <c r="G195" s="8">
        <v>6629870</v>
      </c>
      <c r="H195" s="10">
        <f t="shared" ref="H195:H258" si="141">G195-F195-SUM(I195:N195)</f>
        <v>1171829</v>
      </c>
      <c r="I195" s="8">
        <v>76033</v>
      </c>
      <c r="J195" s="8">
        <v>12611</v>
      </c>
      <c r="K195" s="8">
        <v>392</v>
      </c>
      <c r="L195" s="9">
        <v>81</v>
      </c>
      <c r="M195" s="8">
        <v>131023</v>
      </c>
      <c r="N195" s="8">
        <v>1463</v>
      </c>
      <c r="O195" s="18">
        <f t="shared" ref="O195:O258" si="142">J195-J194</f>
        <v>-355</v>
      </c>
      <c r="P195" s="18">
        <f t="shared" ref="P195:P258" si="143">K195-K194</f>
        <v>8</v>
      </c>
      <c r="Q195" s="18">
        <f t="shared" ref="Q195:Q258" si="144">L195-L194</f>
        <v>-3</v>
      </c>
      <c r="R195" s="18">
        <f t="shared" si="101"/>
        <v>1574</v>
      </c>
      <c r="S195" s="17">
        <f t="shared" si="102"/>
        <v>336.42857142857144</v>
      </c>
      <c r="T195" s="17">
        <f t="shared" si="103"/>
        <v>4.1428571428571432</v>
      </c>
      <c r="U195" s="17">
        <f t="shared" si="104"/>
        <v>-2</v>
      </c>
      <c r="V195" s="17">
        <f t="shared" ref="V195:V258" si="145">MAX(0,MIN(J195,O195+$R195*J195/SUM($J195:$L195)))</f>
        <v>1162.0982879853257</v>
      </c>
      <c r="W195" s="17">
        <f t="shared" si="105"/>
        <v>55.157444206664628</v>
      </c>
      <c r="X195" s="17">
        <f t="shared" ref="X195:X258" si="146">MAX(0,MIN(L195,Q195+$R195*L195/SUM($J195:$L195)))</f>
        <v>6.7442678080097824</v>
      </c>
      <c r="Y195" s="17">
        <f t="shared" si="115"/>
        <v>1353.0018149915636</v>
      </c>
      <c r="Z195" s="17">
        <f t="shared" si="116"/>
        <v>35.724195291551659</v>
      </c>
      <c r="AA195" s="17">
        <f t="shared" si="117"/>
        <v>4.8366708493806616</v>
      </c>
      <c r="AB195" s="11">
        <f t="shared" si="118"/>
        <v>1.5360532849602803E-2</v>
      </c>
      <c r="AC195" s="11">
        <f t="shared" si="119"/>
        <v>2.7552209850032127E-3</v>
      </c>
      <c r="AD195" s="11">
        <f t="shared" si="120"/>
        <v>1.2595497003595474E-2</v>
      </c>
      <c r="AE195" s="11">
        <f t="shared" si="121"/>
        <v>1.3878965670309853E-2</v>
      </c>
      <c r="AF195" s="11">
        <f t="shared" si="122"/>
        <v>3.9280362908841425E-3</v>
      </c>
      <c r="AG195" s="11">
        <f t="shared" si="123"/>
        <v>3.7371032480987353E-2</v>
      </c>
      <c r="AH195" s="11">
        <f t="shared" si="135"/>
        <v>1.3193218759412437E-2</v>
      </c>
      <c r="AI195" s="11">
        <f t="shared" si="106"/>
        <v>4.2540061859219986E-3</v>
      </c>
      <c r="AJ195" s="11">
        <f t="shared" si="107"/>
        <v>1.7563197416692142E-2</v>
      </c>
      <c r="AK195" s="16">
        <f t="shared" si="132"/>
        <v>1.7615497657158582E-2</v>
      </c>
      <c r="AL195" s="16">
        <f t="shared" si="133"/>
        <v>2.7425991525190942E-3</v>
      </c>
      <c r="AM195" s="16">
        <f t="shared" si="131"/>
        <v>1.1495552494935052E-2</v>
      </c>
      <c r="AN195" s="15">
        <f t="shared" si="124"/>
        <v>1.2251136692283209E-2</v>
      </c>
      <c r="AO195" s="15">
        <f t="shared" si="125"/>
        <v>1.5579844326762409E-3</v>
      </c>
      <c r="AP195" s="15">
        <f t="shared" si="126"/>
        <v>4.0914520189109044E-2</v>
      </c>
      <c r="AQ195" s="15">
        <f t="shared" ref="AQ195:AQ258" si="147">AK209</f>
        <v>0.16167092115450371</v>
      </c>
      <c r="AR195" s="15">
        <f t="shared" ref="AR195:AR258" si="148">AL209</f>
        <v>2.3574438757689642E-3</v>
      </c>
      <c r="AS195" s="15">
        <f t="shared" ref="AS195:AS258" si="149">AM209</f>
        <v>1.4253386664991676E-2</v>
      </c>
      <c r="AT195" s="14">
        <f t="shared" si="127"/>
        <v>2.7707933941389499E-3</v>
      </c>
      <c r="AU195" s="11">
        <f t="shared" si="108"/>
        <v>5.1292322258419632E-3</v>
      </c>
      <c r="AV195" s="14">
        <f t="shared" si="128"/>
        <v>1.5676348682273609E-2</v>
      </c>
      <c r="AW195" s="11">
        <f t="shared" si="109"/>
        <v>2.9147244763623126E-2</v>
      </c>
      <c r="AX195" s="13">
        <f t="shared" si="136"/>
        <v>1.5067610743068856E-3</v>
      </c>
      <c r="AY195" s="11">
        <f t="shared" si="140"/>
        <v>2.7780092229061923E-3</v>
      </c>
      <c r="AZ195" s="12">
        <f t="shared" si="138"/>
        <v>2.6425857520584868E-4</v>
      </c>
      <c r="BA195" s="11">
        <f t="shared" si="139"/>
        <v>4.9350245824686498E-4</v>
      </c>
      <c r="BB195" s="117">
        <f t="shared" si="111"/>
        <v>18370</v>
      </c>
      <c r="BC195" s="341">
        <f t="shared" si="137"/>
        <v>1752</v>
      </c>
    </row>
    <row r="196" spans="1:55" ht="16">
      <c r="A196" s="20">
        <v>81</v>
      </c>
      <c r="B196" s="19">
        <v>44550</v>
      </c>
      <c r="C196" s="8">
        <v>11032378</v>
      </c>
      <c r="D196" s="8">
        <v>9813</v>
      </c>
      <c r="E196" s="8">
        <v>5338860</v>
      </c>
      <c r="F196" s="8">
        <v>5237300</v>
      </c>
      <c r="G196" s="8">
        <v>6629870</v>
      </c>
      <c r="H196" s="10">
        <f t="shared" si="141"/>
        <v>1174220</v>
      </c>
      <c r="I196" s="8">
        <v>71491</v>
      </c>
      <c r="J196" s="8">
        <v>12679</v>
      </c>
      <c r="K196" s="8">
        <v>406</v>
      </c>
      <c r="L196" s="9">
        <v>81</v>
      </c>
      <c r="M196" s="8">
        <v>132230</v>
      </c>
      <c r="N196" s="8">
        <v>1463</v>
      </c>
      <c r="O196" s="18">
        <f t="shared" si="142"/>
        <v>68</v>
      </c>
      <c r="P196" s="18">
        <f t="shared" si="143"/>
        <v>14</v>
      </c>
      <c r="Q196" s="18">
        <f t="shared" si="144"/>
        <v>0</v>
      </c>
      <c r="R196" s="18">
        <f t="shared" ref="R196:R259" si="150">M196-M195</f>
        <v>1207</v>
      </c>
      <c r="S196" s="17">
        <f t="shared" ref="S196:S259" si="151">AVERAGE(O193:O199)</f>
        <v>364.28571428571428</v>
      </c>
      <c r="T196" s="17">
        <f t="shared" ref="T196:T259" si="152">AVERAGE(P193:P199)</f>
        <v>2</v>
      </c>
      <c r="U196" s="17">
        <f t="shared" ref="U196:U259" si="153">AVERAGE(Q193:Q199)</f>
        <v>-2.1428571428571428</v>
      </c>
      <c r="V196" s="17">
        <f t="shared" si="145"/>
        <v>1230.3540179249583</v>
      </c>
      <c r="W196" s="17">
        <f t="shared" ref="W196:W259" si="154">MAX(0,MIN(K196,P196+$R196*K196/SUM($J196:$L196)))</f>
        <v>51.220264317180614</v>
      </c>
      <c r="X196" s="17">
        <f t="shared" si="146"/>
        <v>7.4257177578611575</v>
      </c>
      <c r="Y196" s="17">
        <f t="shared" si="115"/>
        <v>1408.1081295699719</v>
      </c>
      <c r="Z196" s="17">
        <f t="shared" si="116"/>
        <v>33.762654691779787</v>
      </c>
      <c r="AA196" s="17">
        <f t="shared" si="117"/>
        <v>4.5490397278872789</v>
      </c>
      <c r="AB196" s="11">
        <f t="shared" si="118"/>
        <v>1.851969709954851E-2</v>
      </c>
      <c r="AC196" s="11">
        <f t="shared" si="119"/>
        <v>2.6772384974847185E-3</v>
      </c>
      <c r="AD196" s="11">
        <f t="shared" si="120"/>
        <v>1.1604693183385915E-2</v>
      </c>
      <c r="AE196" s="11">
        <f t="shared" si="121"/>
        <v>1.7929550491241713E-2</v>
      </c>
      <c r="AF196" s="11">
        <f t="shared" si="122"/>
        <v>3.9131931441826976E-3</v>
      </c>
      <c r="AG196" s="11">
        <f t="shared" si="123"/>
        <v>3.9892538816911439E-2</v>
      </c>
      <c r="AH196" s="11">
        <f t="shared" si="135"/>
        <v>1.6181842330632204E-2</v>
      </c>
      <c r="AI196" s="11">
        <f t="shared" ref="AI196:AI259" si="155">MIN(1,W196/J195)</f>
        <v>4.0615545410499256E-3</v>
      </c>
      <c r="AJ196" s="11">
        <f t="shared" ref="AJ196:AJ259" si="156">MIN(1,X196/K195)</f>
        <v>1.8943157545564176E-2</v>
      </c>
      <c r="AK196" s="16">
        <f t="shared" si="132"/>
        <v>1.7740578811895752E-2</v>
      </c>
      <c r="AL196" s="16">
        <f t="shared" si="133"/>
        <v>2.6057922584285936E-3</v>
      </c>
      <c r="AM196" s="16">
        <f t="shared" si="131"/>
        <v>1.1404904062430481E-2</v>
      </c>
      <c r="AN196" s="15">
        <f t="shared" si="124"/>
        <v>1.8054612791477468E-2</v>
      </c>
      <c r="AO196" s="15">
        <f t="shared" si="125"/>
        <v>3.7296938456732277E-3</v>
      </c>
      <c r="AP196" s="15">
        <f t="shared" si="126"/>
        <v>3.1229907992462034E-2</v>
      </c>
      <c r="AQ196" s="15">
        <f t="shared" si="147"/>
        <v>0.20364686924215272</v>
      </c>
      <c r="AR196" s="15">
        <f t="shared" si="148"/>
        <v>2.8728201214213342E-3</v>
      </c>
      <c r="AS196" s="15">
        <f t="shared" si="149"/>
        <v>1.7780605970888007E-2</v>
      </c>
      <c r="AT196" s="14">
        <f t="shared" si="127"/>
        <v>1.480119519688923E-3</v>
      </c>
      <c r="AU196" s="11">
        <f t="shared" ref="AU196:AU259" si="157">AVERAGE(AT193:AT199)</f>
        <v>5.4179903118117588E-3</v>
      </c>
      <c r="AV196" s="14">
        <f t="shared" si="128"/>
        <v>8.3570370118035801E-3</v>
      </c>
      <c r="AW196" s="11">
        <f t="shared" ref="AW196:AW259" si="158">AVERAGE(AV193:AV199)</f>
        <v>3.0957408366092211E-2</v>
      </c>
      <c r="AX196" s="13">
        <f t="shared" si="136"/>
        <v>7.3560220817201144E-4</v>
      </c>
      <c r="AY196" s="11">
        <f t="shared" si="140"/>
        <v>2.659497408443292E-3</v>
      </c>
      <c r="AZ196" s="12">
        <f t="shared" si="138"/>
        <v>1.3001763232159906E-4</v>
      </c>
      <c r="BA196" s="11">
        <f t="shared" si="139"/>
        <v>4.6917532750588304E-4</v>
      </c>
      <c r="BB196" s="117">
        <f t="shared" si="111"/>
        <v>9813</v>
      </c>
      <c r="BC196" s="341">
        <f t="shared" si="137"/>
        <v>862</v>
      </c>
    </row>
    <row r="197" spans="1:55" ht="16">
      <c r="A197" s="20">
        <v>82</v>
      </c>
      <c r="B197" s="19">
        <v>44551</v>
      </c>
      <c r="C197" s="8">
        <v>11076979</v>
      </c>
      <c r="D197" s="8">
        <v>44601</v>
      </c>
      <c r="E197" s="8">
        <v>5340337</v>
      </c>
      <c r="F197" s="8">
        <v>5241103</v>
      </c>
      <c r="G197" s="8">
        <v>6629870</v>
      </c>
      <c r="H197" s="10">
        <f t="shared" si="141"/>
        <v>1173790</v>
      </c>
      <c r="I197" s="8">
        <v>66888</v>
      </c>
      <c r="J197" s="8">
        <v>12992</v>
      </c>
      <c r="K197" s="8">
        <v>392</v>
      </c>
      <c r="L197" s="9">
        <v>73</v>
      </c>
      <c r="M197" s="8">
        <v>133163</v>
      </c>
      <c r="N197" s="8">
        <v>1469</v>
      </c>
      <c r="O197" s="18">
        <f t="shared" si="142"/>
        <v>313</v>
      </c>
      <c r="P197" s="18">
        <f t="shared" si="143"/>
        <v>-14</v>
      </c>
      <c r="Q197" s="18">
        <f t="shared" si="144"/>
        <v>-8</v>
      </c>
      <c r="R197" s="18">
        <f t="shared" si="150"/>
        <v>933</v>
      </c>
      <c r="S197" s="17">
        <f t="shared" si="151"/>
        <v>412.71428571428572</v>
      </c>
      <c r="T197" s="17">
        <f t="shared" si="152"/>
        <v>1.5714285714285714</v>
      </c>
      <c r="U197" s="17">
        <f t="shared" si="153"/>
        <v>-1</v>
      </c>
      <c r="V197" s="17">
        <f t="shared" si="145"/>
        <v>1213.760645017463</v>
      </c>
      <c r="W197" s="17">
        <f t="shared" si="154"/>
        <v>13.178122910009659</v>
      </c>
      <c r="X197" s="17">
        <f t="shared" si="146"/>
        <v>0</v>
      </c>
      <c r="Y197" s="17">
        <f t="shared" si="115"/>
        <v>1487.7010364163284</v>
      </c>
      <c r="Z197" s="17">
        <f t="shared" si="116"/>
        <v>33.296444129145861</v>
      </c>
      <c r="AA197" s="17">
        <f t="shared" si="117"/>
        <v>5.5652005870217449</v>
      </c>
      <c r="AB197" s="11">
        <f t="shared" si="118"/>
        <v>2.0809626895921564E-2</v>
      </c>
      <c r="AC197" s="11">
        <f t="shared" si="119"/>
        <v>2.6261096402828191E-3</v>
      </c>
      <c r="AD197" s="11">
        <f t="shared" si="120"/>
        <v>1.3707390608427943E-2</v>
      </c>
      <c r="AE197" s="11">
        <f t="shared" si="121"/>
        <v>2.2683661815448144E-2</v>
      </c>
      <c r="AF197" s="11">
        <f t="shared" si="122"/>
        <v>3.8795307859484669E-3</v>
      </c>
      <c r="AG197" s="11">
        <f t="shared" si="123"/>
        <v>3.2364826016649542E-2</v>
      </c>
      <c r="AH197" s="11">
        <f t="shared" si="135"/>
        <v>1.6977810423933964E-2</v>
      </c>
      <c r="AI197" s="11">
        <f t="shared" si="155"/>
        <v>1.0393661101040822E-3</v>
      </c>
      <c r="AJ197" s="11">
        <f t="shared" si="156"/>
        <v>0</v>
      </c>
      <c r="AK197" s="16">
        <f t="shared" si="132"/>
        <v>1.8547609775006552E-2</v>
      </c>
      <c r="AL197" s="16">
        <f t="shared" si="133"/>
        <v>2.857312565213088E-3</v>
      </c>
      <c r="AM197" s="16">
        <f t="shared" si="131"/>
        <v>1.2176450165232172E-2</v>
      </c>
      <c r="AN197" s="15">
        <f t="shared" si="124"/>
        <v>1.9335222028778215E-2</v>
      </c>
      <c r="AO197" s="15">
        <f t="shared" si="125"/>
        <v>8.4764468203981317E-3</v>
      </c>
      <c r="AP197" s="15">
        <f t="shared" si="126"/>
        <v>4.6218665846477047E-2</v>
      </c>
      <c r="AQ197" s="15">
        <f t="shared" si="147"/>
        <v>0.24040310046014809</v>
      </c>
      <c r="AR197" s="15">
        <f t="shared" si="148"/>
        <v>3.3501944956758666E-3</v>
      </c>
      <c r="AS197" s="15">
        <f t="shared" si="149"/>
        <v>2.0474115477385636E-2</v>
      </c>
      <c r="AT197" s="14">
        <f t="shared" si="127"/>
        <v>6.7272812287420417E-3</v>
      </c>
      <c r="AU197" s="11">
        <f t="shared" si="157"/>
        <v>5.4911871790634115E-3</v>
      </c>
      <c r="AV197" s="14">
        <f t="shared" si="128"/>
        <v>3.7997427137733325E-2</v>
      </c>
      <c r="AW197" s="11">
        <f t="shared" si="158"/>
        <v>3.1505011077279717E-2</v>
      </c>
      <c r="AX197" s="13">
        <f t="shared" si="136"/>
        <v>3.2387457205634378E-3</v>
      </c>
      <c r="AY197" s="11">
        <f t="shared" si="140"/>
        <v>2.3766690627348352E-3</v>
      </c>
      <c r="AZ197" s="12">
        <f t="shared" si="138"/>
        <v>5.736160739200014E-4</v>
      </c>
      <c r="BA197" s="11">
        <f t="shared" si="139"/>
        <v>4.1754751062776711E-4</v>
      </c>
      <c r="BB197" s="117">
        <f t="shared" ref="BB197:BB260" si="159">D197</f>
        <v>44601</v>
      </c>
      <c r="BC197" s="341">
        <f t="shared" si="137"/>
        <v>3803</v>
      </c>
    </row>
    <row r="198" spans="1:55" ht="16">
      <c r="A198" s="20">
        <v>83</v>
      </c>
      <c r="B198" s="19">
        <v>44552</v>
      </c>
      <c r="C198" s="8">
        <v>11124558</v>
      </c>
      <c r="D198" s="8">
        <v>47579</v>
      </c>
      <c r="E198" s="8">
        <v>5341834</v>
      </c>
      <c r="F198" s="8">
        <v>5244677</v>
      </c>
      <c r="G198" s="8">
        <v>6629870</v>
      </c>
      <c r="H198" s="10">
        <f t="shared" si="141"/>
        <v>1143336</v>
      </c>
      <c r="I198" s="8">
        <v>92262</v>
      </c>
      <c r="J198" s="8">
        <v>13415</v>
      </c>
      <c r="K198" s="8">
        <v>394</v>
      </c>
      <c r="L198" s="9">
        <v>70</v>
      </c>
      <c r="M198" s="8">
        <v>134241</v>
      </c>
      <c r="N198" s="8">
        <v>1475</v>
      </c>
      <c r="O198" s="18">
        <f t="shared" si="142"/>
        <v>423</v>
      </c>
      <c r="P198" s="18">
        <f t="shared" si="143"/>
        <v>2</v>
      </c>
      <c r="Q198" s="18">
        <f t="shared" si="144"/>
        <v>-3</v>
      </c>
      <c r="R198" s="18">
        <f t="shared" si="150"/>
        <v>1078</v>
      </c>
      <c r="S198" s="17">
        <f t="shared" si="151"/>
        <v>595.14285714285711</v>
      </c>
      <c r="T198" s="17">
        <f t="shared" si="152"/>
        <v>-3.2857142857142856</v>
      </c>
      <c r="U198" s="17">
        <f t="shared" si="153"/>
        <v>-1.8571428571428572</v>
      </c>
      <c r="V198" s="17">
        <f t="shared" si="145"/>
        <v>1464.9605158873117</v>
      </c>
      <c r="W198" s="17">
        <f t="shared" si="154"/>
        <v>32.602492974998199</v>
      </c>
      <c r="X198" s="17">
        <f t="shared" si="146"/>
        <v>2.4369911376900353</v>
      </c>
      <c r="Y198" s="17">
        <f t="shared" si="115"/>
        <v>1592.5029250145546</v>
      </c>
      <c r="Z198" s="17">
        <f t="shared" si="116"/>
        <v>31.283172898366818</v>
      </c>
      <c r="AA198" s="17">
        <f t="shared" si="117"/>
        <v>4.776583219574543</v>
      </c>
      <c r="AB198" s="11">
        <f t="shared" si="118"/>
        <v>2.3808499656359207E-2</v>
      </c>
      <c r="AC198" s="11">
        <f t="shared" si="119"/>
        <v>2.4078796873742933E-3</v>
      </c>
      <c r="AD198" s="11">
        <f t="shared" si="120"/>
        <v>1.2185161274424854E-2</v>
      </c>
      <c r="AE198" s="11">
        <f t="shared" si="121"/>
        <v>2.3718340611649871E-2</v>
      </c>
      <c r="AF198" s="11">
        <f t="shared" si="122"/>
        <v>3.8058188277789412E-3</v>
      </c>
      <c r="AG198" s="11">
        <f t="shared" si="123"/>
        <v>2.6152431927030113E-2</v>
      </c>
      <c r="AH198" s="11">
        <f t="shared" si="135"/>
        <v>2.1901694113851688E-2</v>
      </c>
      <c r="AI198" s="11">
        <f t="shared" si="155"/>
        <v>2.5094283385928419E-3</v>
      </c>
      <c r="AJ198" s="11">
        <f t="shared" si="156"/>
        <v>6.2168141267602943E-3</v>
      </c>
      <c r="AK198" s="16">
        <f t="shared" si="132"/>
        <v>1.9854557113796373E-2</v>
      </c>
      <c r="AL198" s="16">
        <f t="shared" si="133"/>
        <v>2.4859132306909466E-3</v>
      </c>
      <c r="AM198" s="16">
        <f t="shared" si="131"/>
        <v>1.3525332103514847E-2</v>
      </c>
      <c r="AN198" s="15">
        <f t="shared" si="124"/>
        <v>2.4722907219787874E-2</v>
      </c>
      <c r="AO198" s="15">
        <f t="shared" si="125"/>
        <v>3.1614553850968828E-3</v>
      </c>
      <c r="AP198" s="15">
        <f t="shared" si="126"/>
        <v>3.1762051485745985E-2</v>
      </c>
      <c r="AQ198" s="15">
        <f t="shared" si="147"/>
        <v>0.27581029857005518</v>
      </c>
      <c r="AR198" s="15">
        <f t="shared" si="148"/>
        <v>2.7181623743739868E-3</v>
      </c>
      <c r="AS198" s="15">
        <f t="shared" si="149"/>
        <v>1.7561718431706834E-2</v>
      </c>
      <c r="AT198" s="14">
        <f t="shared" si="127"/>
        <v>7.1764604735839463E-3</v>
      </c>
      <c r="AU198" s="11">
        <f t="shared" si="157"/>
        <v>4.5894888264346482E-3</v>
      </c>
      <c r="AV198" s="14">
        <f t="shared" si="128"/>
        <v>4.1614188654953574E-2</v>
      </c>
      <c r="AW198" s="11">
        <f t="shared" si="158"/>
        <v>2.6363668067126398E-2</v>
      </c>
      <c r="AX198" s="13">
        <f t="shared" si="136"/>
        <v>3.0448376626142667E-3</v>
      </c>
      <c r="AY198" s="11">
        <f t="shared" si="140"/>
        <v>1.9322467257552969E-3</v>
      </c>
      <c r="AZ198" s="12">
        <f t="shared" si="138"/>
        <v>5.3907542681832371E-4</v>
      </c>
      <c r="BA198" s="11">
        <f t="shared" si="139"/>
        <v>3.3853281760103462E-4</v>
      </c>
      <c r="BB198" s="117">
        <f t="shared" si="159"/>
        <v>47579</v>
      </c>
      <c r="BC198" s="341">
        <f t="shared" si="137"/>
        <v>3574</v>
      </c>
    </row>
    <row r="199" spans="1:55" ht="16">
      <c r="A199" s="20">
        <v>84</v>
      </c>
      <c r="B199" s="19">
        <v>44553</v>
      </c>
      <c r="C199" s="8">
        <v>11174152</v>
      </c>
      <c r="D199" s="8">
        <v>49594</v>
      </c>
      <c r="E199" s="8">
        <v>5343243</v>
      </c>
      <c r="F199" s="8">
        <v>5248038</v>
      </c>
      <c r="G199" s="8">
        <v>6629870</v>
      </c>
      <c r="H199" s="10">
        <f t="shared" si="141"/>
        <v>1145143</v>
      </c>
      <c r="I199" s="8">
        <v>85112</v>
      </c>
      <c r="J199" s="8">
        <v>14322</v>
      </c>
      <c r="K199" s="8">
        <v>398</v>
      </c>
      <c r="L199" s="9">
        <v>72</v>
      </c>
      <c r="M199" s="8">
        <v>135300</v>
      </c>
      <c r="N199" s="8">
        <v>1485</v>
      </c>
      <c r="O199" s="18">
        <f t="shared" si="142"/>
        <v>907</v>
      </c>
      <c r="P199" s="18">
        <f t="shared" si="143"/>
        <v>4</v>
      </c>
      <c r="Q199" s="18">
        <f t="shared" si="144"/>
        <v>2</v>
      </c>
      <c r="R199" s="18">
        <f t="shared" si="150"/>
        <v>1059</v>
      </c>
      <c r="S199" s="17">
        <f t="shared" si="151"/>
        <v>617.28571428571433</v>
      </c>
      <c r="T199" s="17">
        <f t="shared" si="152"/>
        <v>-2.5714285714285716</v>
      </c>
      <c r="U199" s="17">
        <f t="shared" si="153"/>
        <v>-0.5714285714285714</v>
      </c>
      <c r="V199" s="17">
        <f t="shared" si="145"/>
        <v>1932.3514061654948</v>
      </c>
      <c r="W199" s="17">
        <f t="shared" si="154"/>
        <v>32.493915630070305</v>
      </c>
      <c r="X199" s="17">
        <f t="shared" si="146"/>
        <v>7.1546782044348296</v>
      </c>
      <c r="Y199" s="17">
        <f t="shared" ref="Y199:Y262" si="160">AVERAGE(V196:V202)</f>
        <v>1621.5326787144018</v>
      </c>
      <c r="Z199" s="17">
        <f t="shared" ref="Z199:Z262" si="161">AVERAGE(W196:W202)</f>
        <v>30.199972952241691</v>
      </c>
      <c r="AA199" s="17">
        <f t="shared" ref="AA199:AA262" si="162">AVERAGE(X196:X202)</f>
        <v>5.6871723229955036</v>
      </c>
      <c r="AB199" s="11">
        <f t="shared" ref="AB199:AB262" si="163">Y199/I198</f>
        <v>1.7575303794784437E-2</v>
      </c>
      <c r="AC199" s="11">
        <f t="shared" ref="AC199:AC262" si="164">Z199/J198</f>
        <v>2.2512093143676249E-3</v>
      </c>
      <c r="AD199" s="11">
        <f t="shared" ref="AD199:AD262" si="165">AA199/K198</f>
        <v>1.4434447520293157E-2</v>
      </c>
      <c r="AE199" s="11">
        <f t="shared" si="121"/>
        <v>1.7034764855618459E-2</v>
      </c>
      <c r="AF199" s="11">
        <f t="shared" si="122"/>
        <v>4.1749729672094574E-3</v>
      </c>
      <c r="AG199" s="11">
        <f t="shared" si="123"/>
        <v>2.3548052578082304E-2</v>
      </c>
      <c r="AH199" s="11">
        <f t="shared" si="135"/>
        <v>2.0944174266388057E-2</v>
      </c>
      <c r="AI199" s="11">
        <f t="shared" si="155"/>
        <v>2.4222076503965938E-3</v>
      </c>
      <c r="AJ199" s="11">
        <f t="shared" si="156"/>
        <v>1.8159081737144239E-2</v>
      </c>
      <c r="AK199" s="16">
        <f t="shared" si="132"/>
        <v>2.0306896925191824E-2</v>
      </c>
      <c r="AL199" s="16">
        <f t="shared" si="133"/>
        <v>1.6736023224809614E-3</v>
      </c>
      <c r="AM199" s="16">
        <f t="shared" si="131"/>
        <v>9.7367005944020112E-3</v>
      </c>
      <c r="AN199" s="15">
        <f t="shared" si="124"/>
        <v>2.0068606183227856E-2</v>
      </c>
      <c r="AO199" s="15">
        <f t="shared" si="125"/>
        <v>4.1794484474207425E-3</v>
      </c>
      <c r="AP199" s="15">
        <f t="shared" si="126"/>
        <v>2.5118071383256186E-2</v>
      </c>
      <c r="AQ199" s="15">
        <f t="shared" si="147"/>
        <v>0.2962797069631864</v>
      </c>
      <c r="AR199" s="15">
        <f t="shared" si="148"/>
        <v>2.9698435237979449E-3</v>
      </c>
      <c r="AS199" s="15">
        <f t="shared" si="149"/>
        <v>3.4981114175271756E-2</v>
      </c>
      <c r="AT199" s="14">
        <f t="shared" si="127"/>
        <v>7.4803880015746919E-3</v>
      </c>
      <c r="AU199" s="11">
        <f t="shared" si="157"/>
        <v>4.1936611987005139E-3</v>
      </c>
      <c r="AV199" s="14">
        <f t="shared" si="128"/>
        <v>4.3308128329824308E-2</v>
      </c>
      <c r="AW199" s="11">
        <f t="shared" si="158"/>
        <v>2.4124189683944454E-2</v>
      </c>
      <c r="AX199" s="13">
        <f t="shared" si="136"/>
        <v>2.9396432894617155E-3</v>
      </c>
      <c r="AY199" s="11">
        <f t="shared" si="140"/>
        <v>1.7860259289360116E-3</v>
      </c>
      <c r="AZ199" s="12">
        <f t="shared" si="138"/>
        <v>5.069481000381606E-4</v>
      </c>
      <c r="BA199" s="11">
        <f t="shared" si="139"/>
        <v>3.1265426665336464E-4</v>
      </c>
      <c r="BB199" s="117">
        <f t="shared" si="159"/>
        <v>49594</v>
      </c>
      <c r="BC199" s="341">
        <f t="shared" si="137"/>
        <v>3361</v>
      </c>
    </row>
    <row r="200" spans="1:55" ht="16">
      <c r="A200" s="20">
        <v>85</v>
      </c>
      <c r="B200" s="19">
        <v>44554</v>
      </c>
      <c r="C200" s="8">
        <v>11217189</v>
      </c>
      <c r="D200" s="8">
        <v>43037</v>
      </c>
      <c r="E200" s="8">
        <v>5343444</v>
      </c>
      <c r="F200" s="8">
        <v>5249846</v>
      </c>
      <c r="G200" s="8">
        <v>6629870</v>
      </c>
      <c r="H200" s="10">
        <f t="shared" si="141"/>
        <v>1144828</v>
      </c>
      <c r="I200" s="8">
        <v>81565</v>
      </c>
      <c r="J200" s="8">
        <v>14990</v>
      </c>
      <c r="K200" s="8">
        <v>397</v>
      </c>
      <c r="L200" s="9">
        <v>75</v>
      </c>
      <c r="M200" s="8">
        <v>136676</v>
      </c>
      <c r="N200" s="8">
        <v>1493</v>
      </c>
      <c r="O200" s="18">
        <f t="shared" si="142"/>
        <v>668</v>
      </c>
      <c r="P200" s="18">
        <f t="shared" si="143"/>
        <v>-1</v>
      </c>
      <c r="Q200" s="18">
        <f t="shared" si="144"/>
        <v>3</v>
      </c>
      <c r="R200" s="18">
        <f t="shared" si="150"/>
        <v>1376</v>
      </c>
      <c r="S200" s="17">
        <f t="shared" si="151"/>
        <v>475.85714285714283</v>
      </c>
      <c r="T200" s="17">
        <f t="shared" si="152"/>
        <v>-5.4285714285714288</v>
      </c>
      <c r="U200" s="17">
        <f t="shared" si="153"/>
        <v>-0.14285714285714285</v>
      </c>
      <c r="V200" s="17">
        <f t="shared" si="145"/>
        <v>2001.9956021213297</v>
      </c>
      <c r="W200" s="17">
        <f t="shared" si="154"/>
        <v>34.32997024964429</v>
      </c>
      <c r="X200" s="17">
        <f t="shared" si="146"/>
        <v>9.674427629025999</v>
      </c>
      <c r="Y200" s="17">
        <f t="shared" si="160"/>
        <v>1717.3399940711629</v>
      </c>
      <c r="Z200" s="17">
        <f t="shared" si="161"/>
        <v>31.295444454314861</v>
      </c>
      <c r="AA200" s="17">
        <f t="shared" si="162"/>
        <v>7.0700997498753635</v>
      </c>
      <c r="AB200" s="11">
        <f t="shared" si="163"/>
        <v>2.0177413221063575E-2</v>
      </c>
      <c r="AC200" s="11">
        <f t="shared" si="164"/>
        <v>2.1851308793684444E-3</v>
      </c>
      <c r="AD200" s="11">
        <f t="shared" si="165"/>
        <v>1.7764069723304934E-2</v>
      </c>
      <c r="AE200" s="11">
        <f t="shared" si="121"/>
        <v>1.6265915704454549E-2</v>
      </c>
      <c r="AF200" s="11">
        <f t="shared" si="122"/>
        <v>4.0461632825606929E-3</v>
      </c>
      <c r="AG200" s="11">
        <f t="shared" si="123"/>
        <v>2.1543794872469574E-2</v>
      </c>
      <c r="AH200" s="11">
        <f t="shared" si="135"/>
        <v>2.3521895879797559E-2</v>
      </c>
      <c r="AI200" s="11">
        <f t="shared" si="155"/>
        <v>2.3970095133112896E-3</v>
      </c>
      <c r="AJ200" s="11">
        <f t="shared" si="156"/>
        <v>2.4307607108105526E-2</v>
      </c>
      <c r="AK200" s="16">
        <f t="shared" si="132"/>
        <v>2.1740046861163615E-2</v>
      </c>
      <c r="AL200" s="16">
        <f t="shared" si="133"/>
        <v>2.0211230367640064E-3</v>
      </c>
      <c r="AM200" s="16">
        <f t="shared" si="131"/>
        <v>1.7004507537314206E-2</v>
      </c>
      <c r="AN200" s="15">
        <f t="shared" si="124"/>
        <v>1.7872679138021961E-2</v>
      </c>
      <c r="AO200" s="15">
        <f t="shared" si="125"/>
        <v>3.193462809045344E-3</v>
      </c>
      <c r="AP200" s="15">
        <f t="shared" si="126"/>
        <v>6.6700562892831562E-3</v>
      </c>
      <c r="AQ200" s="15">
        <f t="shared" si="147"/>
        <v>0.30277075548224669</v>
      </c>
      <c r="AR200" s="15">
        <f t="shared" si="148"/>
        <v>2.8011051168972236E-3</v>
      </c>
      <c r="AS200" s="15">
        <f t="shared" si="149"/>
        <v>3.3835406656150591E-2</v>
      </c>
      <c r="AT200" s="14">
        <f t="shared" si="127"/>
        <v>6.4913791673139893E-3</v>
      </c>
      <c r="AU200" s="11">
        <f t="shared" si="157"/>
        <v>4.0297277968604859E-3</v>
      </c>
      <c r="AV200" s="14">
        <f t="shared" si="128"/>
        <v>3.7592546653296394E-2</v>
      </c>
      <c r="AW200" s="11">
        <f t="shared" si="158"/>
        <v>2.3201550236864082E-2</v>
      </c>
      <c r="AX200" s="13">
        <f t="shared" si="136"/>
        <v>1.5788421184079193E-3</v>
      </c>
      <c r="AY200" s="11">
        <f t="shared" si="140"/>
        <v>1.7494326071477266E-3</v>
      </c>
      <c r="AZ200" s="12">
        <f t="shared" si="138"/>
        <v>2.7270519633114978E-4</v>
      </c>
      <c r="BA200" s="11">
        <f t="shared" si="139"/>
        <v>3.0595299326058751E-4</v>
      </c>
      <c r="BB200" s="117">
        <f t="shared" si="159"/>
        <v>43037</v>
      </c>
      <c r="BC200" s="341">
        <f t="shared" si="137"/>
        <v>1808</v>
      </c>
    </row>
    <row r="201" spans="1:55" ht="16">
      <c r="A201" s="20">
        <v>86</v>
      </c>
      <c r="B201" s="19">
        <v>44555</v>
      </c>
      <c r="C201" s="8">
        <v>0</v>
      </c>
      <c r="D201" s="8">
        <v>0</v>
      </c>
      <c r="E201" s="8">
        <v>0</v>
      </c>
      <c r="F201" s="8">
        <f>F200+(F203-F200)/3</f>
        <v>5250397</v>
      </c>
      <c r="G201" s="8">
        <v>6629870</v>
      </c>
      <c r="H201" s="10">
        <f t="shared" si="141"/>
        <v>1140278</v>
      </c>
      <c r="I201" s="8">
        <v>83456</v>
      </c>
      <c r="J201" s="8">
        <v>17132</v>
      </c>
      <c r="K201" s="8">
        <v>361</v>
      </c>
      <c r="L201" s="9">
        <v>71</v>
      </c>
      <c r="M201" s="8">
        <v>136676</v>
      </c>
      <c r="N201" s="8">
        <v>1499</v>
      </c>
      <c r="O201" s="18">
        <f t="shared" si="142"/>
        <v>2142</v>
      </c>
      <c r="P201" s="18">
        <f t="shared" si="143"/>
        <v>-36</v>
      </c>
      <c r="Q201" s="18">
        <f t="shared" si="144"/>
        <v>-4</v>
      </c>
      <c r="R201" s="18">
        <f t="shared" si="150"/>
        <v>0</v>
      </c>
      <c r="S201" s="17">
        <f t="shared" si="151"/>
        <v>627.14285714285711</v>
      </c>
      <c r="T201" s="17">
        <f t="shared" si="152"/>
        <v>-4.4285714285714288</v>
      </c>
      <c r="U201" s="17">
        <f t="shared" si="153"/>
        <v>-0.5714285714285714</v>
      </c>
      <c r="V201" s="17">
        <f t="shared" si="145"/>
        <v>2142</v>
      </c>
      <c r="W201" s="17">
        <f t="shared" si="154"/>
        <v>0</v>
      </c>
      <c r="X201" s="17">
        <f t="shared" si="146"/>
        <v>0</v>
      </c>
      <c r="Y201" s="17">
        <f t="shared" si="160"/>
        <v>1926.7529050376779</v>
      </c>
      <c r="Z201" s="17">
        <f t="shared" si="161"/>
        <v>32.292583419433946</v>
      </c>
      <c r="AA201" s="17">
        <f t="shared" si="162"/>
        <v>7.0700997498753635</v>
      </c>
      <c r="AB201" s="11">
        <f t="shared" si="163"/>
        <v>2.3622300067892822E-2</v>
      </c>
      <c r="AC201" s="11">
        <f t="shared" si="164"/>
        <v>2.1542750780142728E-3</v>
      </c>
      <c r="AD201" s="11">
        <f t="shared" si="165"/>
        <v>1.7808815490869934E-2</v>
      </c>
      <c r="AE201" s="11">
        <f t="shared" si="121"/>
        <v>1.6234197426161844E-2</v>
      </c>
      <c r="AF201" s="11">
        <f t="shared" si="122"/>
        <v>2.9669673083082384E-3</v>
      </c>
      <c r="AG201" s="11">
        <f t="shared" si="123"/>
        <v>1.5907139729380508E-2</v>
      </c>
      <c r="AH201" s="11">
        <f t="shared" si="135"/>
        <v>2.6261264022558694E-2</v>
      </c>
      <c r="AI201" s="11">
        <f t="shared" si="155"/>
        <v>0</v>
      </c>
      <c r="AJ201" s="11">
        <f t="shared" si="156"/>
        <v>0</v>
      </c>
      <c r="AK201" s="16">
        <f t="shared" si="132"/>
        <v>2.5935546974059885E-2</v>
      </c>
      <c r="AL201" s="16">
        <f t="shared" si="133"/>
        <v>2.214826370128509E-3</v>
      </c>
      <c r="AM201" s="16">
        <f t="shared" si="131"/>
        <v>2.4908850458496994E-2</v>
      </c>
      <c r="AN201" s="15">
        <f t="shared" si="124"/>
        <v>1.7112632651029955E-2</v>
      </c>
      <c r="AO201" s="15">
        <f t="shared" si="125"/>
        <v>1.1646061164741202E-3</v>
      </c>
      <c r="AP201" s="15">
        <f t="shared" si="126"/>
        <v>1.430135122313579E-2</v>
      </c>
      <c r="AQ201" s="15">
        <f t="shared" si="147"/>
        <v>0.29635505969069775</v>
      </c>
      <c r="AR201" s="15">
        <f t="shared" si="148"/>
        <v>1.9260334707342016E-3</v>
      </c>
      <c r="AS201" s="15">
        <f t="shared" si="149"/>
        <v>3.2957059945555811E-2</v>
      </c>
      <c r="AT201" s="14">
        <f t="shared" si="127"/>
        <v>0</v>
      </c>
      <c r="AU201" s="11">
        <f t="shared" si="157"/>
        <v>3.1903663700365596E-3</v>
      </c>
      <c r="AV201" s="14">
        <f t="shared" si="128"/>
        <v>0</v>
      </c>
      <c r="AW201" s="11">
        <f t="shared" si="158"/>
        <v>1.847516903591457E-2</v>
      </c>
      <c r="AX201" s="13">
        <f t="shared" si="136"/>
        <v>4.8129500676084093E-4</v>
      </c>
      <c r="AY201" s="11">
        <f t="shared" si="140"/>
        <v>1.3343570481963104E-3</v>
      </c>
      <c r="AZ201" s="12">
        <f t="shared" si="138"/>
        <v>8.3108718572159028E-5</v>
      </c>
      <c r="BA201" s="11">
        <f t="shared" si="139"/>
        <v>2.3234672345439218E-4</v>
      </c>
      <c r="BB201" s="117">
        <f t="shared" si="159"/>
        <v>0</v>
      </c>
      <c r="BC201" s="341">
        <f t="shared" si="137"/>
        <v>551</v>
      </c>
    </row>
    <row r="202" spans="1:55" ht="16">
      <c r="A202" s="20">
        <v>87</v>
      </c>
      <c r="B202" s="19">
        <v>44556</v>
      </c>
      <c r="C202" s="8">
        <v>0</v>
      </c>
      <c r="D202" s="8">
        <v>0</v>
      </c>
      <c r="E202" s="8">
        <v>0</v>
      </c>
      <c r="F202" s="8">
        <f>F201+(F203-F200)/3</f>
        <v>5250948</v>
      </c>
      <c r="G202" s="8">
        <v>6629870</v>
      </c>
      <c r="H202" s="10">
        <f t="shared" si="141"/>
        <v>1149236</v>
      </c>
      <c r="I202" s="8">
        <v>72519</v>
      </c>
      <c r="J202" s="8">
        <v>16932</v>
      </c>
      <c r="K202" s="8">
        <v>374</v>
      </c>
      <c r="L202" s="9">
        <v>77</v>
      </c>
      <c r="M202" s="8">
        <v>138283</v>
      </c>
      <c r="N202" s="8">
        <v>1501</v>
      </c>
      <c r="O202" s="18">
        <f t="shared" si="142"/>
        <v>-200</v>
      </c>
      <c r="P202" s="18">
        <f t="shared" si="143"/>
        <v>13</v>
      </c>
      <c r="Q202" s="18">
        <f t="shared" si="144"/>
        <v>6</v>
      </c>
      <c r="R202" s="18">
        <f t="shared" si="150"/>
        <v>1607</v>
      </c>
      <c r="S202" s="17">
        <f t="shared" si="151"/>
        <v>873</v>
      </c>
      <c r="T202" s="17">
        <f t="shared" si="152"/>
        <v>0.42857142857142855</v>
      </c>
      <c r="U202" s="17">
        <f t="shared" si="153"/>
        <v>-1.1428571428571428</v>
      </c>
      <c r="V202" s="17">
        <f t="shared" si="145"/>
        <v>1365.3065638842547</v>
      </c>
      <c r="W202" s="17">
        <f t="shared" si="154"/>
        <v>47.57504458378876</v>
      </c>
      <c r="X202" s="17">
        <f t="shared" si="146"/>
        <v>13.118391531956508</v>
      </c>
      <c r="Y202" s="17">
        <f t="shared" si="160"/>
        <v>2243.1721915739517</v>
      </c>
      <c r="Z202" s="17">
        <f t="shared" si="161"/>
        <v>37.239030239510875</v>
      </c>
      <c r="AA202" s="17">
        <f t="shared" si="162"/>
        <v>6.7219581587767872</v>
      </c>
      <c r="AB202" s="11">
        <f t="shared" si="163"/>
        <v>2.6878501145201683E-2</v>
      </c>
      <c r="AC202" s="11">
        <f t="shared" si="164"/>
        <v>2.173653411131851E-3</v>
      </c>
      <c r="AD202" s="11">
        <f t="shared" si="165"/>
        <v>1.862038271129304E-2</v>
      </c>
      <c r="AE202" s="11">
        <f t="shared" ref="AE202:AE265" si="166">AB195</f>
        <v>1.5360532849602803E-2</v>
      </c>
      <c r="AF202" s="11">
        <f t="shared" ref="AF202:AF265" si="167">AC195</f>
        <v>2.7552209850032127E-3</v>
      </c>
      <c r="AG202" s="11">
        <f t="shared" ref="AG202:AG265" si="168">AD195</f>
        <v>1.2595497003595474E-2</v>
      </c>
      <c r="AH202" s="11">
        <f t="shared" si="135"/>
        <v>1.6359597439180584E-2</v>
      </c>
      <c r="AI202" s="11">
        <f t="shared" si="155"/>
        <v>2.7769696815193065E-3</v>
      </c>
      <c r="AJ202" s="11">
        <f t="shared" si="156"/>
        <v>3.6339034714560965E-2</v>
      </c>
      <c r="AK202" s="16">
        <f t="shared" si="132"/>
        <v>3.0690292460802616E-2</v>
      </c>
      <c r="AL202" s="16">
        <f t="shared" si="133"/>
        <v>1.9822036491165635E-3</v>
      </c>
      <c r="AM202" s="16">
        <f t="shared" si="131"/>
        <v>2.1277034111068148E-2</v>
      </c>
      <c r="AN202" s="15">
        <f t="shared" ref="AN202:AN265" si="169">AH195</f>
        <v>1.3193218759412437E-2</v>
      </c>
      <c r="AO202" s="15">
        <f t="shared" ref="AO202:AO265" si="170">AI195</f>
        <v>4.2540061859219986E-3</v>
      </c>
      <c r="AP202" s="15">
        <f t="shared" ref="AP202:AP265" si="171">AJ195</f>
        <v>1.7563197416692142E-2</v>
      </c>
      <c r="AQ202" s="15">
        <f t="shared" si="147"/>
        <v>0.31052286137562973</v>
      </c>
      <c r="AR202" s="15">
        <f t="shared" si="148"/>
        <v>1.3553493687911834E-3</v>
      </c>
      <c r="AS202" s="15">
        <f t="shared" si="149"/>
        <v>3.0263550439058196E-2</v>
      </c>
      <c r="AT202" s="14">
        <f t="shared" si="127"/>
        <v>0</v>
      </c>
      <c r="AU202" s="11">
        <f t="shared" si="157"/>
        <v>2.2744682130160275E-3</v>
      </c>
      <c r="AV202" s="14">
        <f t="shared" si="128"/>
        <v>0</v>
      </c>
      <c r="AW202" s="11">
        <f t="shared" si="158"/>
        <v>1.3167742170326872E-2</v>
      </c>
      <c r="AX202" s="13">
        <f t="shared" si="136"/>
        <v>4.8321549657188859E-4</v>
      </c>
      <c r="AY202" s="11">
        <f t="shared" si="140"/>
        <v>9.4586185440551529E-4</v>
      </c>
      <c r="AZ202" s="12">
        <f t="shared" si="138"/>
        <v>8.3108718572159028E-5</v>
      </c>
      <c r="BA202" s="11">
        <f t="shared" si="139"/>
        <v>1.6339471426826078E-4</v>
      </c>
      <c r="BB202" s="117">
        <f t="shared" si="159"/>
        <v>0</v>
      </c>
      <c r="BC202" s="341">
        <f t="shared" si="137"/>
        <v>551</v>
      </c>
    </row>
    <row r="203" spans="1:55" ht="16">
      <c r="A203" s="20">
        <v>88</v>
      </c>
      <c r="B203" s="19">
        <v>44557</v>
      </c>
      <c r="C203" s="8">
        <v>11241408</v>
      </c>
      <c r="D203" s="8">
        <v>2205</v>
      </c>
      <c r="E203" s="8">
        <v>5344107</v>
      </c>
      <c r="F203" s="8">
        <v>5251499</v>
      </c>
      <c r="G203" s="8">
        <v>6629870</v>
      </c>
      <c r="H203" s="10">
        <f t="shared" si="141"/>
        <v>1161406</v>
      </c>
      <c r="I203" s="8">
        <v>57818</v>
      </c>
      <c r="J203" s="8">
        <v>16010</v>
      </c>
      <c r="K203" s="8">
        <v>368</v>
      </c>
      <c r="L203" s="9">
        <v>80</v>
      </c>
      <c r="M203" s="8">
        <v>141185</v>
      </c>
      <c r="N203" s="8">
        <v>1504</v>
      </c>
      <c r="O203" s="18">
        <f t="shared" si="142"/>
        <v>-922</v>
      </c>
      <c r="P203" s="18">
        <f t="shared" si="143"/>
        <v>-6</v>
      </c>
      <c r="Q203" s="18">
        <f t="shared" si="144"/>
        <v>3</v>
      </c>
      <c r="R203" s="18">
        <f t="shared" si="150"/>
        <v>2902</v>
      </c>
      <c r="S203" s="17">
        <f t="shared" si="151"/>
        <v>1293.2857142857142</v>
      </c>
      <c r="T203" s="17">
        <f t="shared" si="152"/>
        <v>-0.42857142857142855</v>
      </c>
      <c r="U203" s="17">
        <f t="shared" si="153"/>
        <v>-2.4285714285714284</v>
      </c>
      <c r="V203" s="17">
        <f t="shared" si="145"/>
        <v>1901.0052254222869</v>
      </c>
      <c r="W203" s="17">
        <f t="shared" si="154"/>
        <v>58.88856483169279</v>
      </c>
      <c r="X203" s="17">
        <f t="shared" si="146"/>
        <v>17.106209746020173</v>
      </c>
      <c r="Y203" s="17">
        <f t="shared" si="160"/>
        <v>2691.7572777565761</v>
      </c>
      <c r="Z203" s="17">
        <f t="shared" si="161"/>
        <v>35.26479825098486</v>
      </c>
      <c r="AA203" s="17">
        <f t="shared" si="162"/>
        <v>5.6998612724289544</v>
      </c>
      <c r="AB203" s="11">
        <f t="shared" si="163"/>
        <v>3.7117959124595985E-2</v>
      </c>
      <c r="AC203" s="11">
        <f t="shared" si="164"/>
        <v>2.08273082039835E-3</v>
      </c>
      <c r="AD203" s="11">
        <f t="shared" si="165"/>
        <v>1.5240270781895601E-2</v>
      </c>
      <c r="AE203" s="11">
        <f t="shared" si="166"/>
        <v>1.851969709954851E-2</v>
      </c>
      <c r="AF203" s="11">
        <f t="shared" si="167"/>
        <v>2.6772384974847185E-3</v>
      </c>
      <c r="AG203" s="11">
        <f t="shared" si="168"/>
        <v>1.1604693183385915E-2</v>
      </c>
      <c r="AH203" s="11">
        <f t="shared" si="135"/>
        <v>2.6213891882434767E-2</v>
      </c>
      <c r="AI203" s="11">
        <f t="shared" si="155"/>
        <v>3.4779450054153549E-3</v>
      </c>
      <c r="AJ203" s="11">
        <f t="shared" si="156"/>
        <v>4.5738528732674262E-2</v>
      </c>
      <c r="AK203" s="16">
        <f t="shared" si="132"/>
        <v>3.7343096494202102E-2</v>
      </c>
      <c r="AL203" s="16">
        <f t="shared" si="133"/>
        <v>2.2763332240234766E-3</v>
      </c>
      <c r="AM203" s="16">
        <f t="shared" si="131"/>
        <v>1.6415512689447045E-2</v>
      </c>
      <c r="AN203" s="15">
        <f t="shared" si="169"/>
        <v>1.6181842330632204E-2</v>
      </c>
      <c r="AO203" s="15">
        <f t="shared" si="170"/>
        <v>4.0615545410499256E-3</v>
      </c>
      <c r="AP203" s="15">
        <f t="shared" si="171"/>
        <v>1.8943157545564176E-2</v>
      </c>
      <c r="AQ203" s="15">
        <f t="shared" si="147"/>
        <v>0.31151258146811284</v>
      </c>
      <c r="AR203" s="15">
        <f t="shared" si="148"/>
        <v>1.6128397537556911E-3</v>
      </c>
      <c r="AS203" s="15">
        <f t="shared" si="149"/>
        <v>3.4316637799316103E-2</v>
      </c>
      <c r="AT203" s="14">
        <f t="shared" si="127"/>
        <v>3.3258570680873078E-4</v>
      </c>
      <c r="AU203" s="11">
        <f t="shared" si="157"/>
        <v>1.8436474406199302E-3</v>
      </c>
      <c r="AV203" s="14">
        <f t="shared" si="128"/>
        <v>1.898560882241008E-3</v>
      </c>
      <c r="AW203" s="11">
        <f t="shared" si="158"/>
        <v>1.0743121668249787E-2</v>
      </c>
      <c r="AX203" s="13">
        <f t="shared" si="136"/>
        <v>4.7944895565401712E-4</v>
      </c>
      <c r="AY203" s="11">
        <f t="shared" si="140"/>
        <v>7.6164507398130733E-4</v>
      </c>
      <c r="AZ203" s="12">
        <f t="shared" si="138"/>
        <v>8.3108718572159028E-5</v>
      </c>
      <c r="BA203" s="11">
        <f t="shared" si="139"/>
        <v>1.3139667250532171E-4</v>
      </c>
      <c r="BB203" s="117">
        <f t="shared" si="159"/>
        <v>2205</v>
      </c>
      <c r="BC203" s="341">
        <f t="shared" si="137"/>
        <v>551</v>
      </c>
    </row>
    <row r="204" spans="1:55" ht="16">
      <c r="A204" s="20">
        <v>89</v>
      </c>
      <c r="B204" s="19">
        <v>44558</v>
      </c>
      <c r="C204" s="8">
        <v>11247055</v>
      </c>
      <c r="D204" s="8">
        <v>5647</v>
      </c>
      <c r="E204" s="8">
        <v>5344262</v>
      </c>
      <c r="F204" s="8">
        <v>5251886</v>
      </c>
      <c r="G204" s="8">
        <v>6629870</v>
      </c>
      <c r="H204" s="10">
        <f t="shared" si="141"/>
        <v>1149456</v>
      </c>
      <c r="I204" s="8">
        <v>66683</v>
      </c>
      <c r="J204" s="8">
        <v>17382</v>
      </c>
      <c r="K204" s="8">
        <v>361</v>
      </c>
      <c r="L204" s="9">
        <v>69</v>
      </c>
      <c r="M204" s="8">
        <v>142525</v>
      </c>
      <c r="N204" s="8">
        <v>1508</v>
      </c>
      <c r="O204" s="18">
        <f t="shared" si="142"/>
        <v>1372</v>
      </c>
      <c r="P204" s="18">
        <f t="shared" si="143"/>
        <v>-7</v>
      </c>
      <c r="Q204" s="18">
        <f t="shared" si="144"/>
        <v>-11</v>
      </c>
      <c r="R204" s="18">
        <f t="shared" si="150"/>
        <v>1340</v>
      </c>
      <c r="S204" s="17">
        <f t="shared" si="151"/>
        <v>1794.8571428571429</v>
      </c>
      <c r="T204" s="17">
        <f t="shared" si="152"/>
        <v>4.4285714285714288</v>
      </c>
      <c r="U204" s="17">
        <f t="shared" si="153"/>
        <v>-3</v>
      </c>
      <c r="V204" s="17">
        <f t="shared" si="145"/>
        <v>2679.6510217830673</v>
      </c>
      <c r="W204" s="17">
        <f t="shared" si="154"/>
        <v>20.158095665843252</v>
      </c>
      <c r="X204" s="17">
        <f t="shared" si="146"/>
        <v>0</v>
      </c>
      <c r="Y204" s="17">
        <f t="shared" si="160"/>
        <v>3230.3481165705825</v>
      </c>
      <c r="Z204" s="17">
        <f t="shared" si="161"/>
        <v>38.609991951334273</v>
      </c>
      <c r="AA204" s="17">
        <f t="shared" si="162"/>
        <v>4.6209716152159173</v>
      </c>
      <c r="AB204" s="11">
        <f t="shared" si="163"/>
        <v>5.5870976453190745E-2</v>
      </c>
      <c r="AC204" s="11">
        <f t="shared" si="164"/>
        <v>2.4116172361857758E-3</v>
      </c>
      <c r="AD204" s="11">
        <f t="shared" si="165"/>
        <v>1.2556988084825861E-2</v>
      </c>
      <c r="AE204" s="11">
        <f t="shared" si="166"/>
        <v>2.0809626895921564E-2</v>
      </c>
      <c r="AF204" s="11">
        <f t="shared" si="167"/>
        <v>2.6261096402828191E-3</v>
      </c>
      <c r="AG204" s="11">
        <f t="shared" si="168"/>
        <v>1.3707390608427943E-2</v>
      </c>
      <c r="AH204" s="11">
        <f t="shared" si="135"/>
        <v>4.6346311214207812E-2</v>
      </c>
      <c r="AI204" s="11">
        <f t="shared" si="155"/>
        <v>1.2590940453368676E-3</v>
      </c>
      <c r="AJ204" s="11">
        <f t="shared" si="156"/>
        <v>0</v>
      </c>
      <c r="AK204" s="16">
        <f t="shared" si="132"/>
        <v>4.4151276821972077E-2</v>
      </c>
      <c r="AL204" s="16">
        <f t="shared" si="133"/>
        <v>2.4676093861702372E-3</v>
      </c>
      <c r="AM204" s="16">
        <f t="shared" si="131"/>
        <v>1.6415512689447045E-2</v>
      </c>
      <c r="AN204" s="15">
        <f t="shared" si="169"/>
        <v>1.6977810423933964E-2</v>
      </c>
      <c r="AO204" s="15">
        <f t="shared" si="170"/>
        <v>1.0393661101040822E-3</v>
      </c>
      <c r="AP204" s="15">
        <f t="shared" si="171"/>
        <v>0</v>
      </c>
      <c r="AQ204" s="15">
        <f t="shared" si="147"/>
        <v>0.31380935672610116</v>
      </c>
      <c r="AR204" s="15">
        <f t="shared" si="148"/>
        <v>1.4790621994969712E-3</v>
      </c>
      <c r="AS204" s="15">
        <f t="shared" si="149"/>
        <v>1.9192837344033438E-2</v>
      </c>
      <c r="AT204" s="14">
        <f t="shared" si="127"/>
        <v>8.5175124097455908E-4</v>
      </c>
      <c r="AU204" s="11">
        <f t="shared" si="157"/>
        <v>1.569218444059127E-3</v>
      </c>
      <c r="AV204" s="14">
        <f t="shared" si="128"/>
        <v>4.9127587310867056E-3</v>
      </c>
      <c r="AW204" s="11">
        <f t="shared" si="158"/>
        <v>9.2003824949709739E-3</v>
      </c>
      <c r="AX204" s="13">
        <f t="shared" si="136"/>
        <v>3.3321680790352381E-4</v>
      </c>
      <c r="AY204" s="11">
        <f t="shared" si="140"/>
        <v>7.2827625127781358E-4</v>
      </c>
      <c r="AZ204" s="12">
        <f t="shared" si="138"/>
        <v>5.8372185276634383E-5</v>
      </c>
      <c r="BA204" s="11">
        <f t="shared" si="139"/>
        <v>1.2501861165560454E-4</v>
      </c>
      <c r="BB204" s="117">
        <f t="shared" si="159"/>
        <v>5647</v>
      </c>
      <c r="BC204" s="341">
        <f t="shared" si="137"/>
        <v>387</v>
      </c>
    </row>
    <row r="205" spans="1:55" ht="16">
      <c r="A205" s="20">
        <v>90</v>
      </c>
      <c r="B205" s="19">
        <v>44559</v>
      </c>
      <c r="C205" s="8">
        <v>11252128</v>
      </c>
      <c r="D205" s="8">
        <v>5073</v>
      </c>
      <c r="E205" s="8">
        <v>5344439</v>
      </c>
      <c r="F205" s="8">
        <v>5252260</v>
      </c>
      <c r="G205" s="8">
        <v>6629870</v>
      </c>
      <c r="H205" s="10">
        <f t="shared" si="141"/>
        <v>1136883</v>
      </c>
      <c r="I205" s="8">
        <v>75132</v>
      </c>
      <c r="J205" s="8">
        <v>19526</v>
      </c>
      <c r="K205" s="8">
        <v>397</v>
      </c>
      <c r="L205" s="9">
        <v>62</v>
      </c>
      <c r="M205" s="8">
        <v>144097</v>
      </c>
      <c r="N205" s="8">
        <v>1513</v>
      </c>
      <c r="O205" s="18">
        <f t="shared" si="142"/>
        <v>2144</v>
      </c>
      <c r="P205" s="18">
        <f t="shared" si="143"/>
        <v>36</v>
      </c>
      <c r="Q205" s="18">
        <f t="shared" si="144"/>
        <v>-7</v>
      </c>
      <c r="R205" s="18">
        <f t="shared" si="150"/>
        <v>1572</v>
      </c>
      <c r="S205" s="17">
        <f t="shared" si="151"/>
        <v>2537.1428571428573</v>
      </c>
      <c r="T205" s="17">
        <f t="shared" si="152"/>
        <v>12.857142857142858</v>
      </c>
      <c r="U205" s="17">
        <f t="shared" si="153"/>
        <v>-2.8571428571428572</v>
      </c>
      <c r="V205" s="17">
        <f t="shared" si="145"/>
        <v>3679.895521641231</v>
      </c>
      <c r="W205" s="17">
        <f t="shared" si="154"/>
        <v>67.227620715536659</v>
      </c>
      <c r="X205" s="17">
        <f t="shared" si="146"/>
        <v>0</v>
      </c>
      <c r="Y205" s="17">
        <f t="shared" si="160"/>
        <v>3972.6338308562968</v>
      </c>
      <c r="Z205" s="17">
        <f t="shared" si="161"/>
        <v>41.895706237048557</v>
      </c>
      <c r="AA205" s="17">
        <f t="shared" si="162"/>
        <v>4.6209716152159173</v>
      </c>
      <c r="AB205" s="11">
        <f t="shared" si="163"/>
        <v>5.9574911609500125E-2</v>
      </c>
      <c r="AC205" s="11">
        <f t="shared" si="164"/>
        <v>2.4102926151794131E-3</v>
      </c>
      <c r="AD205" s="11">
        <f t="shared" si="165"/>
        <v>1.2800475388409742E-2</v>
      </c>
      <c r="AE205" s="11">
        <f t="shared" si="166"/>
        <v>2.3808499656359207E-2</v>
      </c>
      <c r="AF205" s="11">
        <f t="shared" si="167"/>
        <v>2.4078796873742933E-3</v>
      </c>
      <c r="AG205" s="11">
        <f t="shared" si="168"/>
        <v>1.2185161274424854E-2</v>
      </c>
      <c r="AH205" s="11">
        <f t="shared" si="135"/>
        <v>5.5184912521050809E-2</v>
      </c>
      <c r="AI205" s="11">
        <f t="shared" si="155"/>
        <v>3.8676573878458553E-3</v>
      </c>
      <c r="AJ205" s="11">
        <f t="shared" si="156"/>
        <v>0</v>
      </c>
      <c r="AK205" s="16">
        <f t="shared" si="132"/>
        <v>5.609867798358259E-2</v>
      </c>
      <c r="AL205" s="16">
        <f t="shared" si="133"/>
        <v>2.4063016629323883E-3</v>
      </c>
      <c r="AM205" s="16">
        <f t="shared" si="131"/>
        <v>1.0222237406552443E-2</v>
      </c>
      <c r="AN205" s="15">
        <f t="shared" si="169"/>
        <v>2.1901694113851688E-2</v>
      </c>
      <c r="AO205" s="15">
        <f t="shared" si="170"/>
        <v>2.5094283385928419E-3</v>
      </c>
      <c r="AP205" s="15">
        <f t="shared" si="171"/>
        <v>6.2168141267602943E-3</v>
      </c>
      <c r="AQ205" s="15">
        <f t="shared" si="147"/>
        <v>0.29440190035316016</v>
      </c>
      <c r="AR205" s="15">
        <f t="shared" si="148"/>
        <v>1.3410885776712811E-3</v>
      </c>
      <c r="AS205" s="15">
        <f t="shared" si="149"/>
        <v>1.8762352762592756E-2</v>
      </c>
      <c r="AT205" s="14">
        <f t="shared" ref="AT205:AT268" si="172">D205/G205</f>
        <v>7.6517337444022282E-4</v>
      </c>
      <c r="AU205" s="11">
        <f t="shared" si="157"/>
        <v>1.569218444059127E-3</v>
      </c>
      <c r="AV205" s="14">
        <f t="shared" ref="AV205:AV268" si="173">D205/H205</f>
        <v>4.4622005958396774E-3</v>
      </c>
      <c r="AW205" s="11">
        <f t="shared" si="158"/>
        <v>9.2003824949709739E-3</v>
      </c>
      <c r="AX205" s="13">
        <f t="shared" si="136"/>
        <v>3.2537130607870158E-4</v>
      </c>
      <c r="AY205" s="11">
        <f t="shared" si="140"/>
        <v>6.7261500299179344E-4</v>
      </c>
      <c r="AZ205" s="12">
        <f t="shared" si="138"/>
        <v>5.6411362515403769E-5</v>
      </c>
      <c r="BA205" s="11">
        <f t="shared" si="139"/>
        <v>1.1537969537146662E-4</v>
      </c>
      <c r="BB205" s="117">
        <f t="shared" si="159"/>
        <v>5073</v>
      </c>
      <c r="BC205" s="341">
        <f t="shared" si="137"/>
        <v>374</v>
      </c>
    </row>
    <row r="206" spans="1:55" ht="16">
      <c r="A206" s="20">
        <v>91</v>
      </c>
      <c r="B206" s="19">
        <v>44560</v>
      </c>
      <c r="C206" s="8">
        <v>11281728</v>
      </c>
      <c r="D206" s="8">
        <v>29600</v>
      </c>
      <c r="E206" s="8">
        <v>5345119</v>
      </c>
      <c r="F206" s="8">
        <v>5254136</v>
      </c>
      <c r="G206" s="8">
        <v>6629870</v>
      </c>
      <c r="H206" s="10">
        <f t="shared" si="141"/>
        <v>1123946</v>
      </c>
      <c r="I206" s="8">
        <v>81093</v>
      </c>
      <c r="J206" s="8">
        <v>23375</v>
      </c>
      <c r="K206" s="8">
        <v>395</v>
      </c>
      <c r="L206" s="9">
        <v>55</v>
      </c>
      <c r="M206" s="8">
        <v>145344</v>
      </c>
      <c r="N206" s="8">
        <v>1526</v>
      </c>
      <c r="O206" s="18">
        <f t="shared" si="142"/>
        <v>3849</v>
      </c>
      <c r="P206" s="18">
        <f t="shared" si="143"/>
        <v>-2</v>
      </c>
      <c r="Q206" s="18">
        <f t="shared" si="144"/>
        <v>-7</v>
      </c>
      <c r="R206" s="18">
        <f t="shared" si="150"/>
        <v>1247</v>
      </c>
      <c r="S206" s="17">
        <f t="shared" si="151"/>
        <v>1999.7142857142858</v>
      </c>
      <c r="T206" s="17">
        <f t="shared" si="152"/>
        <v>14</v>
      </c>
      <c r="U206" s="17">
        <f t="shared" si="153"/>
        <v>-3.5714285714285716</v>
      </c>
      <c r="V206" s="17">
        <f t="shared" si="145"/>
        <v>5072.447009443862</v>
      </c>
      <c r="W206" s="17">
        <f t="shared" si="154"/>
        <v>18.674291710388246</v>
      </c>
      <c r="X206" s="17">
        <f t="shared" si="146"/>
        <v>0</v>
      </c>
      <c r="Y206" s="17">
        <f t="shared" si="160"/>
        <v>4761.7564922465563</v>
      </c>
      <c r="Z206" s="17">
        <f t="shared" si="161"/>
        <v>61.755222390622066</v>
      </c>
      <c r="AA206" s="17">
        <f t="shared" si="162"/>
        <v>5.4959369285253308</v>
      </c>
      <c r="AB206" s="11">
        <f t="shared" si="163"/>
        <v>6.3378540332302558E-2</v>
      </c>
      <c r="AC206" s="11">
        <f t="shared" si="164"/>
        <v>3.1627175248705348E-3</v>
      </c>
      <c r="AD206" s="11">
        <f t="shared" si="165"/>
        <v>1.3843669845151967E-2</v>
      </c>
      <c r="AE206" s="11">
        <f t="shared" si="166"/>
        <v>1.7575303794784437E-2</v>
      </c>
      <c r="AF206" s="11">
        <f t="shared" si="167"/>
        <v>2.2512093143676249E-3</v>
      </c>
      <c r="AG206" s="11">
        <f t="shared" si="168"/>
        <v>1.4434447520293157E-2</v>
      </c>
      <c r="AH206" s="11">
        <f t="shared" si="135"/>
        <v>6.7513802500184503E-2</v>
      </c>
      <c r="AI206" s="11">
        <f t="shared" si="155"/>
        <v>9.563808107338035E-4</v>
      </c>
      <c r="AJ206" s="11">
        <f t="shared" si="156"/>
        <v>0</v>
      </c>
      <c r="AK206" s="16">
        <f t="shared" si="132"/>
        <v>6.9376838029582374E-2</v>
      </c>
      <c r="AL206" s="16">
        <f t="shared" si="133"/>
        <v>1.8776575700296179E-3</v>
      </c>
      <c r="AM206" s="16">
        <f t="shared" si="131"/>
        <v>1.0745316600175906E-3</v>
      </c>
      <c r="AN206" s="15">
        <f t="shared" si="169"/>
        <v>2.0944174266388057E-2</v>
      </c>
      <c r="AO206" s="15">
        <f t="shared" si="170"/>
        <v>2.4222076503965938E-3</v>
      </c>
      <c r="AP206" s="15">
        <f t="shared" si="171"/>
        <v>1.8159081737144239E-2</v>
      </c>
      <c r="AQ206" s="15">
        <f t="shared" si="147"/>
        <v>0.30434692745314201</v>
      </c>
      <c r="AR206" s="15">
        <f t="shared" si="148"/>
        <v>1.3246098148203852E-3</v>
      </c>
      <c r="AS206" s="15">
        <f t="shared" si="149"/>
        <v>1.5653702605634263E-2</v>
      </c>
      <c r="AT206" s="14">
        <f t="shared" si="172"/>
        <v>4.4646425948020093E-3</v>
      </c>
      <c r="AU206" s="11">
        <f t="shared" si="157"/>
        <v>1.569218444059127E-3</v>
      </c>
      <c r="AV206" s="14">
        <f t="shared" si="173"/>
        <v>2.6335784815284719E-2</v>
      </c>
      <c r="AW206" s="11">
        <f t="shared" si="158"/>
        <v>9.2003824949709739E-3</v>
      </c>
      <c r="AX206" s="13">
        <f t="shared" si="136"/>
        <v>1.6501258264922599E-3</v>
      </c>
      <c r="AY206" s="11">
        <f t="shared" si="140"/>
        <v>6.1672264721716419E-4</v>
      </c>
      <c r="AZ206" s="12">
        <f t="shared" si="138"/>
        <v>2.8296180769758685E-4</v>
      </c>
      <c r="BA206" s="11">
        <f t="shared" si="139"/>
        <v>1.0574077908732865E-4</v>
      </c>
      <c r="BB206" s="117">
        <f t="shared" si="159"/>
        <v>29600</v>
      </c>
      <c r="BC206" s="341">
        <f t="shared" si="137"/>
        <v>1876</v>
      </c>
    </row>
    <row r="207" spans="1:55" ht="16">
      <c r="A207" s="20">
        <v>92</v>
      </c>
      <c r="B207" s="19">
        <v>44561</v>
      </c>
      <c r="C207" s="8">
        <v>11312029</v>
      </c>
      <c r="D207" s="8">
        <v>30301</v>
      </c>
      <c r="E207" s="8">
        <v>5345923</v>
      </c>
      <c r="F207" s="8">
        <v>5255648</v>
      </c>
      <c r="G207" s="8">
        <v>6629870</v>
      </c>
      <c r="H207" s="10">
        <f t="shared" si="141"/>
        <v>1130914</v>
      </c>
      <c r="I207" s="8">
        <v>66774</v>
      </c>
      <c r="J207" s="8">
        <v>27554</v>
      </c>
      <c r="K207" s="8">
        <v>428</v>
      </c>
      <c r="L207" s="9">
        <v>54</v>
      </c>
      <c r="M207" s="8">
        <v>146965</v>
      </c>
      <c r="N207" s="8">
        <v>1533</v>
      </c>
      <c r="O207" s="18">
        <f t="shared" si="142"/>
        <v>4179</v>
      </c>
      <c r="P207" s="18">
        <f t="shared" si="143"/>
        <v>33</v>
      </c>
      <c r="Q207" s="18">
        <f t="shared" si="144"/>
        <v>-1</v>
      </c>
      <c r="R207" s="18">
        <f t="shared" si="150"/>
        <v>1621</v>
      </c>
      <c r="S207" s="17">
        <f t="shared" si="151"/>
        <v>3079</v>
      </c>
      <c r="T207" s="17">
        <f t="shared" si="152"/>
        <v>17.571428571428573</v>
      </c>
      <c r="U207" s="17">
        <f t="shared" si="153"/>
        <v>-3.4285714285714284</v>
      </c>
      <c r="V207" s="17">
        <f t="shared" si="145"/>
        <v>5772.1314738193751</v>
      </c>
      <c r="W207" s="17">
        <f t="shared" si="154"/>
        <v>57.74632615209017</v>
      </c>
      <c r="X207" s="17">
        <f t="shared" si="146"/>
        <v>2.1222000285347411</v>
      </c>
      <c r="Y207" s="17">
        <f t="shared" si="160"/>
        <v>5701.0642512117947</v>
      </c>
      <c r="Z207" s="17">
        <f t="shared" si="161"/>
        <v>59.498659787121632</v>
      </c>
      <c r="AA207" s="17">
        <f t="shared" si="162"/>
        <v>4.0161691382159681</v>
      </c>
      <c r="AB207" s="11">
        <f t="shared" si="163"/>
        <v>7.0302791254631042E-2</v>
      </c>
      <c r="AC207" s="11">
        <f t="shared" si="164"/>
        <v>2.545397210144241E-3</v>
      </c>
      <c r="AD207" s="11">
        <f t="shared" si="165"/>
        <v>1.0167516805610045E-2</v>
      </c>
      <c r="AE207" s="11">
        <f t="shared" si="166"/>
        <v>2.0177413221063575E-2</v>
      </c>
      <c r="AF207" s="11">
        <f t="shared" si="167"/>
        <v>2.1851308793684444E-3</v>
      </c>
      <c r="AG207" s="11">
        <f t="shared" si="168"/>
        <v>1.7764069723304934E-2</v>
      </c>
      <c r="AH207" s="11">
        <f t="shared" si="135"/>
        <v>7.1179158174187351E-2</v>
      </c>
      <c r="AI207" s="11">
        <f t="shared" si="155"/>
        <v>2.4704310653300607E-3</v>
      </c>
      <c r="AJ207" s="11">
        <f t="shared" si="156"/>
        <v>5.3726583000879525E-3</v>
      </c>
      <c r="AK207" s="16">
        <f t="shared" si="132"/>
        <v>9.0726913310156143E-2</v>
      </c>
      <c r="AL207" s="16">
        <f t="shared" si="133"/>
        <v>2.6953770944415714E-3</v>
      </c>
      <c r="AM207" s="16">
        <f t="shared" si="131"/>
        <v>9.6080787665020258E-3</v>
      </c>
      <c r="AN207" s="15">
        <f t="shared" si="169"/>
        <v>2.3521895879797559E-2</v>
      </c>
      <c r="AO207" s="15">
        <f t="shared" si="170"/>
        <v>2.3970095133112896E-3</v>
      </c>
      <c r="AP207" s="15">
        <f t="shared" si="171"/>
        <v>2.4307607108105526E-2</v>
      </c>
      <c r="AQ207" s="15">
        <f t="shared" si="147"/>
        <v>0.30419480906298524</v>
      </c>
      <c r="AR207" s="15">
        <f t="shared" si="148"/>
        <v>1.3330775640347792E-3</v>
      </c>
      <c r="AS207" s="15">
        <f t="shared" si="149"/>
        <v>1.6981975850416046E-2</v>
      </c>
      <c r="AT207" s="14">
        <f t="shared" si="172"/>
        <v>4.570376191388368E-3</v>
      </c>
      <c r="AU207" s="11">
        <f t="shared" si="157"/>
        <v>1.6069481215856636E-3</v>
      </c>
      <c r="AV207" s="14">
        <f t="shared" si="173"/>
        <v>2.6793372440344711E-2</v>
      </c>
      <c r="AW207" s="11">
        <f t="shared" si="158"/>
        <v>9.4291907953484612E-3</v>
      </c>
      <c r="AX207" s="13">
        <f t="shared" si="136"/>
        <v>1.3452603594834628E-3</v>
      </c>
      <c r="AY207" s="11">
        <f t="shared" si="140"/>
        <v>5.6128069533541787E-4</v>
      </c>
      <c r="AZ207" s="12">
        <f t="shared" si="138"/>
        <v>2.2805877038312969E-4</v>
      </c>
      <c r="BA207" s="11">
        <f t="shared" si="139"/>
        <v>9.6101862803170659E-5</v>
      </c>
      <c r="BB207" s="117">
        <f t="shared" si="159"/>
        <v>30301</v>
      </c>
      <c r="BC207" s="341">
        <f t="shared" si="137"/>
        <v>1512</v>
      </c>
    </row>
    <row r="208" spans="1:55" ht="16">
      <c r="A208" s="20">
        <v>93</v>
      </c>
      <c r="B208" s="19">
        <v>44562</v>
      </c>
      <c r="C208" s="8">
        <v>0</v>
      </c>
      <c r="D208" s="8">
        <v>0</v>
      </c>
      <c r="E208" s="8">
        <v>0</v>
      </c>
      <c r="F208" s="8">
        <f>F207+(F210-F207)/3</f>
        <v>5255751.666666667</v>
      </c>
      <c r="G208" s="8">
        <v>6629870</v>
      </c>
      <c r="H208" s="10">
        <f t="shared" si="141"/>
        <v>1127191.333333333</v>
      </c>
      <c r="I208" s="8">
        <v>63026</v>
      </c>
      <c r="J208" s="8">
        <v>34892</v>
      </c>
      <c r="K208" s="8">
        <v>451</v>
      </c>
      <c r="L208" s="9">
        <v>51</v>
      </c>
      <c r="M208" s="8">
        <v>146965</v>
      </c>
      <c r="N208" s="8">
        <v>1542</v>
      </c>
      <c r="O208" s="18">
        <f t="shared" si="142"/>
        <v>7338</v>
      </c>
      <c r="P208" s="18">
        <f t="shared" si="143"/>
        <v>23</v>
      </c>
      <c r="Q208" s="18">
        <f t="shared" si="144"/>
        <v>-3</v>
      </c>
      <c r="R208" s="18">
        <f t="shared" si="150"/>
        <v>0</v>
      </c>
      <c r="S208" s="17">
        <f t="shared" si="151"/>
        <v>4333.5714285714284</v>
      </c>
      <c r="T208" s="17">
        <f t="shared" si="152"/>
        <v>22.142857142857142</v>
      </c>
      <c r="U208" s="17">
        <f t="shared" si="153"/>
        <v>-1.8571428571428572</v>
      </c>
      <c r="V208" s="17">
        <f t="shared" si="145"/>
        <v>7338</v>
      </c>
      <c r="W208" s="17">
        <f t="shared" si="154"/>
        <v>23</v>
      </c>
      <c r="X208" s="17">
        <f t="shared" si="146"/>
        <v>0</v>
      </c>
      <c r="Y208" s="17">
        <f t="shared" si="160"/>
        <v>7302.5730680944253</v>
      </c>
      <c r="Z208" s="17">
        <f t="shared" si="161"/>
        <v>65.962145166495503</v>
      </c>
      <c r="AA208" s="17">
        <f t="shared" si="162"/>
        <v>4.6425643835099271</v>
      </c>
      <c r="AB208" s="11">
        <f t="shared" si="163"/>
        <v>0.1093625223604161</v>
      </c>
      <c r="AC208" s="11">
        <f t="shared" si="164"/>
        <v>2.3939226669991835E-3</v>
      </c>
      <c r="AD208" s="11">
        <f t="shared" si="165"/>
        <v>1.0847113045583941E-2</v>
      </c>
      <c r="AE208" s="11">
        <f t="shared" si="166"/>
        <v>2.3622300067892822E-2</v>
      </c>
      <c r="AF208" s="11">
        <f t="shared" si="167"/>
        <v>2.1542750780142728E-3</v>
      </c>
      <c r="AG208" s="11">
        <f t="shared" si="168"/>
        <v>1.7808815490869934E-2</v>
      </c>
      <c r="AH208" s="11">
        <f t="shared" si="135"/>
        <v>0.10989307215383233</v>
      </c>
      <c r="AI208" s="11">
        <f t="shared" si="155"/>
        <v>8.3472454090150253E-4</v>
      </c>
      <c r="AJ208" s="11">
        <f t="shared" si="156"/>
        <v>0</v>
      </c>
      <c r="AK208" s="16">
        <f t="shared" si="132"/>
        <v>0.12903256726211992</v>
      </c>
      <c r="AL208" s="16">
        <f t="shared" si="133"/>
        <v>2.2004917637019486E-3</v>
      </c>
      <c r="AM208" s="16">
        <f t="shared" si="131"/>
        <v>1.2467330975762464E-2</v>
      </c>
      <c r="AN208" s="15">
        <f t="shared" si="169"/>
        <v>2.6261264022558694E-2</v>
      </c>
      <c r="AO208" s="15">
        <f t="shared" si="170"/>
        <v>0</v>
      </c>
      <c r="AP208" s="15">
        <f t="shared" si="171"/>
        <v>0</v>
      </c>
      <c r="AQ208" s="15">
        <f t="shared" si="147"/>
        <v>0.29008849561743771</v>
      </c>
      <c r="AR208" s="15">
        <f t="shared" si="148"/>
        <v>7.7707477260365704E-4</v>
      </c>
      <c r="AS208" s="15">
        <f t="shared" si="149"/>
        <v>8.5644709248641725E-3</v>
      </c>
      <c r="AT208" s="14">
        <f t="shared" si="172"/>
        <v>0</v>
      </c>
      <c r="AU208" s="11">
        <f t="shared" si="157"/>
        <v>1.6673242246292698E-3</v>
      </c>
      <c r="AV208" s="14">
        <f t="shared" si="173"/>
        <v>0</v>
      </c>
      <c r="AW208" s="11">
        <f t="shared" si="158"/>
        <v>9.8250699483756841E-3</v>
      </c>
      <c r="AX208" s="13">
        <f t="shared" si="136"/>
        <v>9.1666268758700583E-5</v>
      </c>
      <c r="AY208" s="11">
        <f t="shared" si="140"/>
        <v>5.5614808977621252E-4</v>
      </c>
      <c r="AZ208" s="12">
        <f t="shared" si="138"/>
        <v>1.5636304583193503E-5</v>
      </c>
      <c r="BA208" s="11">
        <f t="shared" si="139"/>
        <v>9.5002940156766697E-5</v>
      </c>
      <c r="BB208" s="117">
        <f t="shared" si="159"/>
        <v>0</v>
      </c>
      <c r="BC208" s="341">
        <f t="shared" si="137"/>
        <v>103.66666666697711</v>
      </c>
    </row>
    <row r="209" spans="1:55" ht="16">
      <c r="A209" s="20">
        <v>94</v>
      </c>
      <c r="B209" s="19">
        <v>44563</v>
      </c>
      <c r="C209" s="8">
        <v>0</v>
      </c>
      <c r="D209" s="8">
        <v>0</v>
      </c>
      <c r="E209" s="8">
        <v>0</v>
      </c>
      <c r="F209" s="8">
        <f>F208+(F210-F207)/3</f>
        <v>5255855.333333334</v>
      </c>
      <c r="G209" s="8">
        <v>6629870</v>
      </c>
      <c r="H209" s="10">
        <f t="shared" si="141"/>
        <v>1134763.666666666</v>
      </c>
      <c r="I209" s="8">
        <v>48252</v>
      </c>
      <c r="J209" s="8">
        <v>30930</v>
      </c>
      <c r="K209" s="8">
        <v>472</v>
      </c>
      <c r="L209" s="9">
        <v>52</v>
      </c>
      <c r="M209" s="8">
        <v>158000</v>
      </c>
      <c r="N209" s="8">
        <v>1545</v>
      </c>
      <c r="O209" s="18">
        <f t="shared" si="142"/>
        <v>-3962</v>
      </c>
      <c r="P209" s="18">
        <f t="shared" si="143"/>
        <v>21</v>
      </c>
      <c r="Q209" s="18">
        <f t="shared" si="144"/>
        <v>1</v>
      </c>
      <c r="R209" s="18">
        <f t="shared" si="150"/>
        <v>11035</v>
      </c>
      <c r="S209" s="17">
        <f t="shared" si="151"/>
        <v>4448.4285714285716</v>
      </c>
      <c r="T209" s="17">
        <f t="shared" si="152"/>
        <v>27.714285714285715</v>
      </c>
      <c r="U209" s="17">
        <f t="shared" si="153"/>
        <v>-1.2857142857142858</v>
      </c>
      <c r="V209" s="17">
        <f t="shared" si="145"/>
        <v>6889.1651936160742</v>
      </c>
      <c r="W209" s="17">
        <f t="shared" si="154"/>
        <v>186.59165765880334</v>
      </c>
      <c r="X209" s="17">
        <f t="shared" si="146"/>
        <v>19.243148725122403</v>
      </c>
      <c r="Y209" s="17">
        <f t="shared" si="160"/>
        <v>9229.0572624020533</v>
      </c>
      <c r="Z209" s="17">
        <f t="shared" si="161"/>
        <v>90.764285166179576</v>
      </c>
      <c r="AA209" s="17">
        <f t="shared" si="162"/>
        <v>6.3386383109467728</v>
      </c>
      <c r="AB209" s="11">
        <f t="shared" si="163"/>
        <v>0.14643253994227864</v>
      </c>
      <c r="AC209" s="11">
        <f t="shared" si="164"/>
        <v>2.6012921347638306E-3</v>
      </c>
      <c r="AD209" s="11">
        <f t="shared" si="165"/>
        <v>1.4054630401212357E-2</v>
      </c>
      <c r="AE209" s="11">
        <f t="shared" si="166"/>
        <v>2.6878501145201683E-2</v>
      </c>
      <c r="AF209" s="11">
        <f t="shared" si="167"/>
        <v>2.173653411131851E-3</v>
      </c>
      <c r="AG209" s="11">
        <f t="shared" si="168"/>
        <v>1.862038271129304E-2</v>
      </c>
      <c r="AH209" s="11">
        <f t="shared" si="135"/>
        <v>0.1093067177611791</v>
      </c>
      <c r="AI209" s="11">
        <f t="shared" si="155"/>
        <v>5.3476916673966335E-3</v>
      </c>
      <c r="AJ209" s="11">
        <f t="shared" si="156"/>
        <v>4.2667735532422181E-2</v>
      </c>
      <c r="AK209" s="16">
        <f t="shared" si="132"/>
        <v>0.16167092115450371</v>
      </c>
      <c r="AL209" s="16">
        <f t="shared" si="133"/>
        <v>2.3574438757689642E-3</v>
      </c>
      <c r="AM209" s="16">
        <f t="shared" si="131"/>
        <v>1.4253386664991676E-2</v>
      </c>
      <c r="AN209" s="15">
        <f t="shared" si="169"/>
        <v>1.6359597439180584E-2</v>
      </c>
      <c r="AO209" s="15">
        <f t="shared" si="170"/>
        <v>2.7769696815193065E-3</v>
      </c>
      <c r="AP209" s="15">
        <f t="shared" si="171"/>
        <v>3.6339034714560965E-2</v>
      </c>
      <c r="AQ209" s="15">
        <f t="shared" si="147"/>
        <v>0.24913608219637925</v>
      </c>
      <c r="AR209" s="15">
        <f t="shared" si="148"/>
        <v>3.8052503060886949E-4</v>
      </c>
      <c r="AS209" s="15">
        <f t="shared" si="149"/>
        <v>3.4096234273214752E-3</v>
      </c>
      <c r="AT209" s="14">
        <f t="shared" si="172"/>
        <v>0</v>
      </c>
      <c r="AU209" s="11">
        <f t="shared" si="157"/>
        <v>2.6957865366461615E-3</v>
      </c>
      <c r="AV209" s="14">
        <f t="shared" si="173"/>
        <v>0</v>
      </c>
      <c r="AW209" s="11">
        <f t="shared" si="158"/>
        <v>1.6167250783278381E-2</v>
      </c>
      <c r="AX209" s="13">
        <f t="shared" si="136"/>
        <v>9.1969006149482873E-5</v>
      </c>
      <c r="AY209" s="11">
        <f t="shared" si="140"/>
        <v>7.9783106883361571E-4</v>
      </c>
      <c r="AZ209" s="12">
        <f t="shared" si="138"/>
        <v>1.5636304583193503E-5</v>
      </c>
      <c r="BA209" s="11">
        <f t="shared" si="139"/>
        <v>1.3473653545027493E-4</v>
      </c>
      <c r="BB209" s="117">
        <f t="shared" si="159"/>
        <v>0</v>
      </c>
      <c r="BC209" s="341">
        <f t="shared" si="137"/>
        <v>103.66666666697711</v>
      </c>
    </row>
    <row r="210" spans="1:55" ht="16">
      <c r="A210" s="20">
        <v>95</v>
      </c>
      <c r="B210" s="19">
        <v>44564</v>
      </c>
      <c r="C210" s="8">
        <v>11340028</v>
      </c>
      <c r="D210" s="8">
        <v>3956</v>
      </c>
      <c r="E210" s="8">
        <v>5345548</v>
      </c>
      <c r="F210" s="8">
        <v>5255959</v>
      </c>
      <c r="G210" s="8">
        <v>6629870</v>
      </c>
      <c r="H210" s="10">
        <f t="shared" si="141"/>
        <v>1130215</v>
      </c>
      <c r="I210" s="8">
        <v>44168</v>
      </c>
      <c r="J210" s="8">
        <v>37563</v>
      </c>
      <c r="K210" s="8">
        <v>491</v>
      </c>
      <c r="L210" s="9">
        <v>56</v>
      </c>
      <c r="M210" s="8">
        <v>159870</v>
      </c>
      <c r="N210" s="8">
        <v>1548</v>
      </c>
      <c r="O210" s="18">
        <f t="shared" si="142"/>
        <v>6633</v>
      </c>
      <c r="P210" s="18">
        <f t="shared" si="143"/>
        <v>19</v>
      </c>
      <c r="Q210" s="18">
        <f t="shared" si="144"/>
        <v>4</v>
      </c>
      <c r="R210" s="18">
        <f t="shared" si="150"/>
        <v>1870</v>
      </c>
      <c r="S210" s="17">
        <f t="shared" si="151"/>
        <v>5293.5714285714284</v>
      </c>
      <c r="T210" s="17">
        <f t="shared" si="152"/>
        <v>33.714285714285715</v>
      </c>
      <c r="U210" s="17">
        <f t="shared" si="153"/>
        <v>-0.5714285714285714</v>
      </c>
      <c r="V210" s="17">
        <f t="shared" si="145"/>
        <v>8476.1595381789557</v>
      </c>
      <c r="W210" s="17">
        <f t="shared" si="154"/>
        <v>43.092626607189715</v>
      </c>
      <c r="X210" s="17">
        <f t="shared" si="146"/>
        <v>6.7478352138546311</v>
      </c>
      <c r="Y210" s="17">
        <f t="shared" si="160"/>
        <v>11585.253189222287</v>
      </c>
      <c r="Z210" s="17">
        <f t="shared" si="161"/>
        <v>111.41398381081039</v>
      </c>
      <c r="AA210" s="17">
        <f t="shared" si="162"/>
        <v>7.4756841097611275</v>
      </c>
      <c r="AB210" s="11">
        <f t="shared" si="163"/>
        <v>0.2400989221011002</v>
      </c>
      <c r="AC210" s="11">
        <f t="shared" si="164"/>
        <v>3.6021333272166309E-3</v>
      </c>
      <c r="AD210" s="11">
        <f t="shared" si="165"/>
        <v>1.5838313791866794E-2</v>
      </c>
      <c r="AE210" s="11">
        <f t="shared" si="166"/>
        <v>3.7117959124595985E-2</v>
      </c>
      <c r="AF210" s="11">
        <f t="shared" si="167"/>
        <v>2.08273082039835E-3</v>
      </c>
      <c r="AG210" s="11">
        <f t="shared" si="168"/>
        <v>1.5240270781895601E-2</v>
      </c>
      <c r="AH210" s="11">
        <f t="shared" si="135"/>
        <v>0.17566441884645104</v>
      </c>
      <c r="AI210" s="11">
        <f t="shared" si="155"/>
        <v>1.3932307341477438E-3</v>
      </c>
      <c r="AJ210" s="11">
        <f t="shared" si="156"/>
        <v>1.4296261046302185E-2</v>
      </c>
      <c r="AK210" s="16">
        <f t="shared" si="132"/>
        <v>0.20364686924215272</v>
      </c>
      <c r="AL210" s="16">
        <f t="shared" si="133"/>
        <v>2.8728201214213342E-3</v>
      </c>
      <c r="AM210" s="16">
        <f t="shared" si="131"/>
        <v>1.7780605970888007E-2</v>
      </c>
      <c r="AN210" s="15">
        <f t="shared" si="169"/>
        <v>2.6213891882434767E-2</v>
      </c>
      <c r="AO210" s="15">
        <f t="shared" si="170"/>
        <v>3.4779450054153549E-3</v>
      </c>
      <c r="AP210" s="15">
        <f t="shared" si="171"/>
        <v>4.5738528732674262E-2</v>
      </c>
      <c r="AQ210" s="15">
        <f t="shared" si="147"/>
        <v>0.22825409976090497</v>
      </c>
      <c r="AR210" s="15">
        <f t="shared" si="148"/>
        <v>3.6147420442250933E-4</v>
      </c>
      <c r="AS210" s="15">
        <f t="shared" si="149"/>
        <v>3.1997598386541092E-3</v>
      </c>
      <c r="AT210" s="14">
        <f t="shared" si="172"/>
        <v>5.9669344949448485E-4</v>
      </c>
      <c r="AU210" s="11">
        <f t="shared" si="157"/>
        <v>3.3691890963602174E-3</v>
      </c>
      <c r="AV210" s="14">
        <f t="shared" si="173"/>
        <v>3.5002189848834073E-3</v>
      </c>
      <c r="AW210" s="11">
        <f t="shared" si="158"/>
        <v>2.0670537403533595E-2</v>
      </c>
      <c r="AX210" s="13">
        <f t="shared" si="136"/>
        <v>9.1355292481793568E-5</v>
      </c>
      <c r="AY210" s="11">
        <f t="shared" si="140"/>
        <v>8.3981445985983536E-4</v>
      </c>
      <c r="AZ210" s="12">
        <f t="shared" si="138"/>
        <v>1.5636304583053028E-5</v>
      </c>
      <c r="BA210" s="11">
        <f t="shared" si="139"/>
        <v>1.3958472359617481E-4</v>
      </c>
      <c r="BB210" s="117">
        <f t="shared" si="159"/>
        <v>3956</v>
      </c>
      <c r="BC210" s="341">
        <f t="shared" si="137"/>
        <v>103.66666666604578</v>
      </c>
    </row>
    <row r="211" spans="1:55" ht="16">
      <c r="A211" s="20">
        <v>96</v>
      </c>
      <c r="B211" s="19">
        <v>44565</v>
      </c>
      <c r="C211" s="8">
        <v>11348477</v>
      </c>
      <c r="D211" s="8">
        <v>8449</v>
      </c>
      <c r="E211" s="8">
        <v>5345752</v>
      </c>
      <c r="F211" s="8">
        <v>5256295</v>
      </c>
      <c r="G211" s="8">
        <v>6629870</v>
      </c>
      <c r="H211" s="10">
        <f t="shared" si="141"/>
        <v>1099570</v>
      </c>
      <c r="I211" s="8">
        <v>60515</v>
      </c>
      <c r="J211" s="8">
        <v>47717</v>
      </c>
      <c r="K211" s="8">
        <v>516</v>
      </c>
      <c r="L211" s="9">
        <v>56</v>
      </c>
      <c r="M211" s="8">
        <v>163651</v>
      </c>
      <c r="N211" s="8">
        <v>1550</v>
      </c>
      <c r="O211" s="18">
        <f t="shared" si="142"/>
        <v>10154</v>
      </c>
      <c r="P211" s="18">
        <f t="shared" si="143"/>
        <v>25</v>
      </c>
      <c r="Q211" s="18">
        <f t="shared" si="144"/>
        <v>0</v>
      </c>
      <c r="R211" s="18">
        <f t="shared" si="150"/>
        <v>3781</v>
      </c>
      <c r="S211" s="17">
        <f t="shared" si="151"/>
        <v>5916.5714285714284</v>
      </c>
      <c r="T211" s="17">
        <f t="shared" si="152"/>
        <v>30.857142857142858</v>
      </c>
      <c r="U211" s="17">
        <f t="shared" si="153"/>
        <v>0.5714285714285714</v>
      </c>
      <c r="V211" s="17">
        <f t="shared" si="145"/>
        <v>13890.212739961482</v>
      </c>
      <c r="W211" s="17">
        <f t="shared" si="154"/>
        <v>65.402493321460383</v>
      </c>
      <c r="X211" s="17">
        <f t="shared" si="146"/>
        <v>4.3847667170577154</v>
      </c>
      <c r="Y211" s="17">
        <f t="shared" si="160"/>
        <v>13804.244802897911</v>
      </c>
      <c r="Z211" s="17">
        <f t="shared" si="161"/>
        <v>122.0491517904283</v>
      </c>
      <c r="AA211" s="17">
        <f t="shared" si="162"/>
        <v>9.7060453116621339</v>
      </c>
      <c r="AB211" s="11">
        <f t="shared" si="163"/>
        <v>0.31253950377870654</v>
      </c>
      <c r="AC211" s="11">
        <f t="shared" si="164"/>
        <v>3.2491854162454621E-3</v>
      </c>
      <c r="AD211" s="11">
        <f t="shared" si="165"/>
        <v>1.9767913058375018E-2</v>
      </c>
      <c r="AE211" s="11">
        <f t="shared" si="166"/>
        <v>5.5870976453190745E-2</v>
      </c>
      <c r="AF211" s="11">
        <f t="shared" si="167"/>
        <v>2.4116172361857758E-3</v>
      </c>
      <c r="AG211" s="11">
        <f t="shared" si="168"/>
        <v>1.2556988084825861E-2</v>
      </c>
      <c r="AH211" s="11">
        <f t="shared" si="135"/>
        <v>0.3144858888779542</v>
      </c>
      <c r="AI211" s="11">
        <f t="shared" si="155"/>
        <v>1.7411413710688812E-3</v>
      </c>
      <c r="AJ211" s="11">
        <f t="shared" si="156"/>
        <v>8.9302784461460592E-3</v>
      </c>
      <c r="AK211" s="16">
        <f t="shared" si="132"/>
        <v>0.24040310046014809</v>
      </c>
      <c r="AL211" s="16">
        <f t="shared" si="133"/>
        <v>3.3501944956758666E-3</v>
      </c>
      <c r="AM211" s="16">
        <f t="shared" si="131"/>
        <v>2.0474115477385636E-2</v>
      </c>
      <c r="AN211" s="15">
        <f t="shared" si="169"/>
        <v>4.6346311214207812E-2</v>
      </c>
      <c r="AO211" s="15">
        <f t="shared" si="170"/>
        <v>1.2590940453368676E-3</v>
      </c>
      <c r="AP211" s="15">
        <f t="shared" si="171"/>
        <v>0</v>
      </c>
      <c r="AQ211" s="15">
        <f t="shared" si="147"/>
        <v>0.20984930034488669</v>
      </c>
      <c r="AR211" s="15">
        <f t="shared" si="148"/>
        <v>2.781580640138613E-4</v>
      </c>
      <c r="AS211" s="15">
        <f t="shared" si="149"/>
        <v>2.5850057402934537E-3</v>
      </c>
      <c r="AT211" s="14">
        <f t="shared" si="172"/>
        <v>1.2743839622798034E-3</v>
      </c>
      <c r="AU211" s="11">
        <f t="shared" si="157"/>
        <v>4.0851048792380973E-3</v>
      </c>
      <c r="AV211" s="14">
        <f t="shared" si="173"/>
        <v>7.6839128022772535E-3</v>
      </c>
      <c r="AW211" s="11">
        <f t="shared" si="158"/>
        <v>2.5696943906743586E-2</v>
      </c>
      <c r="AX211" s="13">
        <f t="shared" si="136"/>
        <v>2.9728856898908614E-4</v>
      </c>
      <c r="AY211" s="11">
        <f t="shared" si="140"/>
        <v>9.1359001293534836E-4</v>
      </c>
      <c r="AZ211" s="12">
        <f t="shared" si="138"/>
        <v>5.0679726751806596E-5</v>
      </c>
      <c r="BA211" s="11">
        <f t="shared" si="139"/>
        <v>1.4919490987649187E-4</v>
      </c>
      <c r="BB211" s="117">
        <f t="shared" si="159"/>
        <v>8449</v>
      </c>
      <c r="BC211" s="341">
        <f t="shared" si="137"/>
        <v>336</v>
      </c>
    </row>
    <row r="212" spans="1:55" ht="16">
      <c r="A212" s="20">
        <v>97</v>
      </c>
      <c r="B212" s="19">
        <v>44566</v>
      </c>
      <c r="C212" s="8">
        <v>11401280</v>
      </c>
      <c r="D212" s="8">
        <v>52803</v>
      </c>
      <c r="E212" s="8">
        <v>5346801</v>
      </c>
      <c r="F212" s="8">
        <v>5258513</v>
      </c>
      <c r="G212" s="8">
        <v>6629870</v>
      </c>
      <c r="H212" s="10">
        <f t="shared" si="141"/>
        <v>1080756</v>
      </c>
      <c r="I212" s="8">
        <v>59682</v>
      </c>
      <c r="J212" s="8">
        <v>50665</v>
      </c>
      <c r="K212" s="8">
        <v>591</v>
      </c>
      <c r="L212" s="9">
        <v>53</v>
      </c>
      <c r="M212" s="8">
        <v>178049</v>
      </c>
      <c r="N212" s="8">
        <v>1561</v>
      </c>
      <c r="O212" s="18">
        <f t="shared" si="142"/>
        <v>2948</v>
      </c>
      <c r="P212" s="18">
        <f t="shared" si="143"/>
        <v>75</v>
      </c>
      <c r="Q212" s="18">
        <f t="shared" si="144"/>
        <v>-3</v>
      </c>
      <c r="R212" s="18">
        <f t="shared" si="150"/>
        <v>14398</v>
      </c>
      <c r="S212" s="17">
        <f t="shared" si="151"/>
        <v>6807.1428571428569</v>
      </c>
      <c r="T212" s="17">
        <f t="shared" si="152"/>
        <v>40</v>
      </c>
      <c r="U212" s="17">
        <f t="shared" si="153"/>
        <v>8.2857142857142865</v>
      </c>
      <c r="V212" s="17">
        <f t="shared" si="145"/>
        <v>17165.284881794618</v>
      </c>
      <c r="W212" s="17">
        <f t="shared" si="154"/>
        <v>240.84260071332514</v>
      </c>
      <c r="X212" s="17">
        <f t="shared" si="146"/>
        <v>11.872517492057924</v>
      </c>
      <c r="Y212" s="17">
        <f t="shared" si="160"/>
        <v>16241.50471510918</v>
      </c>
      <c r="Z212" s="17">
        <f t="shared" si="161"/>
        <v>144.88963294943144</v>
      </c>
      <c r="AA212" s="17">
        <f t="shared" si="162"/>
        <v>19.034223369961801</v>
      </c>
      <c r="AB212" s="11">
        <f t="shared" si="163"/>
        <v>0.26838808089083999</v>
      </c>
      <c r="AC212" s="11">
        <f t="shared" si="164"/>
        <v>3.0364363423817809E-3</v>
      </c>
      <c r="AD212" s="11">
        <f t="shared" si="165"/>
        <v>3.6888029786747677E-2</v>
      </c>
      <c r="AE212" s="11">
        <f t="shared" si="166"/>
        <v>5.9574911609500125E-2</v>
      </c>
      <c r="AF212" s="11">
        <f t="shared" si="167"/>
        <v>2.4102926151794131E-3</v>
      </c>
      <c r="AG212" s="11">
        <f t="shared" si="168"/>
        <v>1.2800475388409742E-2</v>
      </c>
      <c r="AH212" s="11">
        <f t="shared" si="135"/>
        <v>0.28365338976773724</v>
      </c>
      <c r="AI212" s="11">
        <f t="shared" si="155"/>
        <v>5.0473122935919094E-3</v>
      </c>
      <c r="AJ212" s="11">
        <f t="shared" si="156"/>
        <v>2.3008754829569621E-2</v>
      </c>
      <c r="AK212" s="16">
        <f t="shared" si="132"/>
        <v>0.27581029857005518</v>
      </c>
      <c r="AL212" s="16">
        <f t="shared" si="133"/>
        <v>2.7181623743739868E-3</v>
      </c>
      <c r="AM212" s="16">
        <f t="shared" si="131"/>
        <v>1.7561718431706834E-2</v>
      </c>
      <c r="AN212" s="15">
        <f t="shared" si="169"/>
        <v>5.5184912521050809E-2</v>
      </c>
      <c r="AO212" s="15">
        <f t="shared" si="170"/>
        <v>3.8676573878458553E-3</v>
      </c>
      <c r="AP212" s="15">
        <f t="shared" si="171"/>
        <v>0</v>
      </c>
      <c r="AQ212" s="15">
        <f t="shared" si="147"/>
        <v>0.20862104026101647</v>
      </c>
      <c r="AR212" s="15">
        <f t="shared" si="148"/>
        <v>1.9605513430765294E-4</v>
      </c>
      <c r="AS212" s="15">
        <f t="shared" si="149"/>
        <v>1.2567324955116697E-3</v>
      </c>
      <c r="AT212" s="14">
        <f t="shared" si="172"/>
        <v>7.9644095585584638E-3</v>
      </c>
      <c r="AU212" s="11">
        <f t="shared" si="157"/>
        <v>5.4047601450491704E-3</v>
      </c>
      <c r="AV212" s="14">
        <f t="shared" si="173"/>
        <v>4.8857466440158558E-2</v>
      </c>
      <c r="AW212" s="11">
        <f t="shared" si="158"/>
        <v>3.4651834326163027E-2</v>
      </c>
      <c r="AX212" s="13">
        <f t="shared" si="136"/>
        <v>2.0171521594805242E-3</v>
      </c>
      <c r="AY212" s="11">
        <f t="shared" si="140"/>
        <v>1.1760421596903761E-3</v>
      </c>
      <c r="AZ212" s="12">
        <f t="shared" si="138"/>
        <v>3.3454652956996141E-4</v>
      </c>
      <c r="BA212" s="11">
        <f t="shared" si="139"/>
        <v>1.8956056525419962E-4</v>
      </c>
      <c r="BB212" s="117">
        <f t="shared" si="159"/>
        <v>52803</v>
      </c>
      <c r="BC212" s="341">
        <f t="shared" si="137"/>
        <v>2218</v>
      </c>
    </row>
    <row r="213" spans="1:55" ht="16">
      <c r="A213" s="20">
        <v>98</v>
      </c>
      <c r="B213" s="19">
        <v>44567</v>
      </c>
      <c r="C213" s="8">
        <v>11462132</v>
      </c>
      <c r="D213" s="8">
        <v>60852</v>
      </c>
      <c r="E213" s="8">
        <v>5347795</v>
      </c>
      <c r="F213" s="8">
        <v>5260614</v>
      </c>
      <c r="G213" s="8">
        <v>6629870</v>
      </c>
      <c r="H213" s="10">
        <f t="shared" si="141"/>
        <v>1051733</v>
      </c>
      <c r="I213" s="8">
        <v>64861</v>
      </c>
      <c r="J213" s="8">
        <v>60430</v>
      </c>
      <c r="K213" s="8">
        <v>631</v>
      </c>
      <c r="L213" s="9">
        <v>51</v>
      </c>
      <c r="M213" s="8">
        <v>189983</v>
      </c>
      <c r="N213" s="8">
        <v>1567</v>
      </c>
      <c r="O213" s="18">
        <f t="shared" si="142"/>
        <v>9765</v>
      </c>
      <c r="P213" s="18">
        <f t="shared" si="143"/>
        <v>40</v>
      </c>
      <c r="Q213" s="18">
        <f t="shared" si="144"/>
        <v>-2</v>
      </c>
      <c r="R213" s="18">
        <f t="shared" si="150"/>
        <v>11934</v>
      </c>
      <c r="S213" s="17">
        <f t="shared" si="151"/>
        <v>9613</v>
      </c>
      <c r="T213" s="17">
        <f t="shared" si="152"/>
        <v>40</v>
      </c>
      <c r="U213" s="17">
        <f t="shared" si="153"/>
        <v>7.4285714285714288</v>
      </c>
      <c r="V213" s="17">
        <f t="shared" si="145"/>
        <v>21565.818497185493</v>
      </c>
      <c r="W213" s="17">
        <f t="shared" si="154"/>
        <v>163.22218222280404</v>
      </c>
      <c r="X213" s="17">
        <f t="shared" si="146"/>
        <v>7.9593205917004841</v>
      </c>
      <c r="Y213" s="17">
        <f t="shared" si="160"/>
        <v>18487.564296635381</v>
      </c>
      <c r="Z213" s="17">
        <f t="shared" si="161"/>
        <v>128.81614801799824</v>
      </c>
      <c r="AA213" s="17">
        <f t="shared" si="162"/>
        <v>16.619555346622157</v>
      </c>
      <c r="AB213" s="11">
        <f t="shared" si="163"/>
        <v>0.30976784116878425</v>
      </c>
      <c r="AC213" s="11">
        <f t="shared" si="164"/>
        <v>2.5425076091581613E-3</v>
      </c>
      <c r="AD213" s="11">
        <f t="shared" si="165"/>
        <v>2.8121075036585712E-2</v>
      </c>
      <c r="AE213" s="11">
        <f t="shared" si="166"/>
        <v>6.3378540332302558E-2</v>
      </c>
      <c r="AF213" s="11">
        <f t="shared" si="167"/>
        <v>3.1627175248705348E-3</v>
      </c>
      <c r="AG213" s="11">
        <f t="shared" si="168"/>
        <v>1.3843669845151967E-2</v>
      </c>
      <c r="AH213" s="11">
        <f t="shared" si="135"/>
        <v>0.36134543911372763</v>
      </c>
      <c r="AI213" s="11">
        <f t="shared" si="155"/>
        <v>3.2215964121741643E-3</v>
      </c>
      <c r="AJ213" s="11">
        <f t="shared" si="156"/>
        <v>1.3467547532488128E-2</v>
      </c>
      <c r="AK213" s="16">
        <f t="shared" si="132"/>
        <v>0.2962797069631864</v>
      </c>
      <c r="AL213" s="16">
        <f t="shared" si="133"/>
        <v>2.9698435237979449E-3</v>
      </c>
      <c r="AM213" s="16">
        <f t="shared" si="131"/>
        <v>3.4981114175271756E-2</v>
      </c>
      <c r="AN213" s="15">
        <f t="shared" si="169"/>
        <v>6.7513802500184503E-2</v>
      </c>
      <c r="AO213" s="15">
        <f t="shared" si="170"/>
        <v>9.563808107338035E-4</v>
      </c>
      <c r="AP213" s="15">
        <f t="shared" si="171"/>
        <v>0</v>
      </c>
      <c r="AQ213" s="15">
        <f t="shared" si="147"/>
        <v>0.21515231586253053</v>
      </c>
      <c r="AR213" s="15">
        <f t="shared" si="148"/>
        <v>5.7061328596820518E-5</v>
      </c>
      <c r="AS213" s="15">
        <f t="shared" si="149"/>
        <v>0</v>
      </c>
      <c r="AT213" s="14">
        <f t="shared" si="172"/>
        <v>9.1784605128004022E-3</v>
      </c>
      <c r="AU213" s="11">
        <f t="shared" si="157"/>
        <v>6.2183292109369093E-3</v>
      </c>
      <c r="AV213" s="14">
        <f t="shared" si="173"/>
        <v>5.7858791157071231E-2</v>
      </c>
      <c r="AW213" s="11">
        <f t="shared" si="158"/>
        <v>4.0276693172105325E-2</v>
      </c>
      <c r="AX213" s="13">
        <f t="shared" si="136"/>
        <v>1.9440095636757972E-3</v>
      </c>
      <c r="AY213" s="11">
        <f t="shared" si="140"/>
        <v>1.2981540998760546E-3</v>
      </c>
      <c r="AZ213" s="12">
        <f t="shared" si="138"/>
        <v>3.1689912471888587E-4</v>
      </c>
      <c r="BA213" s="11">
        <f t="shared" si="139"/>
        <v>2.0725824761196664E-4</v>
      </c>
      <c r="BB213" s="117">
        <f t="shared" si="159"/>
        <v>60852</v>
      </c>
      <c r="BC213" s="341">
        <f t="shared" si="137"/>
        <v>2101</v>
      </c>
    </row>
    <row r="214" spans="1:55" ht="16">
      <c r="A214" s="20">
        <v>99</v>
      </c>
      <c r="B214" s="19">
        <v>44568</v>
      </c>
      <c r="C214" s="8">
        <v>11525658</v>
      </c>
      <c r="D214" s="8">
        <v>63526</v>
      </c>
      <c r="E214" s="8">
        <v>5348848</v>
      </c>
      <c r="F214" s="8">
        <v>5262572</v>
      </c>
      <c r="G214" s="8">
        <v>6629870</v>
      </c>
      <c r="H214" s="10">
        <f t="shared" si="141"/>
        <v>1024973</v>
      </c>
      <c r="I214" s="8">
        <v>68202</v>
      </c>
      <c r="J214" s="8">
        <v>68970</v>
      </c>
      <c r="K214" s="8">
        <v>644</v>
      </c>
      <c r="L214" s="9">
        <v>58</v>
      </c>
      <c r="M214" s="8">
        <v>202878</v>
      </c>
      <c r="N214" s="8">
        <v>1573</v>
      </c>
      <c r="O214" s="18">
        <f t="shared" si="142"/>
        <v>8540</v>
      </c>
      <c r="P214" s="18">
        <f t="shared" si="143"/>
        <v>13</v>
      </c>
      <c r="Q214" s="18">
        <f t="shared" si="144"/>
        <v>7</v>
      </c>
      <c r="R214" s="18">
        <f t="shared" si="150"/>
        <v>12895</v>
      </c>
      <c r="S214" s="17">
        <f t="shared" si="151"/>
        <v>11318.428571428571</v>
      </c>
      <c r="T214" s="17">
        <f t="shared" si="152"/>
        <v>46.714285714285715</v>
      </c>
      <c r="U214" s="17">
        <f t="shared" si="153"/>
        <v>8.8571428571428577</v>
      </c>
      <c r="V214" s="17">
        <f t="shared" si="145"/>
        <v>21305.072769548744</v>
      </c>
      <c r="W214" s="17">
        <f t="shared" si="154"/>
        <v>132.19250200941553</v>
      </c>
      <c r="X214" s="17">
        <f t="shared" si="146"/>
        <v>17.734728441841774</v>
      </c>
      <c r="Y214" s="17">
        <f t="shared" si="160"/>
        <v>19929.684362609813</v>
      </c>
      <c r="Z214" s="17">
        <f t="shared" si="161"/>
        <v>132.08862993125686</v>
      </c>
      <c r="AA214" s="17">
        <f t="shared" si="162"/>
        <v>17.655578887500067</v>
      </c>
      <c r="AB214" s="11">
        <f t="shared" si="163"/>
        <v>0.30726760861858149</v>
      </c>
      <c r="AC214" s="11">
        <f t="shared" si="164"/>
        <v>2.1858121782435355E-3</v>
      </c>
      <c r="AD214" s="11">
        <f t="shared" si="165"/>
        <v>2.7980315194136397E-2</v>
      </c>
      <c r="AE214" s="11">
        <f t="shared" si="166"/>
        <v>7.0302791254631042E-2</v>
      </c>
      <c r="AF214" s="11">
        <f t="shared" si="167"/>
        <v>2.545397210144241E-3</v>
      </c>
      <c r="AG214" s="11">
        <f t="shared" si="168"/>
        <v>1.0167516805610045E-2</v>
      </c>
      <c r="AH214" s="11">
        <f t="shared" si="135"/>
        <v>0.32847277670015484</v>
      </c>
      <c r="AI214" s="11">
        <f t="shared" si="155"/>
        <v>2.1875310608872336E-3</v>
      </c>
      <c r="AJ214" s="11">
        <f t="shared" si="156"/>
        <v>2.8105750304028169E-2</v>
      </c>
      <c r="AK214" s="16">
        <f t="shared" si="132"/>
        <v>0.30277075548224669</v>
      </c>
      <c r="AL214" s="16">
        <f t="shared" si="133"/>
        <v>2.8011051168972236E-3</v>
      </c>
      <c r="AM214" s="16">
        <f t="shared" si="131"/>
        <v>3.3835406656150591E-2</v>
      </c>
      <c r="AN214" s="15">
        <f t="shared" si="169"/>
        <v>7.1179158174187351E-2</v>
      </c>
      <c r="AO214" s="15">
        <f t="shared" si="170"/>
        <v>2.4704310653300607E-3</v>
      </c>
      <c r="AP214" s="15">
        <f t="shared" si="171"/>
        <v>5.3726583000879525E-3</v>
      </c>
      <c r="AQ214" s="15">
        <f t="shared" si="147"/>
        <v>0.18371846875556255</v>
      </c>
      <c r="AR214" s="15">
        <f t="shared" si="148"/>
        <v>5.7061328596820518E-5</v>
      </c>
      <c r="AS214" s="15">
        <f t="shared" si="149"/>
        <v>0</v>
      </c>
      <c r="AT214" s="14">
        <f t="shared" si="172"/>
        <v>9.5817866715335286E-3</v>
      </c>
      <c r="AU214" s="11">
        <f t="shared" si="157"/>
        <v>6.6424702574431E-3</v>
      </c>
      <c r="AV214" s="14">
        <f t="shared" si="173"/>
        <v>6.1978217962814629E-2</v>
      </c>
      <c r="AW214" s="11">
        <f t="shared" si="158"/>
        <v>4.3340744439577313E-2</v>
      </c>
      <c r="AX214" s="13">
        <f t="shared" si="136"/>
        <v>1.8616892310120534E-3</v>
      </c>
      <c r="AY214" s="11">
        <f t="shared" si="140"/>
        <v>1.0810072392718839E-3</v>
      </c>
      <c r="AZ214" s="12">
        <f t="shared" si="138"/>
        <v>2.9533007434534917E-4</v>
      </c>
      <c r="BA214" s="11">
        <f t="shared" si="139"/>
        <v>1.7550441088157517E-4</v>
      </c>
      <c r="BB214" s="117">
        <f t="shared" si="159"/>
        <v>63526</v>
      </c>
      <c r="BC214" s="341">
        <f t="shared" si="137"/>
        <v>1958</v>
      </c>
    </row>
    <row r="215" spans="1:55" ht="16">
      <c r="A215" s="20">
        <v>100</v>
      </c>
      <c r="B215" s="19">
        <v>44569</v>
      </c>
      <c r="C215" s="8">
        <v>11586902</v>
      </c>
      <c r="D215" s="8">
        <v>61244</v>
      </c>
      <c r="E215" s="8">
        <v>5350020</v>
      </c>
      <c r="F215" s="8">
        <v>5264549</v>
      </c>
      <c r="G215" s="8">
        <v>6629870</v>
      </c>
      <c r="H215" s="10">
        <f t="shared" si="141"/>
        <v>977024</v>
      </c>
      <c r="I215" s="8">
        <v>89518</v>
      </c>
      <c r="J215" s="8">
        <v>82542</v>
      </c>
      <c r="K215" s="8">
        <v>731</v>
      </c>
      <c r="L215" s="9">
        <v>109</v>
      </c>
      <c r="M215" s="8">
        <v>213815</v>
      </c>
      <c r="N215" s="8">
        <v>1582</v>
      </c>
      <c r="O215" s="18">
        <f t="shared" si="142"/>
        <v>13572</v>
      </c>
      <c r="P215" s="18">
        <f t="shared" si="143"/>
        <v>87</v>
      </c>
      <c r="Q215" s="18">
        <f t="shared" si="144"/>
        <v>51</v>
      </c>
      <c r="R215" s="18">
        <f t="shared" si="150"/>
        <v>10937</v>
      </c>
      <c r="S215" s="21">
        <f t="shared" si="151"/>
        <v>12875.285714285714</v>
      </c>
      <c r="T215" s="21">
        <f t="shared" si="152"/>
        <v>49.285714285714285</v>
      </c>
      <c r="U215" s="21">
        <f t="shared" si="153"/>
        <v>8.7142857142857135</v>
      </c>
      <c r="V215" s="21">
        <f t="shared" si="145"/>
        <v>24398.819385478881</v>
      </c>
      <c r="W215" s="21">
        <f t="shared" si="154"/>
        <v>182.88336811302202</v>
      </c>
      <c r="X215" s="21">
        <f t="shared" si="146"/>
        <v>65.297246408097664</v>
      </c>
      <c r="Y215" s="21">
        <f t="shared" si="160"/>
        <v>20952.796828329603</v>
      </c>
      <c r="Z215" s="21">
        <f t="shared" si="161"/>
        <v>128.8882737424768</v>
      </c>
      <c r="AA215" s="21">
        <f t="shared" si="162"/>
        <v>17.029183642206107</v>
      </c>
      <c r="AB215" s="12">
        <f t="shared" si="163"/>
        <v>0.3072167506573063</v>
      </c>
      <c r="AC215" s="12">
        <f t="shared" si="164"/>
        <v>1.868758499963416E-3</v>
      </c>
      <c r="AD215" s="12">
        <f t="shared" si="165"/>
        <v>2.6442831742556065E-2</v>
      </c>
      <c r="AE215" s="12">
        <f t="shared" si="166"/>
        <v>0.1093625223604161</v>
      </c>
      <c r="AF215" s="12">
        <f t="shared" si="167"/>
        <v>2.3939226669991835E-3</v>
      </c>
      <c r="AG215" s="12">
        <f t="shared" si="168"/>
        <v>1.0847113045583941E-2</v>
      </c>
      <c r="AH215" s="12">
        <f t="shared" si="135"/>
        <v>0.35774345892318232</v>
      </c>
      <c r="AI215" s="12">
        <f t="shared" si="155"/>
        <v>2.6516364812675369E-3</v>
      </c>
      <c r="AJ215" s="12">
        <f t="shared" si="156"/>
        <v>0.10139323976412681</v>
      </c>
      <c r="AK215" s="16">
        <f t="shared" si="132"/>
        <v>0.29635505969069775</v>
      </c>
      <c r="AL215" s="16">
        <f t="shared" si="133"/>
        <v>1.9260334707342016E-3</v>
      </c>
      <c r="AM215" s="16">
        <f t="shared" si="131"/>
        <v>3.2957059945555811E-2</v>
      </c>
      <c r="AN215" s="15">
        <f t="shared" si="169"/>
        <v>0.10989307215383233</v>
      </c>
      <c r="AO215" s="15">
        <f t="shared" si="170"/>
        <v>8.3472454090150253E-4</v>
      </c>
      <c r="AP215" s="15">
        <f t="shared" si="171"/>
        <v>0</v>
      </c>
      <c r="AQ215" s="15">
        <f t="shared" si="147"/>
        <v>0.20308390101833276</v>
      </c>
      <c r="AR215" s="15">
        <f t="shared" si="148"/>
        <v>3.4595909295815987E-5</v>
      </c>
      <c r="AS215" s="15">
        <f t="shared" si="149"/>
        <v>0</v>
      </c>
      <c r="AT215" s="14">
        <f t="shared" si="172"/>
        <v>9.2375868606775092E-3</v>
      </c>
      <c r="AU215" s="12">
        <f t="shared" si="157"/>
        <v>7.9643664635527227E-3</v>
      </c>
      <c r="AV215" s="14">
        <f t="shared" si="173"/>
        <v>6.2684232935936071E-2</v>
      </c>
      <c r="AW215" s="12">
        <f t="shared" si="158"/>
        <v>5.2821107156924986E-2</v>
      </c>
      <c r="AX215" s="13">
        <f t="shared" si="136"/>
        <v>1.9288312960438958E-3</v>
      </c>
      <c r="AY215" s="12">
        <f t="shared" si="140"/>
        <v>1.3783615583388301E-3</v>
      </c>
      <c r="AZ215" s="12">
        <f t="shared" si="138"/>
        <v>2.9819589222714776E-4</v>
      </c>
      <c r="BA215" s="12">
        <f t="shared" si="139"/>
        <v>2.1683252138751267E-4</v>
      </c>
      <c r="BB215" s="117">
        <f t="shared" si="159"/>
        <v>61244</v>
      </c>
      <c r="BC215" s="341">
        <f t="shared" si="137"/>
        <v>1977</v>
      </c>
    </row>
    <row r="216" spans="1:55" ht="16">
      <c r="A216" s="20">
        <v>101</v>
      </c>
      <c r="B216" s="19">
        <v>44570</v>
      </c>
      <c r="C216" s="8">
        <v>11624659</v>
      </c>
      <c r="D216" s="8">
        <v>37757</v>
      </c>
      <c r="E216" s="8">
        <v>5350678</v>
      </c>
      <c r="F216" s="8">
        <v>5265474</v>
      </c>
      <c r="G216" s="8">
        <v>6629870</v>
      </c>
      <c r="H216" s="10">
        <f t="shared" si="141"/>
        <v>958932</v>
      </c>
      <c r="I216" s="8">
        <v>83993</v>
      </c>
      <c r="J216" s="8">
        <v>98221</v>
      </c>
      <c r="K216" s="8">
        <v>752</v>
      </c>
      <c r="L216" s="9">
        <v>104</v>
      </c>
      <c r="M216" s="8">
        <v>220808</v>
      </c>
      <c r="N216" s="8">
        <v>1586</v>
      </c>
      <c r="O216" s="18">
        <f t="shared" si="142"/>
        <v>15679</v>
      </c>
      <c r="P216" s="18">
        <f t="shared" si="143"/>
        <v>21</v>
      </c>
      <c r="Q216" s="18">
        <f t="shared" si="144"/>
        <v>-5</v>
      </c>
      <c r="R216" s="18">
        <f t="shared" si="150"/>
        <v>6993</v>
      </c>
      <c r="S216" s="17">
        <f t="shared" si="151"/>
        <v>8967.8571428571431</v>
      </c>
      <c r="T216" s="17">
        <f t="shared" si="152"/>
        <v>50.714285714285715</v>
      </c>
      <c r="U216" s="17">
        <f t="shared" si="153"/>
        <v>8.4285714285714288</v>
      </c>
      <c r="V216" s="17">
        <f t="shared" si="145"/>
        <v>22611.582264299483</v>
      </c>
      <c r="W216" s="17">
        <f t="shared" si="154"/>
        <v>74.07726313877086</v>
      </c>
      <c r="X216" s="17">
        <f t="shared" si="146"/>
        <v>2.3404725617449058</v>
      </c>
      <c r="Y216" s="17">
        <f t="shared" si="160"/>
        <v>21763.948538533248</v>
      </c>
      <c r="Z216" s="17">
        <f t="shared" si="161"/>
        <v>162.9115528808843</v>
      </c>
      <c r="AA216" s="17">
        <f t="shared" si="162"/>
        <v>21.282765728723341</v>
      </c>
      <c r="AB216" s="11">
        <f t="shared" si="163"/>
        <v>0.24312371297988392</v>
      </c>
      <c r="AC216" s="11">
        <f t="shared" si="164"/>
        <v>1.9736807065601062E-3</v>
      </c>
      <c r="AD216" s="11">
        <f t="shared" si="165"/>
        <v>2.911459060016873E-2</v>
      </c>
      <c r="AE216" s="11">
        <f t="shared" si="166"/>
        <v>0.14643253994227864</v>
      </c>
      <c r="AF216" s="11">
        <f t="shared" si="167"/>
        <v>2.6012921347638306E-3</v>
      </c>
      <c r="AG216" s="11">
        <f t="shared" si="168"/>
        <v>1.4054630401212357E-2</v>
      </c>
      <c r="AH216" s="11">
        <f t="shared" si="135"/>
        <v>0.25259257651309774</v>
      </c>
      <c r="AI216" s="11">
        <f t="shared" si="155"/>
        <v>8.9744933656527416E-4</v>
      </c>
      <c r="AJ216" s="11">
        <f t="shared" si="156"/>
        <v>3.201740850540227E-3</v>
      </c>
      <c r="AK216" s="16">
        <f t="shared" si="132"/>
        <v>0.31052286137562973</v>
      </c>
      <c r="AL216" s="16">
        <f t="shared" si="133"/>
        <v>1.3553493687911834E-3</v>
      </c>
      <c r="AM216" s="16">
        <f t="shared" si="131"/>
        <v>3.0263550439058196E-2</v>
      </c>
      <c r="AN216" s="15">
        <f t="shared" si="169"/>
        <v>0.1093067177611791</v>
      </c>
      <c r="AO216" s="15">
        <f t="shared" si="170"/>
        <v>5.3476916673966335E-3</v>
      </c>
      <c r="AP216" s="15">
        <f t="shared" si="171"/>
        <v>4.2667735532422181E-2</v>
      </c>
      <c r="AQ216" s="15">
        <f t="shared" si="147"/>
        <v>0.22194811935099684</v>
      </c>
      <c r="AR216" s="15">
        <f t="shared" si="148"/>
        <v>5.0403871700788956E-5</v>
      </c>
      <c r="AS216" s="15">
        <f t="shared" si="149"/>
        <v>0</v>
      </c>
      <c r="AT216" s="14">
        <f t="shared" si="172"/>
        <v>5.6949834612141717E-3</v>
      </c>
      <c r="AU216" s="11">
        <f t="shared" si="157"/>
        <v>8.5849129987250333E-3</v>
      </c>
      <c r="AV216" s="14">
        <f t="shared" si="173"/>
        <v>3.9374011921596112E-2</v>
      </c>
      <c r="AW216" s="11">
        <f t="shared" si="158"/>
        <v>5.8558076623183186E-2</v>
      </c>
      <c r="AX216" s="13">
        <f t="shared" si="136"/>
        <v>9.467525874492336E-4</v>
      </c>
      <c r="AY216" s="11">
        <f t="shared" si="140"/>
        <v>1.1746129412074039E-3</v>
      </c>
      <c r="AZ216" s="12">
        <f t="shared" si="138"/>
        <v>1.3952008108756279E-4</v>
      </c>
      <c r="BA216" s="11">
        <f t="shared" si="139"/>
        <v>1.8104211911933632E-4</v>
      </c>
      <c r="BB216" s="117">
        <f t="shared" si="159"/>
        <v>37757</v>
      </c>
      <c r="BC216" s="341">
        <f t="shared" si="137"/>
        <v>925</v>
      </c>
    </row>
    <row r="217" spans="1:55" ht="16">
      <c r="A217" s="20">
        <v>102</v>
      </c>
      <c r="B217" s="19">
        <v>44571</v>
      </c>
      <c r="C217" s="8">
        <v>11648299</v>
      </c>
      <c r="D217" s="8">
        <v>23640</v>
      </c>
      <c r="E217" s="8">
        <v>5349329</v>
      </c>
      <c r="F217" s="8">
        <v>5264104</v>
      </c>
      <c r="G217" s="8">
        <v>6629870</v>
      </c>
      <c r="H217" s="10">
        <f t="shared" si="141"/>
        <v>947549</v>
      </c>
      <c r="I217" s="8">
        <v>78093</v>
      </c>
      <c r="J217" s="8">
        <v>116792</v>
      </c>
      <c r="K217" s="8">
        <v>818</v>
      </c>
      <c r="L217" s="9">
        <v>118</v>
      </c>
      <c r="M217" s="8">
        <v>220808</v>
      </c>
      <c r="N217" s="8">
        <v>1588</v>
      </c>
      <c r="O217" s="18">
        <f t="shared" si="142"/>
        <v>18571</v>
      </c>
      <c r="P217" s="18">
        <f t="shared" si="143"/>
        <v>66</v>
      </c>
      <c r="Q217" s="18">
        <f t="shared" si="144"/>
        <v>14</v>
      </c>
      <c r="R217" s="18">
        <f t="shared" si="150"/>
        <v>0</v>
      </c>
      <c r="S217" s="17">
        <f t="shared" si="151"/>
        <v>7195.7142857142853</v>
      </c>
      <c r="T217" s="17">
        <f t="shared" si="152"/>
        <v>46</v>
      </c>
      <c r="U217" s="17">
        <f t="shared" si="153"/>
        <v>8.5714285714285712</v>
      </c>
      <c r="V217" s="17">
        <f t="shared" si="145"/>
        <v>18571</v>
      </c>
      <c r="W217" s="17">
        <f t="shared" si="154"/>
        <v>66</v>
      </c>
      <c r="X217" s="17">
        <f t="shared" si="146"/>
        <v>14</v>
      </c>
      <c r="Y217" s="17">
        <f t="shared" si="160"/>
        <v>21925.502261460631</v>
      </c>
      <c r="Z217" s="17">
        <f t="shared" si="161"/>
        <v>171.72595737183283</v>
      </c>
      <c r="AA217" s="17">
        <f t="shared" si="162"/>
        <v>23.628924024677126</v>
      </c>
      <c r="AB217" s="11">
        <f t="shared" si="163"/>
        <v>0.26103963736812152</v>
      </c>
      <c r="AC217" s="11">
        <f t="shared" si="164"/>
        <v>1.7483629506096744E-3</v>
      </c>
      <c r="AD217" s="11">
        <f t="shared" si="165"/>
        <v>3.1421441522177032E-2</v>
      </c>
      <c r="AE217" s="11">
        <f t="shared" si="166"/>
        <v>0.2400989221011002</v>
      </c>
      <c r="AF217" s="11">
        <f t="shared" si="167"/>
        <v>3.6021333272166309E-3</v>
      </c>
      <c r="AG217" s="11">
        <f t="shared" si="168"/>
        <v>1.5838313791866794E-2</v>
      </c>
      <c r="AH217" s="11">
        <f t="shared" si="135"/>
        <v>0.22110175847987332</v>
      </c>
      <c r="AI217" s="11">
        <f t="shared" si="155"/>
        <v>6.7195406277679927E-4</v>
      </c>
      <c r="AJ217" s="11">
        <f t="shared" si="156"/>
        <v>1.8617021276595744E-2</v>
      </c>
      <c r="AK217" s="16">
        <f t="shared" si="132"/>
        <v>0.31151258146811284</v>
      </c>
      <c r="AL217" s="16">
        <f t="shared" si="133"/>
        <v>1.6128397537556911E-3</v>
      </c>
      <c r="AM217" s="16">
        <f t="shared" si="131"/>
        <v>3.4316637799316103E-2</v>
      </c>
      <c r="AN217" s="15">
        <f t="shared" si="169"/>
        <v>0.17566441884645104</v>
      </c>
      <c r="AO217" s="15">
        <f t="shared" si="170"/>
        <v>1.3932307341477438E-3</v>
      </c>
      <c r="AP217" s="15">
        <f t="shared" si="171"/>
        <v>1.4296261046302185E-2</v>
      </c>
      <c r="AQ217" s="15">
        <f t="shared" si="147"/>
        <v>0.21739670488483998</v>
      </c>
      <c r="AR217" s="15">
        <f t="shared" si="148"/>
        <v>7.6987464639522075E-5</v>
      </c>
      <c r="AS217" s="15">
        <f t="shared" si="149"/>
        <v>0</v>
      </c>
      <c r="AT217" s="14">
        <f t="shared" si="172"/>
        <v>3.5656807750378211E-3</v>
      </c>
      <c r="AU217" s="11">
        <f t="shared" si="157"/>
        <v>9.0807856822876735E-3</v>
      </c>
      <c r="AV217" s="14">
        <f t="shared" si="173"/>
        <v>2.4948577857187331E-2</v>
      </c>
      <c r="AW217" s="11">
        <f t="shared" si="158"/>
        <v>6.372379895665492E-2</v>
      </c>
      <c r="AX217" s="13">
        <f t="shared" si="136"/>
        <v>-1.4286727317474022E-3</v>
      </c>
      <c r="AY217" s="11">
        <f t="shared" si="140"/>
        <v>1.0465007699033654E-3</v>
      </c>
      <c r="AZ217" s="12">
        <f t="shared" si="138"/>
        <v>-2.066405525296876E-4</v>
      </c>
      <c r="BA217" s="11">
        <f t="shared" si="139"/>
        <v>1.5645641834390633E-4</v>
      </c>
      <c r="BB217" s="117">
        <f t="shared" si="159"/>
        <v>23640</v>
      </c>
      <c r="BC217" s="341">
        <f t="shared" si="137"/>
        <v>-1370</v>
      </c>
    </row>
    <row r="218" spans="1:55" ht="16">
      <c r="A218" s="20">
        <v>103</v>
      </c>
      <c r="B218" s="19">
        <v>44572</v>
      </c>
      <c r="C218" s="8">
        <v>11718096</v>
      </c>
      <c r="D218" s="8">
        <v>69797</v>
      </c>
      <c r="E218" s="8">
        <v>5350422</v>
      </c>
      <c r="F218" s="8">
        <v>5266358</v>
      </c>
      <c r="G218" s="8">
        <v>6629870</v>
      </c>
      <c r="H218" s="10">
        <f t="shared" si="141"/>
        <v>942611</v>
      </c>
      <c r="I218" s="8">
        <v>59670</v>
      </c>
      <c r="J218" s="8">
        <v>137844</v>
      </c>
      <c r="K218" s="8">
        <v>861</v>
      </c>
      <c r="L218" s="9">
        <v>117</v>
      </c>
      <c r="M218" s="8">
        <v>220808</v>
      </c>
      <c r="N218" s="8">
        <v>1601</v>
      </c>
      <c r="O218" s="18">
        <f t="shared" si="142"/>
        <v>21052</v>
      </c>
      <c r="P218" s="18">
        <f t="shared" si="143"/>
        <v>43</v>
      </c>
      <c r="Q218" s="18">
        <f t="shared" si="144"/>
        <v>-1</v>
      </c>
      <c r="R218" s="18">
        <f t="shared" si="150"/>
        <v>0</v>
      </c>
      <c r="S218" s="17">
        <f t="shared" si="151"/>
        <v>9047.4285714285706</v>
      </c>
      <c r="T218" s="17">
        <f t="shared" si="152"/>
        <v>47.428571428571431</v>
      </c>
      <c r="U218" s="17">
        <f t="shared" si="153"/>
        <v>7.7142857142857144</v>
      </c>
      <c r="V218" s="17">
        <f t="shared" si="145"/>
        <v>21052</v>
      </c>
      <c r="W218" s="17">
        <f t="shared" si="154"/>
        <v>43</v>
      </c>
      <c r="X218" s="17">
        <f t="shared" si="146"/>
        <v>0</v>
      </c>
      <c r="Y218" s="17">
        <f t="shared" si="160"/>
        <v>21953.634722953666</v>
      </c>
      <c r="Z218" s="17">
        <f t="shared" si="161"/>
        <v>156.1270285133449</v>
      </c>
      <c r="AA218" s="17">
        <f t="shared" si="162"/>
        <v>21.238248532985438</v>
      </c>
      <c r="AB218" s="11">
        <f t="shared" si="163"/>
        <v>0.28112167189061332</v>
      </c>
      <c r="AC218" s="11">
        <f t="shared" si="164"/>
        <v>1.3367955725849792E-3</v>
      </c>
      <c r="AD218" s="11">
        <f t="shared" si="165"/>
        <v>2.5963629013429631E-2</v>
      </c>
      <c r="AE218" s="11">
        <f t="shared" si="166"/>
        <v>0.31253950377870654</v>
      </c>
      <c r="AF218" s="11">
        <f t="shared" si="167"/>
        <v>3.2491854162454621E-3</v>
      </c>
      <c r="AG218" s="11">
        <f t="shared" si="168"/>
        <v>1.9767913058375018E-2</v>
      </c>
      <c r="AH218" s="11">
        <f t="shared" si="135"/>
        <v>0.26957601833711087</v>
      </c>
      <c r="AI218" s="11">
        <f t="shared" si="155"/>
        <v>3.6817590245907252E-4</v>
      </c>
      <c r="AJ218" s="11">
        <f t="shared" si="156"/>
        <v>0</v>
      </c>
      <c r="AK218" s="16">
        <f t="shared" si="132"/>
        <v>0.31380935672610116</v>
      </c>
      <c r="AL218" s="16">
        <f t="shared" si="133"/>
        <v>1.4790621994969712E-3</v>
      </c>
      <c r="AM218" s="16">
        <f t="shared" si="131"/>
        <v>1.9192837344033438E-2</v>
      </c>
      <c r="AN218" s="15">
        <f t="shared" si="169"/>
        <v>0.3144858888779542</v>
      </c>
      <c r="AO218" s="15">
        <f t="shared" si="170"/>
        <v>1.7411413710688812E-3</v>
      </c>
      <c r="AP218" s="15">
        <f t="shared" si="171"/>
        <v>8.9302784461460592E-3</v>
      </c>
      <c r="AQ218" s="15">
        <f t="shared" si="147"/>
        <v>0.21573904833199142</v>
      </c>
      <c r="AR218" s="15">
        <f t="shared" si="148"/>
        <v>7.6987464639522075E-5</v>
      </c>
      <c r="AS218" s="15">
        <f t="shared" si="149"/>
        <v>7.3461891643709823E-4</v>
      </c>
      <c r="AT218" s="14">
        <f t="shared" si="172"/>
        <v>1.0527657405047158E-2</v>
      </c>
      <c r="AU218" s="11">
        <f t="shared" si="157"/>
        <v>9.5540550353389823E-3</v>
      </c>
      <c r="AV218" s="14">
        <f t="shared" si="173"/>
        <v>7.4046451823710946E-2</v>
      </c>
      <c r="AW218" s="11">
        <f t="shared" si="158"/>
        <v>6.8927668148613078E-2</v>
      </c>
      <c r="AX218" s="13">
        <f t="shared" si="136"/>
        <v>2.3787688024577095E-3</v>
      </c>
      <c r="AY218" s="11">
        <f t="shared" si="140"/>
        <v>1.0472005573411876E-3</v>
      </c>
      <c r="AZ218" s="12">
        <f t="shared" si="138"/>
        <v>3.3997650029336926E-4</v>
      </c>
      <c r="BA218" s="11">
        <f t="shared" si="139"/>
        <v>1.5014300000280116E-4</v>
      </c>
      <c r="BB218" s="117">
        <f t="shared" si="159"/>
        <v>69797</v>
      </c>
      <c r="BC218" s="341">
        <f t="shared" si="137"/>
        <v>2254</v>
      </c>
    </row>
    <row r="219" spans="1:55" ht="16">
      <c r="A219" s="20">
        <v>104</v>
      </c>
      <c r="B219" s="19">
        <v>44573</v>
      </c>
      <c r="C219" s="8">
        <v>11799698</v>
      </c>
      <c r="D219" s="8">
        <v>81602</v>
      </c>
      <c r="E219" s="8">
        <v>5351333</v>
      </c>
      <c r="F219" s="8">
        <v>5266915</v>
      </c>
      <c r="G219" s="8">
        <v>6629870</v>
      </c>
      <c r="H219" s="10">
        <f t="shared" si="141"/>
        <v>916709</v>
      </c>
      <c r="I219" s="8">
        <v>61630</v>
      </c>
      <c r="J219" s="8">
        <v>113440</v>
      </c>
      <c r="K219" s="8">
        <v>946</v>
      </c>
      <c r="L219" s="9">
        <v>112</v>
      </c>
      <c r="M219" s="8">
        <v>268496</v>
      </c>
      <c r="N219" s="8">
        <v>1622</v>
      </c>
      <c r="O219" s="18">
        <f t="shared" si="142"/>
        <v>-24404</v>
      </c>
      <c r="P219" s="18">
        <f t="shared" si="143"/>
        <v>85</v>
      </c>
      <c r="Q219" s="18">
        <f t="shared" si="144"/>
        <v>-5</v>
      </c>
      <c r="R219" s="18">
        <f t="shared" si="150"/>
        <v>47688</v>
      </c>
      <c r="S219" s="17">
        <f t="shared" si="151"/>
        <v>9088</v>
      </c>
      <c r="T219" s="17">
        <f t="shared" si="152"/>
        <v>46.142857142857146</v>
      </c>
      <c r="U219" s="17">
        <f t="shared" si="153"/>
        <v>0.8571428571428571</v>
      </c>
      <c r="V219" s="17">
        <f t="shared" si="145"/>
        <v>22843.346853220144</v>
      </c>
      <c r="W219" s="17">
        <f t="shared" si="154"/>
        <v>479.00555468217783</v>
      </c>
      <c r="X219" s="17">
        <f t="shared" si="146"/>
        <v>41.647592097678562</v>
      </c>
      <c r="Y219" s="17">
        <f t="shared" si="160"/>
        <v>20447.517667885259</v>
      </c>
      <c r="Z219" s="17">
        <f t="shared" si="161"/>
        <v>141.14369021148462</v>
      </c>
      <c r="AA219" s="17">
        <f t="shared" si="162"/>
        <v>12.338641903257203</v>
      </c>
      <c r="AB219" s="11">
        <f t="shared" si="163"/>
        <v>0.34267668288730113</v>
      </c>
      <c r="AC219" s="11">
        <f t="shared" si="164"/>
        <v>1.0239378588221804E-3</v>
      </c>
      <c r="AD219" s="11">
        <f t="shared" si="165"/>
        <v>1.4330594545014173E-2</v>
      </c>
      <c r="AE219" s="11">
        <f t="shared" si="166"/>
        <v>0.26838808089083999</v>
      </c>
      <c r="AF219" s="11">
        <f t="shared" si="167"/>
        <v>3.0364363423817809E-3</v>
      </c>
      <c r="AG219" s="11">
        <f t="shared" si="168"/>
        <v>3.6888029786747677E-2</v>
      </c>
      <c r="AH219" s="11">
        <f t="shared" si="135"/>
        <v>0.38282800156226149</v>
      </c>
      <c r="AI219" s="11">
        <f t="shared" si="155"/>
        <v>3.4749829857097722E-3</v>
      </c>
      <c r="AJ219" s="11">
        <f t="shared" si="156"/>
        <v>4.8371187105317723E-2</v>
      </c>
      <c r="AK219" s="16">
        <f t="shared" si="132"/>
        <v>0.29440190035316016</v>
      </c>
      <c r="AL219" s="16">
        <f t="shared" si="133"/>
        <v>1.3410885776712811E-3</v>
      </c>
      <c r="AM219" s="16">
        <f t="shared" si="131"/>
        <v>1.8762352762592756E-2</v>
      </c>
      <c r="AN219" s="15">
        <f t="shared" si="169"/>
        <v>0.28365338976773724</v>
      </c>
      <c r="AO219" s="15">
        <f t="shared" si="170"/>
        <v>5.0473122935919094E-3</v>
      </c>
      <c r="AP219" s="15">
        <f t="shared" si="171"/>
        <v>2.3008754829569621E-2</v>
      </c>
      <c r="AQ219" s="15">
        <f t="shared" si="147"/>
        <v>0.22223379818379238</v>
      </c>
      <c r="AR219" s="15">
        <f t="shared" si="148"/>
        <v>7.6987464639522075E-5</v>
      </c>
      <c r="AS219" s="15">
        <f t="shared" si="149"/>
        <v>7.3461891643709823E-4</v>
      </c>
      <c r="AT219" s="14">
        <f t="shared" si="172"/>
        <v>1.2308235304764648E-2</v>
      </c>
      <c r="AU219" s="11">
        <f t="shared" si="157"/>
        <v>1.0055659354665217E-2</v>
      </c>
      <c r="AV219" s="14">
        <f t="shared" si="173"/>
        <v>8.9016252703966028E-2</v>
      </c>
      <c r="AW219" s="11">
        <f t="shared" si="158"/>
        <v>7.4082230276158234E-2</v>
      </c>
      <c r="AX219" s="13">
        <f t="shared" si="136"/>
        <v>5.9091183956053986E-4</v>
      </c>
      <c r="AY219" s="11">
        <f t="shared" si="140"/>
        <v>1.0179830304063364E-3</v>
      </c>
      <c r="AZ219" s="12">
        <f t="shared" si="138"/>
        <v>8.4013713692727011E-5</v>
      </c>
      <c r="BA219" s="11">
        <f t="shared" si="139"/>
        <v>1.3982174612775213E-4</v>
      </c>
      <c r="BB219" s="117">
        <f t="shared" si="159"/>
        <v>81602</v>
      </c>
      <c r="BC219" s="341">
        <f t="shared" si="137"/>
        <v>557</v>
      </c>
    </row>
    <row r="220" spans="1:55" ht="16">
      <c r="A220" s="20">
        <v>105</v>
      </c>
      <c r="B220" s="19">
        <v>44574</v>
      </c>
      <c r="C220" s="8">
        <v>11883563</v>
      </c>
      <c r="D220" s="8">
        <v>83865</v>
      </c>
      <c r="E220" s="8">
        <v>5351972</v>
      </c>
      <c r="F220" s="8">
        <v>5267875</v>
      </c>
      <c r="G220" s="8">
        <v>6629870</v>
      </c>
      <c r="H220" s="10">
        <f t="shared" si="141"/>
        <v>892002</v>
      </c>
      <c r="I220" s="8">
        <v>62406</v>
      </c>
      <c r="J220" s="8">
        <v>110800</v>
      </c>
      <c r="K220" s="8">
        <v>953</v>
      </c>
      <c r="L220" s="9">
        <v>111</v>
      </c>
      <c r="M220" s="8">
        <v>294076</v>
      </c>
      <c r="N220" s="8">
        <v>1647</v>
      </c>
      <c r="O220" s="18">
        <f t="shared" si="142"/>
        <v>-2640</v>
      </c>
      <c r="P220" s="18">
        <f t="shared" si="143"/>
        <v>7</v>
      </c>
      <c r="Q220" s="18">
        <f t="shared" si="144"/>
        <v>-1</v>
      </c>
      <c r="R220" s="18">
        <f t="shared" si="150"/>
        <v>25580</v>
      </c>
      <c r="S220" s="17">
        <f t="shared" si="151"/>
        <v>9607.7142857142862</v>
      </c>
      <c r="T220" s="17">
        <f t="shared" si="152"/>
        <v>51.714285714285715</v>
      </c>
      <c r="U220" s="17">
        <f t="shared" si="153"/>
        <v>2.5714285714285716</v>
      </c>
      <c r="V220" s="17">
        <f t="shared" si="145"/>
        <v>22696.69455767718</v>
      </c>
      <c r="W220" s="17">
        <f t="shared" si="154"/>
        <v>224.9230136594436</v>
      </c>
      <c r="X220" s="17">
        <f t="shared" si="146"/>
        <v>24.382428663376956</v>
      </c>
      <c r="Y220" s="17">
        <f t="shared" si="160"/>
        <v>19976.863058699619</v>
      </c>
      <c r="Z220" s="17">
        <f t="shared" si="161"/>
        <v>139.13265262023165</v>
      </c>
      <c r="AA220" s="17">
        <f t="shared" si="162"/>
        <v>13.004288680150788</v>
      </c>
      <c r="AB220" s="11">
        <f t="shared" si="163"/>
        <v>0.32414186368164238</v>
      </c>
      <c r="AC220" s="11">
        <f t="shared" si="164"/>
        <v>1.2264867120965414E-3</v>
      </c>
      <c r="AD220" s="11">
        <f t="shared" si="165"/>
        <v>1.3746605370138254E-2</v>
      </c>
      <c r="AE220" s="11">
        <f t="shared" si="166"/>
        <v>0.30976784116878425</v>
      </c>
      <c r="AF220" s="11">
        <f t="shared" si="167"/>
        <v>2.5425076091581613E-3</v>
      </c>
      <c r="AG220" s="11">
        <f t="shared" si="168"/>
        <v>2.8121075036585712E-2</v>
      </c>
      <c r="AH220" s="11">
        <f t="shared" si="135"/>
        <v>0.36827347976110952</v>
      </c>
      <c r="AI220" s="11">
        <f t="shared" si="155"/>
        <v>1.9827487099739385E-3</v>
      </c>
      <c r="AJ220" s="11">
        <f t="shared" si="156"/>
        <v>2.5774237487713483E-2</v>
      </c>
      <c r="AK220" s="16">
        <f t="shared" si="132"/>
        <v>0.30434692745314201</v>
      </c>
      <c r="AL220" s="16">
        <f t="shared" si="133"/>
        <v>1.3246098148203852E-3</v>
      </c>
      <c r="AM220" s="16">
        <f t="shared" si="131"/>
        <v>1.5653702605634263E-2</v>
      </c>
      <c r="AN220" s="15">
        <f t="shared" si="169"/>
        <v>0.36134543911372763</v>
      </c>
      <c r="AO220" s="15">
        <f t="shared" si="170"/>
        <v>3.2215964121741643E-3</v>
      </c>
      <c r="AP220" s="15">
        <f t="shared" si="171"/>
        <v>1.3467547532488128E-2</v>
      </c>
      <c r="AQ220" s="15">
        <f t="shared" si="147"/>
        <v>0.31252998455185399</v>
      </c>
      <c r="AR220" s="15">
        <f t="shared" si="148"/>
        <v>7.6987464639522075E-5</v>
      </c>
      <c r="AS220" s="15">
        <f t="shared" si="149"/>
        <v>7.3461891643709823E-4</v>
      </c>
      <c r="AT220" s="14">
        <f t="shared" si="172"/>
        <v>1.2649569297738869E-2</v>
      </c>
      <c r="AU220" s="11">
        <f t="shared" si="157"/>
        <v>1.0290677968475572E-2</v>
      </c>
      <c r="AV220" s="14">
        <f t="shared" si="173"/>
        <v>9.4018847491373334E-2</v>
      </c>
      <c r="AW220" s="11">
        <f t="shared" si="158"/>
        <v>7.676511153848424E-2</v>
      </c>
      <c r="AX220" s="13">
        <f t="shared" si="136"/>
        <v>1.0472243645475283E-3</v>
      </c>
      <c r="AY220" s="11">
        <f t="shared" si="140"/>
        <v>9.6669861833403609E-4</v>
      </c>
      <c r="AZ220" s="12">
        <f t="shared" si="138"/>
        <v>1.4479921929087599E-4</v>
      </c>
      <c r="BA220" s="11">
        <f t="shared" si="139"/>
        <v>1.3072869991633104E-4</v>
      </c>
      <c r="BB220" s="117">
        <f t="shared" si="159"/>
        <v>83865</v>
      </c>
      <c r="BC220" s="341">
        <f t="shared" si="137"/>
        <v>960</v>
      </c>
    </row>
    <row r="221" spans="1:55" ht="16">
      <c r="A221" s="20">
        <v>106</v>
      </c>
      <c r="B221" s="19">
        <v>44575</v>
      </c>
      <c r="C221" s="8">
        <v>11969053</v>
      </c>
      <c r="D221" s="8">
        <v>85490</v>
      </c>
      <c r="E221" s="8">
        <v>5353413</v>
      </c>
      <c r="F221" s="8">
        <v>5269540</v>
      </c>
      <c r="G221" s="8">
        <v>6629870</v>
      </c>
      <c r="H221" s="10">
        <f t="shared" si="141"/>
        <v>868754</v>
      </c>
      <c r="I221" s="8">
        <v>62445</v>
      </c>
      <c r="J221" s="8">
        <v>132302</v>
      </c>
      <c r="K221" s="8">
        <v>976</v>
      </c>
      <c r="L221" s="9">
        <v>112</v>
      </c>
      <c r="M221" s="8">
        <v>294076</v>
      </c>
      <c r="N221" s="8">
        <v>1665</v>
      </c>
      <c r="O221" s="18">
        <f t="shared" si="142"/>
        <v>21502</v>
      </c>
      <c r="P221" s="18">
        <f t="shared" si="143"/>
        <v>23</v>
      </c>
      <c r="Q221" s="18">
        <f t="shared" si="144"/>
        <v>1</v>
      </c>
      <c r="R221" s="18">
        <f t="shared" si="150"/>
        <v>0</v>
      </c>
      <c r="S221" s="17">
        <f t="shared" si="151"/>
        <v>8810.2857142857138</v>
      </c>
      <c r="T221" s="17">
        <f t="shared" si="152"/>
        <v>58.714285714285715</v>
      </c>
      <c r="U221" s="17">
        <f t="shared" si="153"/>
        <v>1.5714285714285714</v>
      </c>
      <c r="V221" s="17">
        <f t="shared" si="145"/>
        <v>21502</v>
      </c>
      <c r="W221" s="17">
        <f t="shared" si="154"/>
        <v>23</v>
      </c>
      <c r="X221" s="17">
        <f t="shared" si="146"/>
        <v>1</v>
      </c>
      <c r="Y221" s="17">
        <f t="shared" si="160"/>
        <v>19179.434487271046</v>
      </c>
      <c r="Z221" s="17">
        <f t="shared" si="161"/>
        <v>146.13265262023165</v>
      </c>
      <c r="AA221" s="17">
        <f t="shared" si="162"/>
        <v>12.004288680150788</v>
      </c>
      <c r="AB221" s="11">
        <f t="shared" si="163"/>
        <v>0.30733318090041095</v>
      </c>
      <c r="AC221" s="11">
        <f t="shared" si="164"/>
        <v>1.3188867565002856E-3</v>
      </c>
      <c r="AD221" s="11">
        <f t="shared" si="165"/>
        <v>1.2596315509077426E-2</v>
      </c>
      <c r="AE221" s="11">
        <f t="shared" si="166"/>
        <v>0.30726760861858149</v>
      </c>
      <c r="AF221" s="11">
        <f t="shared" si="167"/>
        <v>2.1858121782435355E-3</v>
      </c>
      <c r="AG221" s="11">
        <f t="shared" si="168"/>
        <v>2.7980315194136397E-2</v>
      </c>
      <c r="AH221" s="11">
        <f t="shared" si="135"/>
        <v>0.34455020350607313</v>
      </c>
      <c r="AI221" s="11">
        <f t="shared" si="155"/>
        <v>2.0758122743682309E-4</v>
      </c>
      <c r="AJ221" s="11">
        <f t="shared" si="156"/>
        <v>1.0493179433368311E-3</v>
      </c>
      <c r="AK221" s="16">
        <f t="shared" si="132"/>
        <v>0.30419480906298524</v>
      </c>
      <c r="AL221" s="16">
        <f t="shared" si="133"/>
        <v>1.3330775640347792E-3</v>
      </c>
      <c r="AM221" s="16">
        <f t="shared" ref="AM221:AM284" si="174">AVERAGE(AJ219:AJ223)</f>
        <v>1.6981975850416046E-2</v>
      </c>
      <c r="AN221" s="15">
        <f t="shared" si="169"/>
        <v>0.32847277670015484</v>
      </c>
      <c r="AO221" s="15">
        <f t="shared" si="170"/>
        <v>2.1875310608872336E-3</v>
      </c>
      <c r="AP221" s="15">
        <f t="shared" si="171"/>
        <v>2.8105750304028169E-2</v>
      </c>
      <c r="AQ221" s="15">
        <f t="shared" si="147"/>
        <v>0.32897115501336455</v>
      </c>
      <c r="AR221" s="15">
        <f t="shared" si="148"/>
        <v>2.6583592938733126E-5</v>
      </c>
      <c r="AS221" s="15">
        <f t="shared" si="149"/>
        <v>7.3461891643709823E-4</v>
      </c>
      <c r="AT221" s="14">
        <f t="shared" si="172"/>
        <v>1.2894672142892697E-2</v>
      </c>
      <c r="AU221" s="11">
        <f t="shared" si="157"/>
        <v>1.0422527138541178E-2</v>
      </c>
      <c r="AV221" s="14">
        <f t="shared" si="173"/>
        <v>9.8405302306521752E-2</v>
      </c>
      <c r="AW221" s="11">
        <f t="shared" si="158"/>
        <v>7.8302928977599634E-2</v>
      </c>
      <c r="AX221" s="13">
        <f t="shared" si="136"/>
        <v>1.8665877430768093E-3</v>
      </c>
      <c r="AY221" s="11">
        <f t="shared" si="140"/>
        <v>1.1282863535006713E-3</v>
      </c>
      <c r="AZ221" s="12">
        <f t="shared" si="138"/>
        <v>2.5113614595761302E-4</v>
      </c>
      <c r="BA221" s="11">
        <f t="shared" si="139"/>
        <v>1.5488345063434771E-4</v>
      </c>
      <c r="BB221" s="117">
        <f t="shared" si="159"/>
        <v>85490</v>
      </c>
      <c r="BC221" s="341">
        <f t="shared" si="137"/>
        <v>1665</v>
      </c>
    </row>
    <row r="222" spans="1:55" ht="16">
      <c r="A222" s="20">
        <v>107</v>
      </c>
      <c r="B222" s="19">
        <v>44576</v>
      </c>
      <c r="C222" s="8">
        <v>12053576</v>
      </c>
      <c r="D222" s="8">
        <v>84523</v>
      </c>
      <c r="E222" s="8">
        <v>5354818</v>
      </c>
      <c r="F222" s="8">
        <v>5271038</v>
      </c>
      <c r="G222" s="8">
        <v>6629870</v>
      </c>
      <c r="H222" s="10">
        <f t="shared" si="141"/>
        <v>855789</v>
      </c>
      <c r="I222" s="8">
        <v>59952</v>
      </c>
      <c r="J222" s="8">
        <v>146158</v>
      </c>
      <c r="K222" s="8">
        <v>1054</v>
      </c>
      <c r="L222" s="9">
        <v>115</v>
      </c>
      <c r="M222" s="8">
        <v>294076</v>
      </c>
      <c r="N222" s="8">
        <v>1688</v>
      </c>
      <c r="O222" s="18">
        <f t="shared" si="142"/>
        <v>13856</v>
      </c>
      <c r="P222" s="18">
        <f t="shared" si="143"/>
        <v>78</v>
      </c>
      <c r="Q222" s="18">
        <f t="shared" si="144"/>
        <v>3</v>
      </c>
      <c r="R222" s="18">
        <f t="shared" si="150"/>
        <v>0</v>
      </c>
      <c r="S222" s="17">
        <f t="shared" si="151"/>
        <v>7015.7142857142853</v>
      </c>
      <c r="T222" s="17">
        <f t="shared" si="152"/>
        <v>41.571428571428569</v>
      </c>
      <c r="U222" s="17">
        <f t="shared" si="153"/>
        <v>1.4285714285714286</v>
      </c>
      <c r="V222" s="17">
        <f t="shared" si="145"/>
        <v>13856</v>
      </c>
      <c r="W222" s="17">
        <f t="shared" si="154"/>
        <v>78</v>
      </c>
      <c r="X222" s="17">
        <f t="shared" si="146"/>
        <v>3</v>
      </c>
      <c r="Y222" s="17">
        <f t="shared" si="160"/>
        <v>17384.863058699619</v>
      </c>
      <c r="Z222" s="17">
        <f t="shared" si="161"/>
        <v>139.98979547737449</v>
      </c>
      <c r="AA222" s="17">
        <f t="shared" si="162"/>
        <v>12.004288680150788</v>
      </c>
      <c r="AB222" s="11">
        <f t="shared" si="163"/>
        <v>0.27840280340619133</v>
      </c>
      <c r="AC222" s="11">
        <f t="shared" si="164"/>
        <v>1.0581079309260214E-3</v>
      </c>
      <c r="AD222" s="11">
        <f t="shared" si="165"/>
        <v>1.2299476106711872E-2</v>
      </c>
      <c r="AE222" s="11">
        <f t="shared" si="166"/>
        <v>0.3072167506573063</v>
      </c>
      <c r="AF222" s="11">
        <f t="shared" si="167"/>
        <v>1.868758499963416E-3</v>
      </c>
      <c r="AG222" s="11">
        <f t="shared" si="168"/>
        <v>2.6442831742556065E-2</v>
      </c>
      <c r="AH222" s="11">
        <f t="shared" si="135"/>
        <v>0.22189126431259509</v>
      </c>
      <c r="AI222" s="11">
        <f t="shared" si="155"/>
        <v>5.8956024852232017E-4</v>
      </c>
      <c r="AJ222" s="11">
        <f t="shared" si="156"/>
        <v>3.0737704918032786E-3</v>
      </c>
      <c r="AK222" s="16">
        <f t="shared" si="132"/>
        <v>0.29008849561743771</v>
      </c>
      <c r="AL222" s="16">
        <f t="shared" si="133"/>
        <v>7.7707477260365704E-4</v>
      </c>
      <c r="AM222" s="16">
        <f t="shared" si="174"/>
        <v>8.5644709248641725E-3</v>
      </c>
      <c r="AN222" s="15">
        <f t="shared" si="169"/>
        <v>0.35774345892318232</v>
      </c>
      <c r="AO222" s="15">
        <f t="shared" si="170"/>
        <v>2.6516364812675369E-3</v>
      </c>
      <c r="AP222" s="15">
        <f t="shared" si="171"/>
        <v>0.10139323976412681</v>
      </c>
      <c r="AQ222" s="15">
        <f t="shared" si="147"/>
        <v>0.36090676429231267</v>
      </c>
      <c r="AR222" s="15">
        <f t="shared" si="148"/>
        <v>0</v>
      </c>
      <c r="AS222" s="15">
        <f t="shared" si="149"/>
        <v>7.3461891643709823E-4</v>
      </c>
      <c r="AT222" s="14">
        <f t="shared" si="172"/>
        <v>1.2748817095961158E-2</v>
      </c>
      <c r="AU222" s="11">
        <f t="shared" si="157"/>
        <v>1.062735770082973E-2</v>
      </c>
      <c r="AV222" s="14">
        <f t="shared" si="173"/>
        <v>9.876616782875218E-2</v>
      </c>
      <c r="AW222" s="11">
        <f t="shared" si="158"/>
        <v>8.1317989758314946E-2</v>
      </c>
      <c r="AX222" s="13">
        <f t="shared" si="136"/>
        <v>1.7243086074999368E-3</v>
      </c>
      <c r="AY222" s="11">
        <f t="shared" si="140"/>
        <v>1.0248787880222968E-3</v>
      </c>
      <c r="AZ222" s="12">
        <f t="shared" si="138"/>
        <v>2.2594711510180441E-4</v>
      </c>
      <c r="BA222" s="11">
        <f t="shared" si="139"/>
        <v>1.3602938562251487E-4</v>
      </c>
      <c r="BB222" s="117">
        <f t="shared" si="159"/>
        <v>84523</v>
      </c>
      <c r="BC222" s="341">
        <f t="shared" si="137"/>
        <v>1498</v>
      </c>
    </row>
    <row r="223" spans="1:55" ht="16">
      <c r="A223" s="20">
        <v>108</v>
      </c>
      <c r="B223" s="19">
        <v>44577</v>
      </c>
      <c r="C223" s="8">
        <v>12102240</v>
      </c>
      <c r="D223" s="8">
        <v>48664</v>
      </c>
      <c r="E223" s="8">
        <v>5355433</v>
      </c>
      <c r="F223" s="8">
        <v>5271541</v>
      </c>
      <c r="G223" s="8">
        <v>6629870</v>
      </c>
      <c r="H223" s="10">
        <f t="shared" si="141"/>
        <v>836810</v>
      </c>
      <c r="I223" s="8">
        <v>59031</v>
      </c>
      <c r="J223" s="8">
        <v>165475</v>
      </c>
      <c r="K223" s="8">
        <v>1114</v>
      </c>
      <c r="L223" s="9">
        <v>122</v>
      </c>
      <c r="M223" s="8">
        <v>294076</v>
      </c>
      <c r="N223" s="8">
        <v>1701</v>
      </c>
      <c r="O223" s="18">
        <f t="shared" si="142"/>
        <v>19317</v>
      </c>
      <c r="P223" s="18">
        <f t="shared" si="143"/>
        <v>60</v>
      </c>
      <c r="Q223" s="18">
        <f t="shared" si="144"/>
        <v>7</v>
      </c>
      <c r="R223" s="18">
        <f t="shared" si="150"/>
        <v>0</v>
      </c>
      <c r="S223" s="17">
        <f t="shared" si="151"/>
        <v>11047.714285714286</v>
      </c>
      <c r="T223" s="17">
        <f t="shared" si="152"/>
        <v>32.428571428571431</v>
      </c>
      <c r="U223" s="17">
        <f t="shared" si="153"/>
        <v>1.8571428571428572</v>
      </c>
      <c r="V223" s="17">
        <f t="shared" si="145"/>
        <v>19317</v>
      </c>
      <c r="W223" s="17">
        <f t="shared" si="154"/>
        <v>60</v>
      </c>
      <c r="X223" s="17">
        <f t="shared" si="146"/>
        <v>7</v>
      </c>
      <c r="Y223" s="17">
        <f t="shared" si="160"/>
        <v>14667.242079668169</v>
      </c>
      <c r="Z223" s="17">
        <f t="shared" si="161"/>
        <v>74.560430522777651</v>
      </c>
      <c r="AA223" s="17">
        <f t="shared" si="162"/>
        <v>6.0546326661967083</v>
      </c>
      <c r="AB223" s="11">
        <f t="shared" si="163"/>
        <v>0.24464975446470791</v>
      </c>
      <c r="AC223" s="11">
        <f t="shared" si="164"/>
        <v>5.1013581550635374E-4</v>
      </c>
      <c r="AD223" s="11">
        <f t="shared" si="165"/>
        <v>5.7444332696363455E-3</v>
      </c>
      <c r="AE223" s="11">
        <f t="shared" si="166"/>
        <v>0.24312371297988392</v>
      </c>
      <c r="AF223" s="11">
        <f t="shared" si="167"/>
        <v>1.9736807065601062E-3</v>
      </c>
      <c r="AG223" s="11">
        <f t="shared" si="168"/>
        <v>2.911459060016873E-2</v>
      </c>
      <c r="AH223" s="11">
        <f t="shared" si="135"/>
        <v>0.32220776621297037</v>
      </c>
      <c r="AI223" s="11">
        <f t="shared" si="155"/>
        <v>4.1051464853104176E-4</v>
      </c>
      <c r="AJ223" s="11">
        <f t="shared" si="156"/>
        <v>6.6413662239089184E-3</v>
      </c>
      <c r="AK223" s="16">
        <f t="shared" si="132"/>
        <v>0.24913608219637925</v>
      </c>
      <c r="AL223" s="16">
        <f t="shared" si="133"/>
        <v>3.8052503060886949E-4</v>
      </c>
      <c r="AM223" s="16">
        <f t="shared" si="174"/>
        <v>3.4096234273214752E-3</v>
      </c>
      <c r="AN223" s="15">
        <f t="shared" si="169"/>
        <v>0.25259257651309774</v>
      </c>
      <c r="AO223" s="15">
        <f t="shared" si="170"/>
        <v>8.9744933656527416E-4</v>
      </c>
      <c r="AP223" s="15">
        <f t="shared" si="171"/>
        <v>3.201740850540227E-3</v>
      </c>
      <c r="AQ223" s="15">
        <f t="shared" si="147"/>
        <v>0.41567056703636995</v>
      </c>
      <c r="AR223" s="15">
        <f t="shared" si="148"/>
        <v>0</v>
      </c>
      <c r="AS223" s="15">
        <f t="shared" si="149"/>
        <v>9.1638029782359679E-4</v>
      </c>
      <c r="AT223" s="14">
        <f t="shared" si="172"/>
        <v>7.340113757886655E-3</v>
      </c>
      <c r="AU223" s="11">
        <f t="shared" si="157"/>
        <v>1.052642919738353E-2</v>
      </c>
      <c r="AV223" s="14">
        <f t="shared" si="173"/>
        <v>5.8154180757878135E-2</v>
      </c>
      <c r="AW223" s="11">
        <f t="shared" si="158"/>
        <v>8.203121077266963E-2</v>
      </c>
      <c r="AX223" s="13">
        <f t="shared" si="136"/>
        <v>5.8776170294313199E-4</v>
      </c>
      <c r="AY223" s="11">
        <f t="shared" si="140"/>
        <v>1.1574646477444971E-3</v>
      </c>
      <c r="AZ223" s="12">
        <f t="shared" si="138"/>
        <v>7.5868757607615233E-5</v>
      </c>
      <c r="BA223" s="11">
        <f t="shared" si="139"/>
        <v>1.5130656515781714E-4</v>
      </c>
      <c r="BB223" s="117">
        <f t="shared" si="159"/>
        <v>48664</v>
      </c>
      <c r="BC223" s="341">
        <f t="shared" si="137"/>
        <v>503</v>
      </c>
    </row>
    <row r="224" spans="1:55" ht="16">
      <c r="A224" s="20">
        <v>109</v>
      </c>
      <c r="B224" s="19">
        <v>44578</v>
      </c>
      <c r="C224" s="8">
        <v>12131999</v>
      </c>
      <c r="D224" s="8">
        <v>29759</v>
      </c>
      <c r="E224" s="8">
        <v>5355396</v>
      </c>
      <c r="F224" s="8">
        <v>5271292</v>
      </c>
      <c r="G224" s="8">
        <v>6629870</v>
      </c>
      <c r="H224" s="10">
        <f t="shared" si="141"/>
        <v>833275</v>
      </c>
      <c r="I224" s="8">
        <v>49698</v>
      </c>
      <c r="J224" s="8">
        <v>178464</v>
      </c>
      <c r="K224" s="8">
        <v>1229</v>
      </c>
      <c r="L224" s="9">
        <v>129</v>
      </c>
      <c r="M224" s="8">
        <v>294076</v>
      </c>
      <c r="N224" s="8">
        <v>1707</v>
      </c>
      <c r="O224" s="18">
        <f t="shared" si="142"/>
        <v>12989</v>
      </c>
      <c r="P224" s="18">
        <f t="shared" si="143"/>
        <v>115</v>
      </c>
      <c r="Q224" s="18">
        <f t="shared" si="144"/>
        <v>7</v>
      </c>
      <c r="R224" s="18">
        <f t="shared" si="150"/>
        <v>0</v>
      </c>
      <c r="S224" s="17">
        <f t="shared" si="151"/>
        <v>13006.142857142857</v>
      </c>
      <c r="T224" s="17">
        <f t="shared" si="152"/>
        <v>36.142857142857146</v>
      </c>
      <c r="U224" s="17">
        <f t="shared" si="153"/>
        <v>1.5714285714285714</v>
      </c>
      <c r="V224" s="17">
        <f t="shared" si="145"/>
        <v>12989</v>
      </c>
      <c r="W224" s="17">
        <f t="shared" si="154"/>
        <v>115</v>
      </c>
      <c r="X224" s="17">
        <f t="shared" si="146"/>
        <v>7</v>
      </c>
      <c r="Y224" s="17">
        <f t="shared" si="160"/>
        <v>13006.142857142857</v>
      </c>
      <c r="Z224" s="17">
        <f t="shared" si="161"/>
        <v>47.142857142857146</v>
      </c>
      <c r="AA224" s="17">
        <f t="shared" si="162"/>
        <v>2.5714285714285716</v>
      </c>
      <c r="AB224" s="11">
        <f t="shared" si="163"/>
        <v>0.2203273340641842</v>
      </c>
      <c r="AC224" s="11">
        <f t="shared" si="164"/>
        <v>2.848941359290355E-4</v>
      </c>
      <c r="AD224" s="11">
        <f t="shared" si="165"/>
        <v>2.3082841754295974E-3</v>
      </c>
      <c r="AE224" s="11">
        <f t="shared" si="166"/>
        <v>0.26103963736812152</v>
      </c>
      <c r="AF224" s="11">
        <f t="shared" si="167"/>
        <v>1.7483629506096744E-3</v>
      </c>
      <c r="AG224" s="11">
        <f t="shared" si="168"/>
        <v>3.1421441522177032E-2</v>
      </c>
      <c r="AH224" s="11">
        <f t="shared" si="135"/>
        <v>0.22003692974877606</v>
      </c>
      <c r="AI224" s="11">
        <f t="shared" si="155"/>
        <v>6.9496902855416222E-4</v>
      </c>
      <c r="AJ224" s="11">
        <f t="shared" si="156"/>
        <v>6.2836624775583485E-3</v>
      </c>
      <c r="AK224" s="16">
        <f t="shared" ref="AK224:AK287" si="175">AVERAGE(AH221:AH227)</f>
        <v>0.22825409976090497</v>
      </c>
      <c r="AL224" s="16">
        <f t="shared" ref="AL224:AL287" si="176">AVERAGE(AI222:AI226)</f>
        <v>3.6147420442250933E-4</v>
      </c>
      <c r="AM224" s="16">
        <f t="shared" si="174"/>
        <v>3.1997598386541092E-3</v>
      </c>
      <c r="AN224" s="15">
        <f t="shared" si="169"/>
        <v>0.22110175847987332</v>
      </c>
      <c r="AO224" s="15">
        <f t="shared" si="170"/>
        <v>6.7195406277679927E-4</v>
      </c>
      <c r="AP224" s="15">
        <f t="shared" si="171"/>
        <v>1.8617021276595744E-2</v>
      </c>
      <c r="AQ224" s="15">
        <f t="shared" si="147"/>
        <v>0.43698251703113894</v>
      </c>
      <c r="AR224" s="15">
        <f t="shared" si="148"/>
        <v>0</v>
      </c>
      <c r="AS224" s="15">
        <f t="shared" si="149"/>
        <v>9.1638029782359679E-4</v>
      </c>
      <c r="AT224" s="14">
        <f t="shared" si="172"/>
        <v>4.4886249654970609E-3</v>
      </c>
      <c r="AU224" s="11">
        <f t="shared" si="157"/>
        <v>1.0432288157341591E-2</v>
      </c>
      <c r="AV224" s="14">
        <f t="shared" si="173"/>
        <v>3.5713299930995167E-2</v>
      </c>
      <c r="AW224" s="11">
        <f t="shared" si="158"/>
        <v>8.2715923507872338E-2</v>
      </c>
      <c r="AX224" s="13">
        <f t="shared" si="136"/>
        <v>-2.9755858558095624E-4</v>
      </c>
      <c r="AY224" s="11">
        <f t="shared" si="140"/>
        <v>1.2414750232948712E-3</v>
      </c>
      <c r="AZ224" s="12">
        <f t="shared" si="138"/>
        <v>-3.7557297503570959E-5</v>
      </c>
      <c r="BA224" s="11">
        <f t="shared" si="139"/>
        <v>1.5945152124292891E-4</v>
      </c>
      <c r="BB224" s="117">
        <f t="shared" si="159"/>
        <v>29759</v>
      </c>
      <c r="BC224" s="341">
        <f t="shared" si="137"/>
        <v>-249</v>
      </c>
    </row>
    <row r="225" spans="1:55" ht="16">
      <c r="A225" s="20">
        <v>110</v>
      </c>
      <c r="B225" s="19">
        <v>44579</v>
      </c>
      <c r="C225" s="8">
        <v>12211302</v>
      </c>
      <c r="D225" s="8">
        <v>79303</v>
      </c>
      <c r="E225" s="8">
        <v>5356783</v>
      </c>
      <c r="F225" s="8">
        <v>5272671</v>
      </c>
      <c r="G225" s="8">
        <v>6629870</v>
      </c>
      <c r="H225" s="10">
        <f t="shared" si="141"/>
        <v>833436</v>
      </c>
      <c r="I225" s="8">
        <v>39725</v>
      </c>
      <c r="J225" s="8">
        <v>186954</v>
      </c>
      <c r="K225" s="8">
        <v>1152</v>
      </c>
      <c r="L225" s="9">
        <v>127</v>
      </c>
      <c r="M225" s="8">
        <v>294076</v>
      </c>
      <c r="N225" s="8">
        <v>1729</v>
      </c>
      <c r="O225" s="18">
        <f t="shared" si="142"/>
        <v>8490</v>
      </c>
      <c r="P225" s="18">
        <f t="shared" si="143"/>
        <v>-77</v>
      </c>
      <c r="Q225" s="18">
        <f t="shared" si="144"/>
        <v>-2</v>
      </c>
      <c r="R225" s="18">
        <f t="shared" si="150"/>
        <v>0</v>
      </c>
      <c r="S225" s="17">
        <f t="shared" si="151"/>
        <v>11508.142857142857</v>
      </c>
      <c r="T225" s="17">
        <f t="shared" si="152"/>
        <v>17.142857142857142</v>
      </c>
      <c r="U225" s="17">
        <f t="shared" si="153"/>
        <v>1.2857142857142858</v>
      </c>
      <c r="V225" s="17">
        <f t="shared" si="145"/>
        <v>8490</v>
      </c>
      <c r="W225" s="17">
        <f t="shared" si="154"/>
        <v>0</v>
      </c>
      <c r="X225" s="17">
        <f t="shared" si="146"/>
        <v>0</v>
      </c>
      <c r="Y225" s="17">
        <f t="shared" si="160"/>
        <v>11508.142857142857</v>
      </c>
      <c r="Z225" s="17">
        <f t="shared" si="161"/>
        <v>43.857142857142854</v>
      </c>
      <c r="AA225" s="17">
        <f t="shared" si="162"/>
        <v>2.4285714285714284</v>
      </c>
      <c r="AB225" s="11">
        <f t="shared" si="163"/>
        <v>0.23156148853360009</v>
      </c>
      <c r="AC225" s="11">
        <f t="shared" si="164"/>
        <v>2.4574784190168806E-4</v>
      </c>
      <c r="AD225" s="11">
        <f t="shared" si="165"/>
        <v>1.9760548645821226E-3</v>
      </c>
      <c r="AE225" s="11">
        <f t="shared" si="166"/>
        <v>0.28112167189061332</v>
      </c>
      <c r="AF225" s="11">
        <f t="shared" si="167"/>
        <v>1.3367955725849792E-3</v>
      </c>
      <c r="AG225" s="11">
        <f t="shared" si="168"/>
        <v>2.5963629013429631E-2</v>
      </c>
      <c r="AH225" s="11">
        <f t="shared" si="135"/>
        <v>0.17083182421827839</v>
      </c>
      <c r="AI225" s="11">
        <f t="shared" si="155"/>
        <v>0</v>
      </c>
      <c r="AJ225" s="11">
        <f t="shared" si="156"/>
        <v>0</v>
      </c>
      <c r="AK225" s="16">
        <f t="shared" si="175"/>
        <v>0.20984930034488669</v>
      </c>
      <c r="AL225" s="16">
        <f t="shared" si="176"/>
        <v>2.781580640138613E-4</v>
      </c>
      <c r="AM225" s="16">
        <f t="shared" si="174"/>
        <v>2.5850057402934537E-3</v>
      </c>
      <c r="AN225" s="15">
        <f t="shared" si="169"/>
        <v>0.26957601833711087</v>
      </c>
      <c r="AO225" s="15">
        <f t="shared" si="170"/>
        <v>3.6817590245907252E-4</v>
      </c>
      <c r="AP225" s="15">
        <f t="shared" si="171"/>
        <v>0</v>
      </c>
      <c r="AQ225" s="15">
        <f t="shared" si="147"/>
        <v>0.46140164545858298</v>
      </c>
      <c r="AR225" s="15">
        <f t="shared" si="148"/>
        <v>0</v>
      </c>
      <c r="AS225" s="15">
        <f t="shared" si="149"/>
        <v>9.1638029782359679E-4</v>
      </c>
      <c r="AT225" s="14">
        <f t="shared" si="172"/>
        <v>1.196147134106702E-2</v>
      </c>
      <c r="AU225" s="11">
        <f t="shared" si="157"/>
        <v>1.0631171608837838E-2</v>
      </c>
      <c r="AV225" s="14">
        <f t="shared" si="173"/>
        <v>9.5151877288718031E-2</v>
      </c>
      <c r="AW225" s="11">
        <f t="shared" si="158"/>
        <v>8.5572795192350323E-2</v>
      </c>
      <c r="AX225" s="13">
        <f t="shared" si="136"/>
        <v>1.6549158441090876E-3</v>
      </c>
      <c r="AY225" s="11">
        <f t="shared" si="140"/>
        <v>1.2527141604203884E-3</v>
      </c>
      <c r="AZ225" s="12">
        <f t="shared" si="138"/>
        <v>2.0799804521053959E-4</v>
      </c>
      <c r="BA225" s="11">
        <f t="shared" si="139"/>
        <v>1.5729677095586229E-4</v>
      </c>
      <c r="BB225" s="117">
        <f t="shared" si="159"/>
        <v>79303</v>
      </c>
      <c r="BC225" s="341">
        <f t="shared" si="137"/>
        <v>1379</v>
      </c>
    </row>
    <row r="226" spans="1:55" ht="16">
      <c r="A226" s="20">
        <v>111</v>
      </c>
      <c r="B226" s="19">
        <v>44580</v>
      </c>
      <c r="C226" s="8">
        <v>12288220</v>
      </c>
      <c r="D226" s="8">
        <v>76918</v>
      </c>
      <c r="E226" s="8">
        <v>5358176</v>
      </c>
      <c r="F226" s="8">
        <v>5273937</v>
      </c>
      <c r="G226" s="8">
        <v>6629870</v>
      </c>
      <c r="H226" s="10">
        <f t="shared" si="141"/>
        <v>818200</v>
      </c>
      <c r="I226" s="8">
        <v>49838</v>
      </c>
      <c r="J226" s="8">
        <v>190774</v>
      </c>
      <c r="K226" s="8">
        <v>1173</v>
      </c>
      <c r="L226" s="9">
        <v>125</v>
      </c>
      <c r="M226" s="8">
        <v>294076</v>
      </c>
      <c r="N226" s="8">
        <v>1747</v>
      </c>
      <c r="O226" s="18">
        <f t="shared" si="142"/>
        <v>3820</v>
      </c>
      <c r="P226" s="18">
        <f t="shared" si="143"/>
        <v>21</v>
      </c>
      <c r="Q226" s="18">
        <f t="shared" si="144"/>
        <v>-2</v>
      </c>
      <c r="R226" s="18">
        <f t="shared" si="150"/>
        <v>0</v>
      </c>
      <c r="S226" s="17">
        <f t="shared" si="151"/>
        <v>10842.571428571429</v>
      </c>
      <c r="T226" s="17">
        <f t="shared" si="152"/>
        <v>-3.5714285714285716</v>
      </c>
      <c r="U226" s="17">
        <f t="shared" si="153"/>
        <v>0.7142857142857143</v>
      </c>
      <c r="V226" s="17">
        <f t="shared" si="145"/>
        <v>3820</v>
      </c>
      <c r="W226" s="17">
        <f t="shared" si="154"/>
        <v>21</v>
      </c>
      <c r="X226" s="17">
        <f t="shared" si="146"/>
        <v>0</v>
      </c>
      <c r="Y226" s="17">
        <f t="shared" si="160"/>
        <v>10842.571428571429</v>
      </c>
      <c r="Z226" s="17">
        <f t="shared" si="161"/>
        <v>32.714285714285715</v>
      </c>
      <c r="AA226" s="17">
        <f t="shared" si="162"/>
        <v>2</v>
      </c>
      <c r="AB226" s="11">
        <f t="shared" si="163"/>
        <v>0.27294075339386858</v>
      </c>
      <c r="AC226" s="11">
        <f t="shared" si="164"/>
        <v>1.7498574897721213E-4</v>
      </c>
      <c r="AD226" s="11">
        <f t="shared" si="165"/>
        <v>1.736111111111111E-3</v>
      </c>
      <c r="AE226" s="11">
        <f t="shared" si="166"/>
        <v>0.34267668288730113</v>
      </c>
      <c r="AF226" s="11">
        <f t="shared" si="167"/>
        <v>1.0239378588221804E-3</v>
      </c>
      <c r="AG226" s="11">
        <f t="shared" si="168"/>
        <v>1.4330594545014173E-2</v>
      </c>
      <c r="AH226" s="11">
        <f t="shared" si="135"/>
        <v>9.6161107614852109E-2</v>
      </c>
      <c r="AI226" s="11">
        <f t="shared" si="155"/>
        <v>1.1232709650502263E-4</v>
      </c>
      <c r="AJ226" s="11">
        <f t="shared" si="156"/>
        <v>0</v>
      </c>
      <c r="AK226" s="16">
        <f t="shared" si="175"/>
        <v>0.20862104026101647</v>
      </c>
      <c r="AL226" s="16">
        <f t="shared" si="176"/>
        <v>1.9605513430765294E-4</v>
      </c>
      <c r="AM226" s="16">
        <f t="shared" si="174"/>
        <v>1.2567324955116697E-3</v>
      </c>
      <c r="AN226" s="15">
        <f t="shared" si="169"/>
        <v>0.38282800156226149</v>
      </c>
      <c r="AO226" s="15">
        <f t="shared" si="170"/>
        <v>3.4749829857097722E-3</v>
      </c>
      <c r="AP226" s="15">
        <f t="shared" si="171"/>
        <v>4.8371187105317723E-2</v>
      </c>
      <c r="AQ226" s="15">
        <f t="shared" si="147"/>
        <v>0.46765679646415714</v>
      </c>
      <c r="AR226" s="15">
        <f t="shared" si="148"/>
        <v>0</v>
      </c>
      <c r="AS226" s="15">
        <f t="shared" si="149"/>
        <v>9.1638029782359679E-4</v>
      </c>
      <c r="AT226" s="14">
        <f t="shared" si="172"/>
        <v>1.160173578064125E-2</v>
      </c>
      <c r="AU226" s="11">
        <f t="shared" si="157"/>
        <v>1.080730089730266E-2</v>
      </c>
      <c r="AV226" s="14">
        <f t="shared" si="173"/>
        <v>9.4008799804448789E-2</v>
      </c>
      <c r="AW226" s="11">
        <f t="shared" si="158"/>
        <v>8.8151931422009583E-2</v>
      </c>
      <c r="AX226" s="13">
        <f t="shared" si="136"/>
        <v>1.5190128576159417E-3</v>
      </c>
      <c r="AY226" s="11">
        <f t="shared" si="140"/>
        <v>1.2324622876608363E-3</v>
      </c>
      <c r="AZ226" s="12">
        <f t="shared" si="138"/>
        <v>1.9095397043984271E-4</v>
      </c>
      <c r="BA226" s="11">
        <f t="shared" si="139"/>
        <v>1.5229775028986777E-4</v>
      </c>
      <c r="BB226" s="117">
        <f t="shared" si="159"/>
        <v>76918</v>
      </c>
      <c r="BC226" s="341">
        <f t="shared" si="137"/>
        <v>1266</v>
      </c>
    </row>
    <row r="227" spans="1:55" ht="16">
      <c r="A227" s="20">
        <v>112</v>
      </c>
      <c r="B227" s="19">
        <v>44581</v>
      </c>
      <c r="C227" s="8">
        <v>12367716</v>
      </c>
      <c r="D227" s="8">
        <v>79496</v>
      </c>
      <c r="E227" s="8">
        <v>5359506</v>
      </c>
      <c r="F227" s="8">
        <v>5275275</v>
      </c>
      <c r="G227" s="8">
        <v>6629870</v>
      </c>
      <c r="H227" s="10">
        <f t="shared" si="141"/>
        <v>804519</v>
      </c>
      <c r="I227" s="8">
        <v>51067</v>
      </c>
      <c r="J227" s="8">
        <v>201843</v>
      </c>
      <c r="K227" s="8">
        <v>1206</v>
      </c>
      <c r="L227" s="9">
        <v>122</v>
      </c>
      <c r="M227" s="8">
        <v>294076</v>
      </c>
      <c r="N227" s="8">
        <v>1762</v>
      </c>
      <c r="O227" s="18">
        <f t="shared" si="142"/>
        <v>11069</v>
      </c>
      <c r="P227" s="18">
        <f t="shared" si="143"/>
        <v>33</v>
      </c>
      <c r="Q227" s="18">
        <f t="shared" si="144"/>
        <v>-3</v>
      </c>
      <c r="R227" s="18">
        <f t="shared" si="150"/>
        <v>0</v>
      </c>
      <c r="S227" s="17">
        <f t="shared" si="151"/>
        <v>10142.285714285714</v>
      </c>
      <c r="T227" s="17">
        <f t="shared" si="152"/>
        <v>-16</v>
      </c>
      <c r="U227" s="17">
        <f t="shared" si="153"/>
        <v>-0.2857142857142857</v>
      </c>
      <c r="V227" s="17">
        <f t="shared" si="145"/>
        <v>11069</v>
      </c>
      <c r="W227" s="17">
        <f t="shared" si="154"/>
        <v>33</v>
      </c>
      <c r="X227" s="17">
        <f t="shared" si="146"/>
        <v>0</v>
      </c>
      <c r="Y227" s="17">
        <f t="shared" si="160"/>
        <v>10142.285714285714</v>
      </c>
      <c r="Z227" s="17">
        <f t="shared" si="161"/>
        <v>24.142857142857142</v>
      </c>
      <c r="AA227" s="17">
        <f t="shared" si="162"/>
        <v>1</v>
      </c>
      <c r="AB227" s="11">
        <f t="shared" si="163"/>
        <v>0.20350507071483032</v>
      </c>
      <c r="AC227" s="11">
        <f t="shared" si="164"/>
        <v>1.265521357357771E-4</v>
      </c>
      <c r="AD227" s="11">
        <f t="shared" si="165"/>
        <v>8.5251491901108269E-4</v>
      </c>
      <c r="AE227" s="11">
        <f t="shared" si="166"/>
        <v>0.32414186368164238</v>
      </c>
      <c r="AF227" s="11">
        <f t="shared" si="167"/>
        <v>1.2264867120965414E-3</v>
      </c>
      <c r="AG227" s="11">
        <f t="shared" si="168"/>
        <v>1.3746605370138254E-2</v>
      </c>
      <c r="AH227" s="11">
        <f t="shared" si="135"/>
        <v>0.22209960271278945</v>
      </c>
      <c r="AI227" s="11">
        <f t="shared" si="155"/>
        <v>1.7297954647907995E-4</v>
      </c>
      <c r="AJ227" s="11">
        <f t="shared" si="156"/>
        <v>0</v>
      </c>
      <c r="AK227" s="16">
        <f t="shared" si="175"/>
        <v>0.21515231586253053</v>
      </c>
      <c r="AL227" s="16">
        <f t="shared" si="176"/>
        <v>5.7061328596820518E-5</v>
      </c>
      <c r="AM227" s="16">
        <f t="shared" si="174"/>
        <v>0</v>
      </c>
      <c r="AN227" s="15">
        <f t="shared" si="169"/>
        <v>0.36827347976110952</v>
      </c>
      <c r="AO227" s="15">
        <f t="shared" si="170"/>
        <v>1.9827487099739385E-3</v>
      </c>
      <c r="AP227" s="15">
        <f t="shared" si="171"/>
        <v>2.5774237487713483E-2</v>
      </c>
      <c r="AQ227" s="15">
        <f t="shared" si="147"/>
        <v>0.36976577546488121</v>
      </c>
      <c r="AR227" s="15">
        <f t="shared" si="148"/>
        <v>0</v>
      </c>
      <c r="AS227" s="15">
        <f t="shared" si="149"/>
        <v>1.1992657292238798E-3</v>
      </c>
      <c r="AT227" s="14">
        <f t="shared" si="172"/>
        <v>1.199058201744529E-2</v>
      </c>
      <c r="AU227" s="11">
        <f t="shared" si="157"/>
        <v>1.1039970833300114E-2</v>
      </c>
      <c r="AV227" s="14">
        <f t="shared" si="173"/>
        <v>9.8811836637792277E-2</v>
      </c>
      <c r="AW227" s="11">
        <f t="shared" si="158"/>
        <v>9.0660575274089092E-2</v>
      </c>
      <c r="AX227" s="13">
        <f t="shared" si="136"/>
        <v>1.6352969934001467E-3</v>
      </c>
      <c r="AY227" s="11">
        <f t="shared" si="140"/>
        <v>1.2386932402142403E-3</v>
      </c>
      <c r="AZ227" s="12">
        <f t="shared" si="138"/>
        <v>2.018139118866584E-4</v>
      </c>
      <c r="BA227" s="11">
        <f t="shared" si="139"/>
        <v>1.5225465528412646E-4</v>
      </c>
      <c r="BB227" s="117">
        <f t="shared" si="159"/>
        <v>79496</v>
      </c>
      <c r="BC227" s="341">
        <f t="shared" si="137"/>
        <v>1338</v>
      </c>
    </row>
    <row r="228" spans="1:55" ht="16">
      <c r="A228" s="20">
        <v>113</v>
      </c>
      <c r="B228" s="19">
        <v>44582</v>
      </c>
      <c r="C228" s="8">
        <v>12462436</v>
      </c>
      <c r="D228" s="8">
        <v>94720</v>
      </c>
      <c r="E228" s="8">
        <v>5361116</v>
      </c>
      <c r="F228" s="8">
        <v>5276840</v>
      </c>
      <c r="G228" s="8">
        <v>6629870</v>
      </c>
      <c r="H228" s="10">
        <f t="shared" si="141"/>
        <v>799977</v>
      </c>
      <c r="I228" s="8">
        <v>43119</v>
      </c>
      <c r="J228" s="8">
        <v>212859</v>
      </c>
      <c r="K228" s="8">
        <v>1096</v>
      </c>
      <c r="L228" s="9">
        <v>121</v>
      </c>
      <c r="M228" s="8">
        <v>294076</v>
      </c>
      <c r="N228" s="8">
        <v>1782</v>
      </c>
      <c r="O228" s="18">
        <f t="shared" si="142"/>
        <v>11016</v>
      </c>
      <c r="P228" s="18">
        <f t="shared" si="143"/>
        <v>-110</v>
      </c>
      <c r="Q228" s="18">
        <f t="shared" si="144"/>
        <v>-1</v>
      </c>
      <c r="R228" s="18">
        <f t="shared" si="150"/>
        <v>0</v>
      </c>
      <c r="S228" s="17">
        <f t="shared" si="151"/>
        <v>7949.2857142857147</v>
      </c>
      <c r="T228" s="17">
        <f t="shared" si="152"/>
        <v>-33</v>
      </c>
      <c r="U228" s="17">
        <f t="shared" si="153"/>
        <v>-1.4285714285714286</v>
      </c>
      <c r="V228" s="17">
        <f t="shared" si="145"/>
        <v>11016</v>
      </c>
      <c r="W228" s="17">
        <f t="shared" si="154"/>
        <v>0</v>
      </c>
      <c r="X228" s="17">
        <f t="shared" si="146"/>
        <v>0</v>
      </c>
      <c r="Y228" s="17">
        <f t="shared" si="160"/>
        <v>8286.7142857142862</v>
      </c>
      <c r="Z228" s="17">
        <f t="shared" si="161"/>
        <v>7.7142857142857144</v>
      </c>
      <c r="AA228" s="17">
        <f t="shared" si="162"/>
        <v>0</v>
      </c>
      <c r="AB228" s="11">
        <f t="shared" si="163"/>
        <v>0.16227141374496812</v>
      </c>
      <c r="AC228" s="11">
        <f t="shared" si="164"/>
        <v>3.8219238290580872E-5</v>
      </c>
      <c r="AD228" s="11">
        <f t="shared" si="165"/>
        <v>0</v>
      </c>
      <c r="AE228" s="11">
        <f t="shared" si="166"/>
        <v>0.30733318090041095</v>
      </c>
      <c r="AF228" s="11">
        <f t="shared" si="167"/>
        <v>1.3188867565002856E-3</v>
      </c>
      <c r="AG228" s="11">
        <f t="shared" si="168"/>
        <v>1.2596315509077426E-2</v>
      </c>
      <c r="AH228" s="11">
        <f t="shared" si="135"/>
        <v>0.2157166075939452</v>
      </c>
      <c r="AI228" s="11">
        <f t="shared" si="155"/>
        <v>0</v>
      </c>
      <c r="AJ228" s="11">
        <f t="shared" si="156"/>
        <v>0</v>
      </c>
      <c r="AK228" s="16">
        <f t="shared" si="175"/>
        <v>0.18371846875556255</v>
      </c>
      <c r="AL228" s="16">
        <f t="shared" si="176"/>
        <v>5.7061328596820518E-5</v>
      </c>
      <c r="AM228" s="16">
        <f t="shared" si="174"/>
        <v>0</v>
      </c>
      <c r="AN228" s="15">
        <f t="shared" si="169"/>
        <v>0.34455020350607313</v>
      </c>
      <c r="AO228" s="15">
        <f t="shared" si="170"/>
        <v>2.0758122743682309E-4</v>
      </c>
      <c r="AP228" s="15">
        <f t="shared" si="171"/>
        <v>1.0493179433368311E-3</v>
      </c>
      <c r="AQ228" s="15">
        <f t="shared" si="147"/>
        <v>0.40945200165636864</v>
      </c>
      <c r="AR228" s="15">
        <f t="shared" si="148"/>
        <v>0</v>
      </c>
      <c r="AS228" s="15">
        <f t="shared" si="149"/>
        <v>2.8288543140028287E-4</v>
      </c>
      <c r="AT228" s="14">
        <f t="shared" si="172"/>
        <v>1.4286856303366431E-2</v>
      </c>
      <c r="AU228" s="11">
        <f t="shared" si="157"/>
        <v>1.1260509525181383E-2</v>
      </c>
      <c r="AV228" s="14">
        <f t="shared" si="173"/>
        <v>0.11840340409786781</v>
      </c>
      <c r="AW228" s="11">
        <f t="shared" si="158"/>
        <v>9.2717579728485627E-2</v>
      </c>
      <c r="AX228" s="13">
        <f t="shared" si="136"/>
        <v>1.9452617029554304E-3</v>
      </c>
      <c r="AY228" s="11">
        <f t="shared" si="140"/>
        <v>1.3477785247470416E-3</v>
      </c>
      <c r="AZ228" s="12">
        <f t="shared" si="138"/>
        <v>2.3605289394814679E-4</v>
      </c>
      <c r="BA228" s="11">
        <f t="shared" si="139"/>
        <v>1.6550636954958611E-4</v>
      </c>
      <c r="BB228" s="117">
        <f t="shared" si="159"/>
        <v>94720</v>
      </c>
      <c r="BC228" s="341">
        <f t="shared" si="137"/>
        <v>1565</v>
      </c>
    </row>
    <row r="229" spans="1:55" ht="16">
      <c r="A229" s="20">
        <v>114</v>
      </c>
      <c r="B229" s="19">
        <v>44583</v>
      </c>
      <c r="C229" s="8">
        <v>12555133</v>
      </c>
      <c r="D229" s="8">
        <v>92697</v>
      </c>
      <c r="E229" s="8">
        <v>5362432</v>
      </c>
      <c r="F229" s="8">
        <v>5278106</v>
      </c>
      <c r="G229" s="8">
        <v>6629870</v>
      </c>
      <c r="H229" s="10">
        <f t="shared" si="141"/>
        <v>793502</v>
      </c>
      <c r="I229" s="8">
        <v>39179</v>
      </c>
      <c r="J229" s="8">
        <v>222056</v>
      </c>
      <c r="K229" s="8">
        <v>1029</v>
      </c>
      <c r="L229" s="9">
        <v>120</v>
      </c>
      <c r="M229" s="8">
        <v>294076</v>
      </c>
      <c r="N229" s="8">
        <v>1802</v>
      </c>
      <c r="O229" s="18">
        <f t="shared" si="142"/>
        <v>9197</v>
      </c>
      <c r="P229" s="18">
        <f t="shared" si="143"/>
        <v>-67</v>
      </c>
      <c r="Q229" s="18">
        <f t="shared" si="144"/>
        <v>-1</v>
      </c>
      <c r="R229" s="18">
        <f t="shared" si="150"/>
        <v>0</v>
      </c>
      <c r="S229" s="17">
        <f t="shared" si="151"/>
        <v>7685.1428571428569</v>
      </c>
      <c r="T229" s="17">
        <f t="shared" si="152"/>
        <v>-13.571428571428571</v>
      </c>
      <c r="U229" s="17">
        <f t="shared" si="153"/>
        <v>-1.1428571428571428</v>
      </c>
      <c r="V229" s="17">
        <f t="shared" si="145"/>
        <v>9197</v>
      </c>
      <c r="W229" s="17">
        <f t="shared" si="154"/>
        <v>0</v>
      </c>
      <c r="X229" s="17">
        <f t="shared" si="146"/>
        <v>0</v>
      </c>
      <c r="Y229" s="17">
        <f t="shared" si="160"/>
        <v>8022.5714285714284</v>
      </c>
      <c r="Z229" s="17">
        <f t="shared" si="161"/>
        <v>16.142857142857142</v>
      </c>
      <c r="AA229" s="17">
        <f t="shared" si="162"/>
        <v>0</v>
      </c>
      <c r="AB229" s="11">
        <f t="shared" si="163"/>
        <v>0.18605652794757366</v>
      </c>
      <c r="AC229" s="11">
        <f t="shared" si="164"/>
        <v>7.5838264498363439E-5</v>
      </c>
      <c r="AD229" s="11">
        <f t="shared" si="165"/>
        <v>0</v>
      </c>
      <c r="AE229" s="11">
        <f t="shared" si="166"/>
        <v>0.27840280340619133</v>
      </c>
      <c r="AF229" s="11">
        <f t="shared" si="167"/>
        <v>1.0581079309260214E-3</v>
      </c>
      <c r="AG229" s="11">
        <f t="shared" si="168"/>
        <v>1.2299476106711872E-2</v>
      </c>
      <c r="AH229" s="11">
        <f t="shared" si="135"/>
        <v>0.21329344372550385</v>
      </c>
      <c r="AI229" s="11">
        <f t="shared" si="155"/>
        <v>0</v>
      </c>
      <c r="AJ229" s="11">
        <f t="shared" si="156"/>
        <v>0</v>
      </c>
      <c r="AK229" s="16">
        <f t="shared" si="175"/>
        <v>0.20308390101833276</v>
      </c>
      <c r="AL229" s="16">
        <f t="shared" si="176"/>
        <v>3.4595909295815987E-5</v>
      </c>
      <c r="AM229" s="16">
        <f t="shared" si="174"/>
        <v>0</v>
      </c>
      <c r="AN229" s="15">
        <f t="shared" si="169"/>
        <v>0.22189126431259509</v>
      </c>
      <c r="AO229" s="15">
        <f t="shared" si="170"/>
        <v>5.8956024852232017E-4</v>
      </c>
      <c r="AP229" s="15">
        <f t="shared" si="171"/>
        <v>3.0737704918032786E-3</v>
      </c>
      <c r="AQ229" s="15">
        <f t="shared" si="147"/>
        <v>0.41760000664877539</v>
      </c>
      <c r="AR229" s="15">
        <f t="shared" si="148"/>
        <v>0</v>
      </c>
      <c r="AS229" s="15">
        <f t="shared" si="149"/>
        <v>2.8288543140028287E-4</v>
      </c>
      <c r="AT229" s="14">
        <f t="shared" si="172"/>
        <v>1.3981722115214928E-2</v>
      </c>
      <c r="AU229" s="11">
        <f t="shared" si="157"/>
        <v>1.1443146159513149E-2</v>
      </c>
      <c r="AV229" s="14">
        <f t="shared" si="173"/>
        <v>0.11682012143636689</v>
      </c>
      <c r="AW229" s="11">
        <f t="shared" si="158"/>
        <v>9.5179540545415359E-2</v>
      </c>
      <c r="AX229" s="13">
        <f t="shared" si="136"/>
        <v>1.5825454981830728E-3</v>
      </c>
      <c r="AY229" s="11">
        <f t="shared" si="140"/>
        <v>1.3360062991845422E-3</v>
      </c>
      <c r="AZ229" s="12">
        <f t="shared" si="138"/>
        <v>1.9095397043984271E-4</v>
      </c>
      <c r="BA229" s="11">
        <f t="shared" si="139"/>
        <v>1.628344791936235E-4</v>
      </c>
      <c r="BB229" s="117">
        <f t="shared" si="159"/>
        <v>92697</v>
      </c>
      <c r="BC229" s="341">
        <f t="shared" si="137"/>
        <v>1266</v>
      </c>
    </row>
    <row r="230" spans="1:55" ht="16">
      <c r="A230" s="20">
        <v>115</v>
      </c>
      <c r="B230" s="19">
        <v>44584</v>
      </c>
      <c r="C230" s="8">
        <v>12614595</v>
      </c>
      <c r="D230" s="8">
        <v>59462</v>
      </c>
      <c r="E230" s="8">
        <v>5363165</v>
      </c>
      <c r="F230" s="8">
        <v>5278607</v>
      </c>
      <c r="G230" s="8">
        <v>6629870</v>
      </c>
      <c r="H230" s="10">
        <f t="shared" si="141"/>
        <v>785343</v>
      </c>
      <c r="I230" s="8">
        <v>32435</v>
      </c>
      <c r="J230" s="8">
        <v>236471</v>
      </c>
      <c r="K230" s="8">
        <v>1002</v>
      </c>
      <c r="L230" s="9">
        <v>120</v>
      </c>
      <c r="M230" s="8">
        <v>294076</v>
      </c>
      <c r="N230" s="8">
        <v>1816</v>
      </c>
      <c r="O230" s="18">
        <f t="shared" si="142"/>
        <v>14415</v>
      </c>
      <c r="P230" s="18">
        <f t="shared" si="143"/>
        <v>-27</v>
      </c>
      <c r="Q230" s="18">
        <f t="shared" si="144"/>
        <v>0</v>
      </c>
      <c r="R230" s="18">
        <f t="shared" si="150"/>
        <v>0</v>
      </c>
      <c r="S230" s="17">
        <f t="shared" si="151"/>
        <v>8141.1428571428569</v>
      </c>
      <c r="T230" s="17">
        <f t="shared" si="152"/>
        <v>-12</v>
      </c>
      <c r="U230" s="17">
        <f t="shared" si="153"/>
        <v>-1.7142857142857142</v>
      </c>
      <c r="V230" s="17">
        <f t="shared" si="145"/>
        <v>14415</v>
      </c>
      <c r="W230" s="17">
        <f t="shared" si="154"/>
        <v>0</v>
      </c>
      <c r="X230" s="17">
        <f t="shared" si="146"/>
        <v>0</v>
      </c>
      <c r="Y230" s="17">
        <f t="shared" si="160"/>
        <v>8478.5714285714294</v>
      </c>
      <c r="Z230" s="17">
        <f t="shared" si="161"/>
        <v>17.714285714285715</v>
      </c>
      <c r="AA230" s="17">
        <f t="shared" si="162"/>
        <v>0</v>
      </c>
      <c r="AB230" s="11">
        <f t="shared" si="163"/>
        <v>0.2164060192595888</v>
      </c>
      <c r="AC230" s="11">
        <f t="shared" si="164"/>
        <v>7.9773956633847831E-5</v>
      </c>
      <c r="AD230" s="11">
        <f t="shared" si="165"/>
        <v>0</v>
      </c>
      <c r="AE230" s="11">
        <f t="shared" si="166"/>
        <v>0.24464975446470791</v>
      </c>
      <c r="AF230" s="11">
        <f t="shared" si="167"/>
        <v>5.1013581550635374E-4</v>
      </c>
      <c r="AG230" s="11">
        <f t="shared" si="168"/>
        <v>5.7444332696363455E-3</v>
      </c>
      <c r="AH230" s="11">
        <f t="shared" si="135"/>
        <v>0.36792669542356876</v>
      </c>
      <c r="AI230" s="11">
        <f t="shared" si="155"/>
        <v>0</v>
      </c>
      <c r="AJ230" s="11">
        <f t="shared" si="156"/>
        <v>0</v>
      </c>
      <c r="AK230" s="16">
        <f t="shared" si="175"/>
        <v>0.22194811935099684</v>
      </c>
      <c r="AL230" s="16">
        <f t="shared" si="176"/>
        <v>5.0403871700788956E-5</v>
      </c>
      <c r="AM230" s="16">
        <f t="shared" si="174"/>
        <v>0</v>
      </c>
      <c r="AN230" s="15">
        <f t="shared" si="169"/>
        <v>0.32220776621297037</v>
      </c>
      <c r="AO230" s="15">
        <f t="shared" si="170"/>
        <v>4.1051464853104176E-4</v>
      </c>
      <c r="AP230" s="15">
        <f t="shared" si="171"/>
        <v>6.6413662239089184E-3</v>
      </c>
      <c r="AQ230" s="15">
        <f t="shared" si="147"/>
        <v>0.40168534266957012</v>
      </c>
      <c r="AR230" s="15">
        <f t="shared" si="148"/>
        <v>0</v>
      </c>
      <c r="AS230" s="15">
        <f t="shared" si="149"/>
        <v>2.8288543140028287E-4</v>
      </c>
      <c r="AT230" s="14">
        <f t="shared" si="172"/>
        <v>8.9688033098688207E-3</v>
      </c>
      <c r="AU230" s="11">
        <f t="shared" si="157"/>
        <v>1.1722294059202625E-2</v>
      </c>
      <c r="AV230" s="14">
        <f t="shared" si="173"/>
        <v>7.5714687722434657E-2</v>
      </c>
      <c r="AW230" s="11">
        <f t="shared" si="158"/>
        <v>9.8457065892280579E-2</v>
      </c>
      <c r="AX230" s="13">
        <f t="shared" si="136"/>
        <v>6.3137837081696073E-4</v>
      </c>
      <c r="AY230" s="11">
        <f t="shared" si="140"/>
        <v>1.3763496839552202E-3</v>
      </c>
      <c r="AZ230" s="12">
        <f t="shared" si="138"/>
        <v>7.5567092567425909E-5</v>
      </c>
      <c r="BA230" s="11">
        <f t="shared" si="139"/>
        <v>1.6587267709838741E-4</v>
      </c>
      <c r="BB230" s="117">
        <f t="shared" si="159"/>
        <v>59462</v>
      </c>
      <c r="BC230" s="341">
        <f t="shared" si="137"/>
        <v>501</v>
      </c>
    </row>
    <row r="231" spans="1:55" ht="16">
      <c r="A231" s="20">
        <v>116</v>
      </c>
      <c r="B231" s="19">
        <v>44585</v>
      </c>
      <c r="C231" s="8">
        <v>12654589</v>
      </c>
      <c r="D231" s="8">
        <v>39994</v>
      </c>
      <c r="E231" s="8">
        <v>5363840</v>
      </c>
      <c r="F231" s="8">
        <v>5278973</v>
      </c>
      <c r="G231" s="8">
        <v>6629870</v>
      </c>
      <c r="H231" s="10">
        <f t="shared" si="141"/>
        <v>798087</v>
      </c>
      <c r="I231" s="8">
        <v>21675</v>
      </c>
      <c r="J231" s="8">
        <v>234109</v>
      </c>
      <c r="K231" s="8">
        <v>998</v>
      </c>
      <c r="L231" s="9">
        <v>119</v>
      </c>
      <c r="M231" s="8">
        <v>294076</v>
      </c>
      <c r="N231" s="8">
        <v>1833</v>
      </c>
      <c r="O231" s="18">
        <f t="shared" si="142"/>
        <v>-2362</v>
      </c>
      <c r="P231" s="18">
        <f t="shared" si="143"/>
        <v>-4</v>
      </c>
      <c r="Q231" s="18">
        <f t="shared" si="144"/>
        <v>-1</v>
      </c>
      <c r="R231" s="18">
        <f t="shared" si="150"/>
        <v>0</v>
      </c>
      <c r="S231" s="17">
        <f t="shared" si="151"/>
        <v>7506.5714285714284</v>
      </c>
      <c r="T231" s="17">
        <f t="shared" si="152"/>
        <v>-21.285714285714285</v>
      </c>
      <c r="U231" s="17">
        <f t="shared" si="153"/>
        <v>-0.7142857142857143</v>
      </c>
      <c r="V231" s="17">
        <f t="shared" si="145"/>
        <v>0</v>
      </c>
      <c r="W231" s="17">
        <f t="shared" si="154"/>
        <v>0</v>
      </c>
      <c r="X231" s="17">
        <f t="shared" si="146"/>
        <v>0</v>
      </c>
      <c r="Y231" s="17">
        <f t="shared" si="160"/>
        <v>7844</v>
      </c>
      <c r="Z231" s="17">
        <f t="shared" si="161"/>
        <v>13</v>
      </c>
      <c r="AA231" s="17">
        <f t="shared" si="162"/>
        <v>0.5714285714285714</v>
      </c>
      <c r="AB231" s="11">
        <f t="shared" si="163"/>
        <v>0.24183752119623864</v>
      </c>
      <c r="AC231" s="11">
        <f t="shared" si="164"/>
        <v>5.4975028650447623E-5</v>
      </c>
      <c r="AD231" s="11">
        <f t="shared" si="165"/>
        <v>5.7028799543769597E-4</v>
      </c>
      <c r="AE231" s="11">
        <f t="shared" si="166"/>
        <v>0.2203273340641842</v>
      </c>
      <c r="AF231" s="11">
        <f t="shared" si="167"/>
        <v>2.848941359290355E-4</v>
      </c>
      <c r="AG231" s="11">
        <f t="shared" si="168"/>
        <v>2.3082841754295974E-3</v>
      </c>
      <c r="AH231" s="11">
        <f t="shared" si="135"/>
        <v>0</v>
      </c>
      <c r="AI231" s="11">
        <f t="shared" si="155"/>
        <v>0</v>
      </c>
      <c r="AJ231" s="11">
        <f t="shared" si="156"/>
        <v>0</v>
      </c>
      <c r="AK231" s="16">
        <f t="shared" si="175"/>
        <v>0.21739670488483998</v>
      </c>
      <c r="AL231" s="16">
        <f t="shared" si="176"/>
        <v>7.6987464639522075E-5</v>
      </c>
      <c r="AM231" s="16">
        <f t="shared" si="174"/>
        <v>0</v>
      </c>
      <c r="AN231" s="15">
        <f t="shared" si="169"/>
        <v>0.22003692974877606</v>
      </c>
      <c r="AO231" s="15">
        <f t="shared" si="170"/>
        <v>6.9496902855416222E-4</v>
      </c>
      <c r="AP231" s="15">
        <f t="shared" si="171"/>
        <v>6.2836624775583485E-3</v>
      </c>
      <c r="AQ231" s="15">
        <f t="shared" si="147"/>
        <v>0.39989373564952047</v>
      </c>
      <c r="AR231" s="15">
        <f t="shared" si="148"/>
        <v>0</v>
      </c>
      <c r="AS231" s="15">
        <f t="shared" si="149"/>
        <v>2.8288543140028287E-4</v>
      </c>
      <c r="AT231" s="14">
        <f t="shared" si="172"/>
        <v>6.0323958086659314E-3</v>
      </c>
      <c r="AU231" s="11">
        <f t="shared" si="157"/>
        <v>1.063933811242582E-2</v>
      </c>
      <c r="AV231" s="14">
        <f t="shared" si="173"/>
        <v>5.0112331111771019E-2</v>
      </c>
      <c r="AW231" s="11">
        <f t="shared" si="158"/>
        <v>8.9800718004113156E-2</v>
      </c>
      <c r="AX231" s="13">
        <f t="shared" si="136"/>
        <v>4.6603840614865095E-4</v>
      </c>
      <c r="AY231" s="11">
        <f t="shared" si="140"/>
        <v>1.2262047438564832E-3</v>
      </c>
      <c r="AZ231" s="12">
        <f t="shared" si="138"/>
        <v>5.520470235464647E-5</v>
      </c>
      <c r="BA231" s="11">
        <f t="shared" si="139"/>
        <v>1.4671694704636526E-4</v>
      </c>
      <c r="BB231" s="117">
        <f t="shared" si="159"/>
        <v>39994</v>
      </c>
      <c r="BC231" s="341">
        <f t="shared" si="137"/>
        <v>366</v>
      </c>
    </row>
    <row r="232" spans="1:55" ht="16">
      <c r="A232" s="20">
        <v>117</v>
      </c>
      <c r="B232" s="19">
        <v>44586</v>
      </c>
      <c r="C232" s="8">
        <v>12742368</v>
      </c>
      <c r="D232" s="8">
        <v>87779</v>
      </c>
      <c r="E232" s="8">
        <v>5365259</v>
      </c>
      <c r="F232" s="8">
        <v>5280228</v>
      </c>
      <c r="G232" s="8">
        <v>6629870</v>
      </c>
      <c r="H232" s="10">
        <f t="shared" si="141"/>
        <v>781052</v>
      </c>
      <c r="I232" s="8">
        <v>30726</v>
      </c>
      <c r="J232" s="8">
        <v>240750</v>
      </c>
      <c r="K232" s="8">
        <v>1057</v>
      </c>
      <c r="L232" s="9">
        <v>119</v>
      </c>
      <c r="M232" s="8">
        <v>294076</v>
      </c>
      <c r="N232" s="8">
        <v>1862</v>
      </c>
      <c r="O232" s="18">
        <f t="shared" si="142"/>
        <v>6641</v>
      </c>
      <c r="P232" s="18">
        <f t="shared" si="143"/>
        <v>59</v>
      </c>
      <c r="Q232" s="18">
        <f t="shared" si="144"/>
        <v>0</v>
      </c>
      <c r="R232" s="18">
        <f t="shared" si="150"/>
        <v>0</v>
      </c>
      <c r="S232" s="17">
        <f t="shared" si="151"/>
        <v>6843.1428571428569</v>
      </c>
      <c r="T232" s="17">
        <f t="shared" si="152"/>
        <v>-15.428571428571429</v>
      </c>
      <c r="U232" s="17">
        <f t="shared" si="153"/>
        <v>-1</v>
      </c>
      <c r="V232" s="17">
        <f t="shared" si="145"/>
        <v>6641</v>
      </c>
      <c r="W232" s="17">
        <f t="shared" si="154"/>
        <v>59</v>
      </c>
      <c r="X232" s="17">
        <f t="shared" si="146"/>
        <v>0</v>
      </c>
      <c r="Y232" s="17">
        <f t="shared" si="160"/>
        <v>7180.5714285714284</v>
      </c>
      <c r="Z232" s="17">
        <f t="shared" si="161"/>
        <v>13</v>
      </c>
      <c r="AA232" s="17">
        <f t="shared" si="162"/>
        <v>0.5714285714285714</v>
      </c>
      <c r="AB232" s="11">
        <f t="shared" si="163"/>
        <v>0.33128357225243038</v>
      </c>
      <c r="AC232" s="11">
        <f t="shared" si="164"/>
        <v>5.5529689161886131E-5</v>
      </c>
      <c r="AD232" s="11">
        <f t="shared" si="165"/>
        <v>5.7257371886630399E-4</v>
      </c>
      <c r="AE232" s="11">
        <f t="shared" si="166"/>
        <v>0.23156148853360009</v>
      </c>
      <c r="AF232" s="11">
        <f t="shared" si="167"/>
        <v>2.4574784190168806E-4</v>
      </c>
      <c r="AG232" s="11">
        <f t="shared" si="168"/>
        <v>1.9760548645821226E-3</v>
      </c>
      <c r="AH232" s="11">
        <f t="shared" si="135"/>
        <v>0.30638985005767011</v>
      </c>
      <c r="AI232" s="11">
        <f t="shared" si="155"/>
        <v>2.5201935850394477E-4</v>
      </c>
      <c r="AJ232" s="11">
        <f t="shared" si="156"/>
        <v>0</v>
      </c>
      <c r="AK232" s="16">
        <f t="shared" si="175"/>
        <v>0.21573904833199142</v>
      </c>
      <c r="AL232" s="16">
        <f t="shared" si="176"/>
        <v>7.6987464639522075E-5</v>
      </c>
      <c r="AM232" s="16">
        <f t="shared" si="174"/>
        <v>7.3461891643709823E-4</v>
      </c>
      <c r="AN232" s="15">
        <f t="shared" si="169"/>
        <v>0.17083182421827839</v>
      </c>
      <c r="AO232" s="15">
        <f t="shared" si="170"/>
        <v>0</v>
      </c>
      <c r="AP232" s="15">
        <f t="shared" si="171"/>
        <v>0</v>
      </c>
      <c r="AQ232" s="15">
        <f t="shared" si="147"/>
        <v>0.39565656878242461</v>
      </c>
      <c r="AR232" s="15">
        <f t="shared" si="148"/>
        <v>3.2506952424449781E-7</v>
      </c>
      <c r="AS232" s="15">
        <f t="shared" si="149"/>
        <v>1.4760147601476014E-3</v>
      </c>
      <c r="AT232" s="14">
        <f t="shared" si="172"/>
        <v>1.3239927781389379E-2</v>
      </c>
      <c r="AU232" s="11">
        <f t="shared" si="157"/>
        <v>1.0353962984406719E-2</v>
      </c>
      <c r="AV232" s="14">
        <f t="shared" si="173"/>
        <v>0.11238560300722615</v>
      </c>
      <c r="AW232" s="11">
        <f t="shared" si="158"/>
        <v>8.8120680496704726E-2</v>
      </c>
      <c r="AX232" s="13">
        <f t="shared" si="136"/>
        <v>1.5725102651715916E-3</v>
      </c>
      <c r="AY232" s="11">
        <f t="shared" si="140"/>
        <v>1.2142236592897415E-3</v>
      </c>
      <c r="AZ232" s="12">
        <f t="shared" si="138"/>
        <v>1.8929481271880142E-4</v>
      </c>
      <c r="BA232" s="11">
        <f t="shared" si="139"/>
        <v>1.4367874914160135E-4</v>
      </c>
      <c r="BB232" s="117">
        <f t="shared" si="159"/>
        <v>87779</v>
      </c>
      <c r="BC232" s="341">
        <f t="shared" si="137"/>
        <v>1255</v>
      </c>
    </row>
    <row r="233" spans="1:55" ht="16">
      <c r="A233" s="20">
        <v>118</v>
      </c>
      <c r="B233" s="19">
        <v>44587</v>
      </c>
      <c r="C233" s="8">
        <v>12832241</v>
      </c>
      <c r="D233" s="8">
        <v>89873</v>
      </c>
      <c r="E233" s="8">
        <v>5366992</v>
      </c>
      <c r="F233" s="8">
        <v>5281635</v>
      </c>
      <c r="G233" s="8">
        <v>6629870</v>
      </c>
      <c r="H233" s="10">
        <f t="shared" si="141"/>
        <v>768464</v>
      </c>
      <c r="I233" s="8">
        <v>34835</v>
      </c>
      <c r="J233" s="8">
        <v>247762</v>
      </c>
      <c r="K233" s="8">
        <v>1089</v>
      </c>
      <c r="L233" s="9">
        <v>113</v>
      </c>
      <c r="M233" s="8">
        <v>294076</v>
      </c>
      <c r="N233" s="8">
        <v>1896</v>
      </c>
      <c r="O233" s="18">
        <f t="shared" si="142"/>
        <v>7012</v>
      </c>
      <c r="P233" s="18">
        <f t="shared" si="143"/>
        <v>32</v>
      </c>
      <c r="Q233" s="18">
        <f t="shared" si="144"/>
        <v>-6</v>
      </c>
      <c r="R233" s="18">
        <f t="shared" si="150"/>
        <v>0</v>
      </c>
      <c r="S233" s="17">
        <f t="shared" si="151"/>
        <v>6433.7142857142853</v>
      </c>
      <c r="T233" s="17">
        <f t="shared" si="152"/>
        <v>-10.857142857142858</v>
      </c>
      <c r="U233" s="17">
        <f t="shared" si="153"/>
        <v>-0.8571428571428571</v>
      </c>
      <c r="V233" s="17">
        <f t="shared" si="145"/>
        <v>7012</v>
      </c>
      <c r="W233" s="17">
        <f t="shared" si="154"/>
        <v>32</v>
      </c>
      <c r="X233" s="17">
        <f t="shared" si="146"/>
        <v>0</v>
      </c>
      <c r="Y233" s="17">
        <f t="shared" si="160"/>
        <v>6771.1428571428569</v>
      </c>
      <c r="Z233" s="17">
        <f t="shared" si="161"/>
        <v>13</v>
      </c>
      <c r="AA233" s="17">
        <f t="shared" si="162"/>
        <v>0.5714285714285714</v>
      </c>
      <c r="AB233" s="11">
        <f t="shared" si="163"/>
        <v>0.22037176518723089</v>
      </c>
      <c r="AC233" s="11">
        <f t="shared" si="164"/>
        <v>5.3997923156801658E-5</v>
      </c>
      <c r="AD233" s="11">
        <f t="shared" si="165"/>
        <v>5.4061359643195028E-4</v>
      </c>
      <c r="AE233" s="11">
        <f t="shared" si="166"/>
        <v>0.27294075339386858</v>
      </c>
      <c r="AF233" s="11">
        <f t="shared" si="167"/>
        <v>1.7498574897721213E-4</v>
      </c>
      <c r="AG233" s="11">
        <f t="shared" si="168"/>
        <v>1.736111111111111E-3</v>
      </c>
      <c r="AH233" s="11">
        <f t="shared" si="135"/>
        <v>0.22821063594350061</v>
      </c>
      <c r="AI233" s="11">
        <f t="shared" si="155"/>
        <v>1.3291796469366564E-4</v>
      </c>
      <c r="AJ233" s="11">
        <f t="shared" si="156"/>
        <v>0</v>
      </c>
      <c r="AK233" s="16">
        <f t="shared" si="175"/>
        <v>0.22223379818379238</v>
      </c>
      <c r="AL233" s="16">
        <f t="shared" si="176"/>
        <v>7.6987464639522075E-5</v>
      </c>
      <c r="AM233" s="16">
        <f t="shared" si="174"/>
        <v>7.3461891643709823E-4</v>
      </c>
      <c r="AN233" s="15">
        <f t="shared" si="169"/>
        <v>9.6161107614852109E-2</v>
      </c>
      <c r="AO233" s="15">
        <f t="shared" si="170"/>
        <v>1.1232709650502263E-4</v>
      </c>
      <c r="AP233" s="15">
        <f t="shared" si="171"/>
        <v>0</v>
      </c>
      <c r="AQ233" s="15">
        <f t="shared" si="147"/>
        <v>0.3977897951792152</v>
      </c>
      <c r="AR233" s="15">
        <f t="shared" si="148"/>
        <v>3.5278469728479266E-6</v>
      </c>
      <c r="AS233" s="15">
        <f t="shared" si="149"/>
        <v>4.0542836367590193E-3</v>
      </c>
      <c r="AT233" s="14">
        <f t="shared" si="172"/>
        <v>1.3555771078467602E-2</v>
      </c>
      <c r="AU233" s="11">
        <f t="shared" si="157"/>
        <v>1.0048677963735122E-2</v>
      </c>
      <c r="AV233" s="14">
        <f t="shared" si="173"/>
        <v>0.11695147723250536</v>
      </c>
      <c r="AW233" s="11">
        <f t="shared" si="158"/>
        <v>8.6402112218575758E-2</v>
      </c>
      <c r="AX233" s="13">
        <f t="shared" si="136"/>
        <v>1.8014165510106882E-3</v>
      </c>
      <c r="AY233" s="11">
        <f t="shared" si="140"/>
        <v>1.2370218617188068E-3</v>
      </c>
      <c r="AZ233" s="12">
        <f t="shared" si="138"/>
        <v>2.1222135577319011E-4</v>
      </c>
      <c r="BA233" s="11">
        <f t="shared" si="139"/>
        <v>1.4507933682819465E-4</v>
      </c>
      <c r="BB233" s="117">
        <f t="shared" si="159"/>
        <v>89873</v>
      </c>
      <c r="BC233" s="341">
        <f t="shared" si="137"/>
        <v>1407</v>
      </c>
    </row>
    <row r="234" spans="1:55" ht="16">
      <c r="A234" s="20">
        <v>119</v>
      </c>
      <c r="B234" s="19">
        <v>44588</v>
      </c>
      <c r="C234" s="8">
        <v>12861478</v>
      </c>
      <c r="D234" s="8">
        <v>29237</v>
      </c>
      <c r="E234" s="8">
        <v>5367653</v>
      </c>
      <c r="F234" s="8">
        <v>5282084</v>
      </c>
      <c r="G234" s="8">
        <v>6629870</v>
      </c>
      <c r="H234" s="10">
        <f t="shared" si="141"/>
        <v>765018</v>
      </c>
      <c r="I234" s="8">
        <v>31218</v>
      </c>
      <c r="J234" s="8">
        <v>254389</v>
      </c>
      <c r="K234" s="8">
        <v>1057</v>
      </c>
      <c r="L234" s="9">
        <v>117</v>
      </c>
      <c r="M234" s="8">
        <v>294076</v>
      </c>
      <c r="N234" s="8">
        <v>1911</v>
      </c>
      <c r="O234" s="18">
        <f t="shared" si="142"/>
        <v>6627</v>
      </c>
      <c r="P234" s="18">
        <f t="shared" si="143"/>
        <v>-32</v>
      </c>
      <c r="Q234" s="18">
        <f t="shared" si="144"/>
        <v>4</v>
      </c>
      <c r="R234" s="18">
        <f t="shared" si="150"/>
        <v>0</v>
      </c>
      <c r="S234" s="17">
        <f t="shared" si="151"/>
        <v>40816.857142857145</v>
      </c>
      <c r="T234" s="17">
        <f t="shared" si="152"/>
        <v>-16.142857142857142</v>
      </c>
      <c r="U234" s="17">
        <f t="shared" si="153"/>
        <v>-1.2857142857142858</v>
      </c>
      <c r="V234" s="17">
        <f t="shared" si="145"/>
        <v>6627</v>
      </c>
      <c r="W234" s="17">
        <f t="shared" si="154"/>
        <v>0</v>
      </c>
      <c r="X234" s="17">
        <f t="shared" si="146"/>
        <v>4</v>
      </c>
      <c r="Y234" s="17">
        <f t="shared" si="160"/>
        <v>41154.285714285717</v>
      </c>
      <c r="Z234" s="17">
        <f t="shared" si="161"/>
        <v>13</v>
      </c>
      <c r="AA234" s="17">
        <f t="shared" si="162"/>
        <v>0.5714285714285714</v>
      </c>
      <c r="AB234" s="11">
        <f t="shared" si="163"/>
        <v>1.1814062211650844</v>
      </c>
      <c r="AC234" s="11">
        <f t="shared" si="164"/>
        <v>5.2469708833477288E-5</v>
      </c>
      <c r="AD234" s="11">
        <f t="shared" si="165"/>
        <v>5.2472779745507019E-4</v>
      </c>
      <c r="AE234" s="11">
        <f t="shared" si="166"/>
        <v>0.20350507071483032</v>
      </c>
      <c r="AF234" s="11">
        <f t="shared" si="167"/>
        <v>1.265521357357771E-4</v>
      </c>
      <c r="AG234" s="11">
        <f t="shared" si="168"/>
        <v>8.5251491901108269E-4</v>
      </c>
      <c r="AH234" s="11">
        <f t="shared" si="135"/>
        <v>0.19023970144969141</v>
      </c>
      <c r="AI234" s="11">
        <f t="shared" si="155"/>
        <v>0</v>
      </c>
      <c r="AJ234" s="11">
        <f t="shared" si="156"/>
        <v>3.6730945821854912E-3</v>
      </c>
      <c r="AK234" s="16">
        <f t="shared" si="175"/>
        <v>0.31252998455185399</v>
      </c>
      <c r="AL234" s="16">
        <f t="shared" si="176"/>
        <v>7.6987464639522075E-5</v>
      </c>
      <c r="AM234" s="16">
        <f t="shared" si="174"/>
        <v>7.3461891643709823E-4</v>
      </c>
      <c r="AN234" s="15">
        <f t="shared" si="169"/>
        <v>0.22209960271278945</v>
      </c>
      <c r="AO234" s="15">
        <f t="shared" si="170"/>
        <v>1.7297954647907995E-4</v>
      </c>
      <c r="AP234" s="15">
        <f t="shared" si="171"/>
        <v>0</v>
      </c>
      <c r="AQ234" s="15">
        <f t="shared" si="147"/>
        <v>0.40329545285071944</v>
      </c>
      <c r="AR234" s="15">
        <f t="shared" si="148"/>
        <v>3.5278469728479266E-6</v>
      </c>
      <c r="AS234" s="15">
        <f t="shared" si="149"/>
        <v>4.0542836367590193E-3</v>
      </c>
      <c r="AT234" s="14">
        <f t="shared" si="172"/>
        <v>4.4098903900076473E-3</v>
      </c>
      <c r="AU234" s="11">
        <f t="shared" si="157"/>
        <v>9.8509365298910193E-3</v>
      </c>
      <c r="AV234" s="14">
        <f t="shared" si="173"/>
        <v>3.8217401420620169E-2</v>
      </c>
      <c r="AW234" s="11">
        <f t="shared" si="158"/>
        <v>8.9954940281902221E-2</v>
      </c>
      <c r="AX234" s="13">
        <f t="shared" si="136"/>
        <v>5.8428241270898828E-4</v>
      </c>
      <c r="AY234" s="11">
        <f t="shared" si="140"/>
        <v>1.2735942168607807E-3</v>
      </c>
      <c r="AZ234" s="12">
        <f t="shared" si="138"/>
        <v>6.7723801522503454E-5</v>
      </c>
      <c r="BA234" s="11">
        <f t="shared" si="139"/>
        <v>1.486131272989839E-4</v>
      </c>
      <c r="BB234" s="117">
        <f t="shared" si="159"/>
        <v>29237</v>
      </c>
      <c r="BC234" s="341">
        <f t="shared" si="137"/>
        <v>449</v>
      </c>
    </row>
    <row r="235" spans="1:55" ht="16">
      <c r="A235" s="20">
        <v>120</v>
      </c>
      <c r="B235" s="19">
        <v>44589</v>
      </c>
      <c r="C235" s="8">
        <v>12942954</v>
      </c>
      <c r="D235" s="8">
        <v>81476</v>
      </c>
      <c r="E235" s="8">
        <v>5369088</v>
      </c>
      <c r="F235" s="8">
        <v>5283508</v>
      </c>
      <c r="G235" s="8">
        <v>6629870</v>
      </c>
      <c r="H235" s="10">
        <f t="shared" si="141"/>
        <v>764006</v>
      </c>
      <c r="I235" s="8">
        <v>24467</v>
      </c>
      <c r="J235" s="8">
        <v>260761</v>
      </c>
      <c r="K235" s="8">
        <v>988</v>
      </c>
      <c r="L235" s="9">
        <v>114</v>
      </c>
      <c r="M235" s="8">
        <v>294076</v>
      </c>
      <c r="N235" s="8">
        <v>1950</v>
      </c>
      <c r="O235" s="18">
        <f t="shared" si="142"/>
        <v>6372</v>
      </c>
      <c r="P235" s="18">
        <f t="shared" si="143"/>
        <v>-69</v>
      </c>
      <c r="Q235" s="18">
        <f t="shared" si="144"/>
        <v>-3</v>
      </c>
      <c r="R235" s="18">
        <f t="shared" si="150"/>
        <v>0</v>
      </c>
      <c r="S235" s="17">
        <f t="shared" si="151"/>
        <v>41568.142857142855</v>
      </c>
      <c r="T235" s="17">
        <f t="shared" si="152"/>
        <v>-17.857142857142858</v>
      </c>
      <c r="U235" s="17">
        <f t="shared" si="153"/>
        <v>-2.4285714285714284</v>
      </c>
      <c r="V235" s="17">
        <f t="shared" si="145"/>
        <v>6372</v>
      </c>
      <c r="W235" s="17">
        <f t="shared" si="154"/>
        <v>0</v>
      </c>
      <c r="X235" s="17">
        <f t="shared" si="146"/>
        <v>0</v>
      </c>
      <c r="Y235" s="17">
        <f t="shared" si="160"/>
        <v>41568.142857142855</v>
      </c>
      <c r="Z235" s="17">
        <f t="shared" si="161"/>
        <v>13</v>
      </c>
      <c r="AA235" s="17">
        <f t="shared" si="162"/>
        <v>0.5714285714285714</v>
      </c>
      <c r="AB235" s="11">
        <f t="shared" si="163"/>
        <v>1.3315440725588716</v>
      </c>
      <c r="AC235" s="11">
        <f t="shared" si="164"/>
        <v>5.1102838566132968E-5</v>
      </c>
      <c r="AD235" s="11">
        <f t="shared" si="165"/>
        <v>5.4061359643195028E-4</v>
      </c>
      <c r="AE235" s="11">
        <f t="shared" si="166"/>
        <v>0.16227141374496812</v>
      </c>
      <c r="AF235" s="11">
        <f t="shared" si="167"/>
        <v>3.8219238290580872E-5</v>
      </c>
      <c r="AG235" s="11">
        <f t="shared" si="168"/>
        <v>0</v>
      </c>
      <c r="AH235" s="11">
        <f t="shared" si="135"/>
        <v>0.20411301172400539</v>
      </c>
      <c r="AI235" s="11">
        <f t="shared" si="155"/>
        <v>0</v>
      </c>
      <c r="AJ235" s="11">
        <f t="shared" si="156"/>
        <v>0</v>
      </c>
      <c r="AK235" s="16">
        <f t="shared" si="175"/>
        <v>0.32897115501336455</v>
      </c>
      <c r="AL235" s="16">
        <f t="shared" si="176"/>
        <v>2.6583592938733126E-5</v>
      </c>
      <c r="AM235" s="16">
        <f t="shared" si="174"/>
        <v>7.3461891643709823E-4</v>
      </c>
      <c r="AN235" s="15">
        <f t="shared" si="169"/>
        <v>0.2157166075939452</v>
      </c>
      <c r="AO235" s="15">
        <f t="shared" si="170"/>
        <v>0</v>
      </c>
      <c r="AP235" s="15">
        <f t="shared" si="171"/>
        <v>0</v>
      </c>
      <c r="AQ235" s="15">
        <f t="shared" si="147"/>
        <v>0.39819378508349829</v>
      </c>
      <c r="AR235" s="15">
        <f t="shared" si="148"/>
        <v>3.5278469728479266E-6</v>
      </c>
      <c r="AS235" s="15">
        <f t="shared" si="149"/>
        <v>4.0542836367590193E-3</v>
      </c>
      <c r="AT235" s="14">
        <f t="shared" si="172"/>
        <v>1.2289230407232721E-2</v>
      </c>
      <c r="AU235" s="11">
        <f t="shared" si="157"/>
        <v>9.6265839300016445E-3</v>
      </c>
      <c r="AV235" s="14">
        <f t="shared" si="173"/>
        <v>0.1066431415460088</v>
      </c>
      <c r="AW235" s="11">
        <f t="shared" si="158"/>
        <v>9.1229818866021592E-2</v>
      </c>
      <c r="AX235" s="13">
        <f t="shared" si="136"/>
        <v>1.8613941109882383E-3</v>
      </c>
      <c r="AY235" s="11">
        <f t="shared" si="140"/>
        <v>1.2873145787903036E-3</v>
      </c>
      <c r="AZ235" s="12">
        <f t="shared" si="138"/>
        <v>2.1478550861479939E-4</v>
      </c>
      <c r="BA235" s="11">
        <f t="shared" si="139"/>
        <v>1.4678158955497725E-4</v>
      </c>
      <c r="BB235" s="117">
        <f t="shared" si="159"/>
        <v>81476</v>
      </c>
      <c r="BC235" s="341">
        <f t="shared" si="137"/>
        <v>1424</v>
      </c>
    </row>
    <row r="236" spans="1:55" ht="16">
      <c r="A236" s="20">
        <v>121</v>
      </c>
      <c r="B236" s="19">
        <v>44590</v>
      </c>
      <c r="C236" s="8">
        <v>13021483</v>
      </c>
      <c r="D236" s="8">
        <v>78529</v>
      </c>
      <c r="E236" s="8">
        <v>5370471</v>
      </c>
      <c r="F236" s="8">
        <v>5284839</v>
      </c>
      <c r="G236" s="8">
        <v>6629870</v>
      </c>
      <c r="H236" s="10">
        <f t="shared" si="141"/>
        <v>749393</v>
      </c>
      <c r="I236" s="8">
        <v>31422</v>
      </c>
      <c r="J236" s="8">
        <v>267092</v>
      </c>
      <c r="K236" s="8">
        <v>953</v>
      </c>
      <c r="L236" s="9">
        <v>114</v>
      </c>
      <c r="M236" s="8">
        <v>294076</v>
      </c>
      <c r="N236" s="8">
        <v>1981</v>
      </c>
      <c r="O236" s="18">
        <f t="shared" si="142"/>
        <v>6331</v>
      </c>
      <c r="P236" s="18">
        <f t="shared" si="143"/>
        <v>-35</v>
      </c>
      <c r="Q236" s="18">
        <f t="shared" si="144"/>
        <v>0</v>
      </c>
      <c r="R236" s="18">
        <f t="shared" si="150"/>
        <v>0</v>
      </c>
      <c r="S236" s="17">
        <f t="shared" si="151"/>
        <v>42198.571428571428</v>
      </c>
      <c r="T236" s="17">
        <f t="shared" si="152"/>
        <v>-29.428571428571427</v>
      </c>
      <c r="U236" s="17">
        <f t="shared" si="153"/>
        <v>-1.8571428571428572</v>
      </c>
      <c r="V236" s="17">
        <f t="shared" si="145"/>
        <v>6331</v>
      </c>
      <c r="W236" s="17">
        <f t="shared" si="154"/>
        <v>0</v>
      </c>
      <c r="X236" s="17">
        <f t="shared" si="146"/>
        <v>0</v>
      </c>
      <c r="Y236" s="17">
        <f t="shared" si="160"/>
        <v>42198.571428571428</v>
      </c>
      <c r="Z236" s="17">
        <f t="shared" si="161"/>
        <v>4.5714285714285712</v>
      </c>
      <c r="AA236" s="17">
        <f t="shared" si="162"/>
        <v>1.1428571428571428</v>
      </c>
      <c r="AB236" s="11">
        <f t="shared" si="163"/>
        <v>1.7247137543863746</v>
      </c>
      <c r="AC236" s="11">
        <f t="shared" si="164"/>
        <v>1.7531105385500787E-5</v>
      </c>
      <c r="AD236" s="11">
        <f t="shared" si="165"/>
        <v>1.1567379988432619E-3</v>
      </c>
      <c r="AE236" s="11">
        <f t="shared" si="166"/>
        <v>0.18605652794757366</v>
      </c>
      <c r="AF236" s="11">
        <f t="shared" si="167"/>
        <v>7.5838264498363439E-5</v>
      </c>
      <c r="AG236" s="11">
        <f t="shared" si="168"/>
        <v>0</v>
      </c>
      <c r="AH236" s="11">
        <f t="shared" si="135"/>
        <v>0.25875669268811052</v>
      </c>
      <c r="AI236" s="11">
        <f t="shared" si="155"/>
        <v>0</v>
      </c>
      <c r="AJ236" s="11">
        <f t="shared" si="156"/>
        <v>0</v>
      </c>
      <c r="AK236" s="16">
        <f t="shared" si="175"/>
        <v>0.36090676429231267</v>
      </c>
      <c r="AL236" s="16">
        <f t="shared" si="176"/>
        <v>0</v>
      </c>
      <c r="AM236" s="16">
        <f t="shared" si="174"/>
        <v>7.3461891643709823E-4</v>
      </c>
      <c r="AN236" s="15">
        <f t="shared" si="169"/>
        <v>0.21329344372550385</v>
      </c>
      <c r="AO236" s="15">
        <f t="shared" si="170"/>
        <v>0</v>
      </c>
      <c r="AP236" s="15">
        <f t="shared" si="171"/>
        <v>0</v>
      </c>
      <c r="AQ236" s="15">
        <f t="shared" si="147"/>
        <v>0.39094572330385663</v>
      </c>
      <c r="AR236" s="15">
        <f t="shared" si="148"/>
        <v>3.5278469728479266E-6</v>
      </c>
      <c r="AS236" s="15">
        <f t="shared" si="149"/>
        <v>5.774713744285901E-3</v>
      </c>
      <c r="AT236" s="14">
        <f t="shared" si="172"/>
        <v>1.1844726970513751E-2</v>
      </c>
      <c r="AU236" s="11">
        <f t="shared" si="157"/>
        <v>9.1928111497122655E-3</v>
      </c>
      <c r="AV236" s="14">
        <f t="shared" si="173"/>
        <v>0.10479014348946414</v>
      </c>
      <c r="AW236" s="11">
        <f t="shared" si="158"/>
        <v>9.5057747187930447E-2</v>
      </c>
      <c r="AX236" s="13">
        <f t="shared" si="136"/>
        <v>1.74213291518653E-3</v>
      </c>
      <c r="AY236" s="11">
        <f t="shared" si="140"/>
        <v>1.4307323838536009E-3</v>
      </c>
      <c r="AZ236" s="12">
        <f t="shared" si="138"/>
        <v>2.0075808424599578E-4</v>
      </c>
      <c r="BA236" s="11">
        <f t="shared" si="139"/>
        <v>1.4755729965832122E-4</v>
      </c>
      <c r="BB236" s="117">
        <f t="shared" si="159"/>
        <v>78529</v>
      </c>
      <c r="BC236" s="341">
        <f t="shared" si="137"/>
        <v>1331</v>
      </c>
    </row>
    <row r="237" spans="1:55" ht="16">
      <c r="A237" s="20">
        <v>122</v>
      </c>
      <c r="B237" s="19">
        <v>44591</v>
      </c>
      <c r="C237" s="8">
        <v>13071768</v>
      </c>
      <c r="D237" s="8">
        <v>50285</v>
      </c>
      <c r="E237" s="8">
        <v>5371283</v>
      </c>
      <c r="F237" s="8">
        <v>5285504</v>
      </c>
      <c r="G237" s="8">
        <v>6629870</v>
      </c>
      <c r="H237" s="10">
        <f t="shared" si="141"/>
        <v>499928</v>
      </c>
      <c r="I237" s="8">
        <v>25172</v>
      </c>
      <c r="J237" s="8">
        <v>522189</v>
      </c>
      <c r="K237" s="8">
        <v>889</v>
      </c>
      <c r="L237" s="9">
        <v>111</v>
      </c>
      <c r="M237" s="8">
        <v>294076</v>
      </c>
      <c r="N237" s="8">
        <v>2001</v>
      </c>
      <c r="O237" s="18">
        <f t="shared" si="142"/>
        <v>255097</v>
      </c>
      <c r="P237" s="18">
        <f t="shared" si="143"/>
        <v>-64</v>
      </c>
      <c r="Q237" s="18">
        <f t="shared" si="144"/>
        <v>-3</v>
      </c>
      <c r="R237" s="18">
        <f t="shared" si="150"/>
        <v>0</v>
      </c>
      <c r="S237" s="17">
        <f t="shared" si="151"/>
        <v>43253</v>
      </c>
      <c r="T237" s="17">
        <f t="shared" si="152"/>
        <v>-45.857142857142854</v>
      </c>
      <c r="U237" s="17">
        <f t="shared" si="153"/>
        <v>-2</v>
      </c>
      <c r="V237" s="17">
        <f t="shared" si="145"/>
        <v>255097</v>
      </c>
      <c r="W237" s="17">
        <f t="shared" si="154"/>
        <v>0</v>
      </c>
      <c r="X237" s="17">
        <f t="shared" si="146"/>
        <v>0</v>
      </c>
      <c r="Y237" s="17">
        <f t="shared" si="160"/>
        <v>43253</v>
      </c>
      <c r="Z237" s="17">
        <f t="shared" si="161"/>
        <v>0</v>
      </c>
      <c r="AA237" s="17">
        <f t="shared" si="162"/>
        <v>1.1428571428571428</v>
      </c>
      <c r="AB237" s="11">
        <f t="shared" si="163"/>
        <v>1.3765196359238749</v>
      </c>
      <c r="AC237" s="11">
        <f t="shared" si="164"/>
        <v>0</v>
      </c>
      <c r="AD237" s="11">
        <f t="shared" si="165"/>
        <v>1.1992205066706639E-3</v>
      </c>
      <c r="AE237" s="11">
        <f t="shared" si="166"/>
        <v>0.2164060192595888</v>
      </c>
      <c r="AF237" s="11">
        <f t="shared" si="167"/>
        <v>7.9773956633847831E-5</v>
      </c>
      <c r="AG237" s="11">
        <f t="shared" si="168"/>
        <v>0</v>
      </c>
      <c r="AH237" s="11">
        <f t="shared" si="135"/>
        <v>1</v>
      </c>
      <c r="AI237" s="11">
        <f t="shared" si="155"/>
        <v>0</v>
      </c>
      <c r="AJ237" s="11">
        <f t="shared" si="156"/>
        <v>0</v>
      </c>
      <c r="AK237" s="16">
        <f t="shared" si="175"/>
        <v>0.41567056703636995</v>
      </c>
      <c r="AL237" s="16">
        <f t="shared" si="176"/>
        <v>0</v>
      </c>
      <c r="AM237" s="16">
        <f t="shared" si="174"/>
        <v>9.1638029782359679E-4</v>
      </c>
      <c r="AN237" s="15">
        <f t="shared" si="169"/>
        <v>0.36792669542356876</v>
      </c>
      <c r="AO237" s="15">
        <f t="shared" si="170"/>
        <v>0</v>
      </c>
      <c r="AP237" s="15">
        <f t="shared" si="171"/>
        <v>0</v>
      </c>
      <c r="AQ237" s="15">
        <f t="shared" si="147"/>
        <v>0.39049894047020606</v>
      </c>
      <c r="AR237" s="15">
        <f t="shared" si="148"/>
        <v>3.2027774486034288E-6</v>
      </c>
      <c r="AS237" s="15">
        <f t="shared" si="149"/>
        <v>4.72880651102002E-3</v>
      </c>
      <c r="AT237" s="14">
        <f t="shared" si="172"/>
        <v>7.5846132729601029E-3</v>
      </c>
      <c r="AU237" s="11">
        <f t="shared" si="157"/>
        <v>8.6823292592033158E-3</v>
      </c>
      <c r="AV237" s="14">
        <f t="shared" si="173"/>
        <v>0.10058448416571987</v>
      </c>
      <c r="AW237" s="11">
        <f t="shared" si="158"/>
        <v>9.8936478669078246E-2</v>
      </c>
      <c r="AX237" s="13">
        <f t="shared" si="136"/>
        <v>8.8738485681077886E-4</v>
      </c>
      <c r="AY237" s="11">
        <f t="shared" si="140"/>
        <v>1.4526099588527302E-3</v>
      </c>
      <c r="AZ237" s="12">
        <f t="shared" si="138"/>
        <v>1.0030362586295055E-4</v>
      </c>
      <c r="BA237" s="11">
        <f t="shared" si="139"/>
        <v>1.3771009084642685E-4</v>
      </c>
      <c r="BB237" s="117">
        <f t="shared" si="159"/>
        <v>50285</v>
      </c>
      <c r="BC237" s="341">
        <f t="shared" si="137"/>
        <v>665</v>
      </c>
    </row>
    <row r="238" spans="1:55" ht="16">
      <c r="A238" s="20">
        <v>123</v>
      </c>
      <c r="B238" s="19">
        <v>44592</v>
      </c>
      <c r="C238" s="8">
        <v>13101350</v>
      </c>
      <c r="D238" s="8">
        <v>29582</v>
      </c>
      <c r="E238" s="8">
        <v>5371842</v>
      </c>
      <c r="F238" s="8">
        <v>5285785</v>
      </c>
      <c r="G238" s="8">
        <v>6629870</v>
      </c>
      <c r="H238" s="10">
        <f t="shared" si="141"/>
        <v>501080</v>
      </c>
      <c r="I238" s="8">
        <v>20859</v>
      </c>
      <c r="J238" s="8">
        <v>525086</v>
      </c>
      <c r="K238" s="8">
        <v>873</v>
      </c>
      <c r="L238" s="9">
        <v>102</v>
      </c>
      <c r="M238" s="8">
        <v>294076</v>
      </c>
      <c r="N238" s="8">
        <v>2009</v>
      </c>
      <c r="O238" s="18">
        <f t="shared" si="142"/>
        <v>2897</v>
      </c>
      <c r="P238" s="18">
        <f t="shared" si="143"/>
        <v>-16</v>
      </c>
      <c r="Q238" s="18">
        <f t="shared" si="144"/>
        <v>-9</v>
      </c>
      <c r="R238" s="18">
        <f t="shared" si="150"/>
        <v>0</v>
      </c>
      <c r="S238" s="17">
        <f t="shared" si="151"/>
        <v>44004.857142857145</v>
      </c>
      <c r="T238" s="17">
        <f t="shared" si="152"/>
        <v>-43.571428571428569</v>
      </c>
      <c r="U238" s="17">
        <f t="shared" si="153"/>
        <v>-5</v>
      </c>
      <c r="V238" s="17">
        <f t="shared" si="145"/>
        <v>2897</v>
      </c>
      <c r="W238" s="17">
        <f t="shared" si="154"/>
        <v>0</v>
      </c>
      <c r="X238" s="17">
        <f t="shared" si="146"/>
        <v>0</v>
      </c>
      <c r="Y238" s="17">
        <f t="shared" si="160"/>
        <v>44004.857142857145</v>
      </c>
      <c r="Z238" s="17">
        <f t="shared" si="161"/>
        <v>0</v>
      </c>
      <c r="AA238" s="17">
        <f t="shared" si="162"/>
        <v>0.5714285714285714</v>
      </c>
      <c r="AB238" s="11">
        <f t="shared" si="163"/>
        <v>1.7481668974597626</v>
      </c>
      <c r="AC238" s="11">
        <f t="shared" si="164"/>
        <v>0</v>
      </c>
      <c r="AD238" s="11">
        <f t="shared" si="165"/>
        <v>6.4277679575767315E-4</v>
      </c>
      <c r="AE238" s="11">
        <f t="shared" si="166"/>
        <v>0.24183752119623864</v>
      </c>
      <c r="AF238" s="11">
        <f t="shared" si="167"/>
        <v>5.4975028650447623E-5</v>
      </c>
      <c r="AG238" s="11">
        <f t="shared" si="168"/>
        <v>5.7028799543769597E-4</v>
      </c>
      <c r="AH238" s="11">
        <f t="shared" si="135"/>
        <v>0.11508819323057365</v>
      </c>
      <c r="AI238" s="11">
        <f t="shared" si="155"/>
        <v>0</v>
      </c>
      <c r="AJ238" s="11">
        <f t="shared" si="156"/>
        <v>0</v>
      </c>
      <c r="AK238" s="16">
        <f t="shared" si="175"/>
        <v>0.43698251703113894</v>
      </c>
      <c r="AL238" s="16">
        <f t="shared" si="176"/>
        <v>0</v>
      </c>
      <c r="AM238" s="16">
        <f t="shared" si="174"/>
        <v>9.1638029782359679E-4</v>
      </c>
      <c r="AN238" s="15">
        <f t="shared" si="169"/>
        <v>0</v>
      </c>
      <c r="AO238" s="15">
        <f t="shared" si="170"/>
        <v>0</v>
      </c>
      <c r="AP238" s="15">
        <f t="shared" si="171"/>
        <v>0</v>
      </c>
      <c r="AQ238" s="15">
        <f t="shared" si="147"/>
        <v>0.39465883652960887</v>
      </c>
      <c r="AR238" s="15">
        <f t="shared" si="148"/>
        <v>0</v>
      </c>
      <c r="AS238" s="15">
        <f t="shared" si="149"/>
        <v>2.6040523736376273E-3</v>
      </c>
      <c r="AT238" s="14">
        <f t="shared" si="172"/>
        <v>4.4619276094403056E-3</v>
      </c>
      <c r="AU238" s="11">
        <f t="shared" si="157"/>
        <v>9.4810736431160357E-3</v>
      </c>
      <c r="AV238" s="14">
        <f t="shared" si="173"/>
        <v>5.9036481200606693E-2</v>
      </c>
      <c r="AW238" s="11">
        <f t="shared" si="158"/>
        <v>0.11442720867267867</v>
      </c>
      <c r="AX238" s="13">
        <f t="shared" si="136"/>
        <v>5.6208093965531033E-4</v>
      </c>
      <c r="AY238" s="11">
        <f t="shared" si="140"/>
        <v>1.6702399917045984E-3</v>
      </c>
      <c r="AZ238" s="12">
        <f t="shared" si="138"/>
        <v>4.2383938146600163E-5</v>
      </c>
      <c r="BA238" s="11">
        <f t="shared" si="139"/>
        <v>1.4889324483630253E-4</v>
      </c>
      <c r="BB238" s="117">
        <f t="shared" si="159"/>
        <v>29582</v>
      </c>
      <c r="BC238" s="341">
        <f t="shared" si="137"/>
        <v>281</v>
      </c>
    </row>
    <row r="239" spans="1:55" ht="16">
      <c r="A239" s="20">
        <v>124</v>
      </c>
      <c r="B239" s="19">
        <v>44593</v>
      </c>
      <c r="C239" s="8">
        <v>13168998</v>
      </c>
      <c r="D239" s="8">
        <v>67648</v>
      </c>
      <c r="E239" s="8">
        <v>5373082</v>
      </c>
      <c r="F239" s="8">
        <v>5287076</v>
      </c>
      <c r="G239" s="8">
        <v>6629870</v>
      </c>
      <c r="H239" s="10">
        <f t="shared" si="141"/>
        <v>486043</v>
      </c>
      <c r="I239" s="8">
        <v>23535</v>
      </c>
      <c r="J239" s="8">
        <v>536140</v>
      </c>
      <c r="K239" s="8">
        <v>851</v>
      </c>
      <c r="L239" s="9">
        <v>106</v>
      </c>
      <c r="M239" s="8">
        <v>294076</v>
      </c>
      <c r="N239" s="8">
        <v>2043</v>
      </c>
      <c r="O239" s="18">
        <f t="shared" si="142"/>
        <v>11054</v>
      </c>
      <c r="P239" s="18">
        <f t="shared" si="143"/>
        <v>-22</v>
      </c>
      <c r="Q239" s="18">
        <f t="shared" si="144"/>
        <v>4</v>
      </c>
      <c r="R239" s="18">
        <f t="shared" si="150"/>
        <v>0</v>
      </c>
      <c r="S239" s="17">
        <f t="shared" si="151"/>
        <v>44665</v>
      </c>
      <c r="T239" s="17">
        <f t="shared" si="152"/>
        <v>-40.142857142857146</v>
      </c>
      <c r="U239" s="17">
        <f t="shared" si="153"/>
        <v>-5</v>
      </c>
      <c r="V239" s="17">
        <f t="shared" si="145"/>
        <v>11054</v>
      </c>
      <c r="W239" s="17">
        <f t="shared" si="154"/>
        <v>0</v>
      </c>
      <c r="X239" s="17">
        <f t="shared" si="146"/>
        <v>4</v>
      </c>
      <c r="Y239" s="17">
        <f t="shared" si="160"/>
        <v>44665</v>
      </c>
      <c r="Z239" s="17">
        <f t="shared" si="161"/>
        <v>0</v>
      </c>
      <c r="AA239" s="17">
        <f t="shared" si="162"/>
        <v>0.5714285714285714</v>
      </c>
      <c r="AB239" s="11">
        <f t="shared" si="163"/>
        <v>2.1412819406491201</v>
      </c>
      <c r="AC239" s="11">
        <f t="shared" si="164"/>
        <v>0</v>
      </c>
      <c r="AD239" s="11">
        <f t="shared" si="165"/>
        <v>6.5455735558828337E-4</v>
      </c>
      <c r="AE239" s="11">
        <f t="shared" si="166"/>
        <v>0.33128357225243038</v>
      </c>
      <c r="AF239" s="11">
        <f t="shared" si="167"/>
        <v>5.5529689161886131E-5</v>
      </c>
      <c r="AG239" s="11">
        <f t="shared" si="168"/>
        <v>5.7257371886630399E-4</v>
      </c>
      <c r="AH239" s="11">
        <f t="shared" si="135"/>
        <v>0.52993911501030733</v>
      </c>
      <c r="AI239" s="11">
        <f t="shared" si="155"/>
        <v>0</v>
      </c>
      <c r="AJ239" s="11">
        <f t="shared" si="156"/>
        <v>4.5819014891179842E-3</v>
      </c>
      <c r="AK239" s="16">
        <f t="shared" si="175"/>
        <v>0.46140164545858298</v>
      </c>
      <c r="AL239" s="16">
        <f t="shared" si="176"/>
        <v>0</v>
      </c>
      <c r="AM239" s="16">
        <f t="shared" si="174"/>
        <v>9.1638029782359679E-4</v>
      </c>
      <c r="AN239" s="15">
        <f t="shared" si="169"/>
        <v>0.30638985005767011</v>
      </c>
      <c r="AO239" s="15">
        <f t="shared" si="170"/>
        <v>2.5201935850394477E-4</v>
      </c>
      <c r="AP239" s="15">
        <f t="shared" si="171"/>
        <v>0</v>
      </c>
      <c r="AQ239" s="15">
        <f t="shared" si="147"/>
        <v>0.38639616332763943</v>
      </c>
      <c r="AR239" s="15">
        <f t="shared" si="148"/>
        <v>1.1947395617097918E-6</v>
      </c>
      <c r="AS239" s="15">
        <f t="shared" si="149"/>
        <v>7.6418357489524882E-3</v>
      </c>
      <c r="AT239" s="14">
        <f t="shared" si="172"/>
        <v>1.0203518319363728E-2</v>
      </c>
      <c r="AU239" s="11">
        <f t="shared" si="157"/>
        <v>9.1032812752846488E-3</v>
      </c>
      <c r="AV239" s="14">
        <f t="shared" si="173"/>
        <v>0.13918110126058805</v>
      </c>
      <c r="AW239" s="11">
        <f t="shared" si="158"/>
        <v>0.11972841326387738</v>
      </c>
      <c r="AX239" s="13">
        <f t="shared" si="136"/>
        <v>2.5764349006146721E-3</v>
      </c>
      <c r="AY239" s="11">
        <f t="shared" si="140"/>
        <v>1.690906576409657E-3</v>
      </c>
      <c r="AZ239" s="12">
        <f t="shared" si="138"/>
        <v>1.9472478344220926E-4</v>
      </c>
      <c r="BA239" s="11">
        <f t="shared" si="139"/>
        <v>1.3775318585216822E-4</v>
      </c>
      <c r="BB239" s="117">
        <f t="shared" si="159"/>
        <v>67648</v>
      </c>
      <c r="BC239" s="341">
        <f t="shared" si="137"/>
        <v>1291</v>
      </c>
    </row>
    <row r="240" spans="1:55" ht="16">
      <c r="A240" s="20">
        <v>125</v>
      </c>
      <c r="B240" s="19">
        <v>44594</v>
      </c>
      <c r="C240" s="8">
        <v>13235180</v>
      </c>
      <c r="D240" s="8">
        <v>66182</v>
      </c>
      <c r="E240" s="8">
        <v>5374134</v>
      </c>
      <c r="F240" s="8">
        <v>5288026</v>
      </c>
      <c r="G240" s="8">
        <v>6629870</v>
      </c>
      <c r="H240" s="10">
        <f t="shared" si="141"/>
        <v>459270</v>
      </c>
      <c r="I240" s="8">
        <v>35030</v>
      </c>
      <c r="J240" s="8">
        <v>550533</v>
      </c>
      <c r="K240" s="8">
        <v>768</v>
      </c>
      <c r="L240" s="9">
        <v>99</v>
      </c>
      <c r="M240" s="8">
        <v>294076</v>
      </c>
      <c r="N240" s="8">
        <v>2068</v>
      </c>
      <c r="O240" s="18">
        <f t="shared" si="142"/>
        <v>14393</v>
      </c>
      <c r="P240" s="18">
        <f t="shared" si="143"/>
        <v>-83</v>
      </c>
      <c r="Q240" s="18">
        <f t="shared" si="144"/>
        <v>-7</v>
      </c>
      <c r="R240" s="18">
        <f t="shared" si="150"/>
        <v>0</v>
      </c>
      <c r="S240" s="17">
        <f t="shared" si="151"/>
        <v>44829.714285714283</v>
      </c>
      <c r="T240" s="17">
        <f t="shared" si="152"/>
        <v>-38</v>
      </c>
      <c r="U240" s="17">
        <f t="shared" si="153"/>
        <v>-4.8571428571428568</v>
      </c>
      <c r="V240" s="17">
        <f t="shared" si="145"/>
        <v>14393</v>
      </c>
      <c r="W240" s="17">
        <f t="shared" si="154"/>
        <v>0</v>
      </c>
      <c r="X240" s="17">
        <f t="shared" si="146"/>
        <v>0</v>
      </c>
      <c r="Y240" s="17">
        <f t="shared" si="160"/>
        <v>44829.714285714283</v>
      </c>
      <c r="Z240" s="17">
        <f t="shared" si="161"/>
        <v>0</v>
      </c>
      <c r="AA240" s="17">
        <f t="shared" si="162"/>
        <v>0.7142857142857143</v>
      </c>
      <c r="AB240" s="11">
        <f t="shared" si="163"/>
        <v>1.9048104646575008</v>
      </c>
      <c r="AC240" s="11">
        <f t="shared" si="164"/>
        <v>0</v>
      </c>
      <c r="AD240" s="11">
        <f t="shared" si="165"/>
        <v>8.3934866543562193E-4</v>
      </c>
      <c r="AE240" s="11">
        <f t="shared" si="166"/>
        <v>0.22037176518723089</v>
      </c>
      <c r="AF240" s="11">
        <f t="shared" si="167"/>
        <v>5.3997923156801658E-5</v>
      </c>
      <c r="AG240" s="11">
        <f t="shared" si="168"/>
        <v>5.4061359643195028E-4</v>
      </c>
      <c r="AH240" s="11">
        <f t="shared" si="135"/>
        <v>0.6115572551519014</v>
      </c>
      <c r="AI240" s="11">
        <f t="shared" si="155"/>
        <v>0</v>
      </c>
      <c r="AJ240" s="11">
        <f t="shared" si="156"/>
        <v>0</v>
      </c>
      <c r="AK240" s="16">
        <f t="shared" si="175"/>
        <v>0.46765679646415714</v>
      </c>
      <c r="AL240" s="16">
        <f t="shared" si="176"/>
        <v>0</v>
      </c>
      <c r="AM240" s="16">
        <f t="shared" si="174"/>
        <v>9.1638029782359679E-4</v>
      </c>
      <c r="AN240" s="15">
        <f t="shared" si="169"/>
        <v>0.22821063594350061</v>
      </c>
      <c r="AO240" s="15">
        <f t="shared" si="170"/>
        <v>1.3291796469366564E-4</v>
      </c>
      <c r="AP240" s="15">
        <f t="shared" si="171"/>
        <v>0</v>
      </c>
      <c r="AQ240" s="15">
        <f t="shared" si="147"/>
        <v>0.38849959594362565</v>
      </c>
      <c r="AR240" s="15">
        <f t="shared" si="148"/>
        <v>1.1947395617097918E-6</v>
      </c>
      <c r="AS240" s="15">
        <f t="shared" si="149"/>
        <v>7.6418357489524882E-3</v>
      </c>
      <c r="AT240" s="14">
        <f t="shared" si="172"/>
        <v>9.9823978449049521E-3</v>
      </c>
      <c r="AU240" s="11">
        <f t="shared" si="157"/>
        <v>8.8415222104117983E-3</v>
      </c>
      <c r="AV240" s="14">
        <f t="shared" si="173"/>
        <v>0.14410259760053998</v>
      </c>
      <c r="AW240" s="11">
        <f t="shared" si="158"/>
        <v>0.12637354593824904</v>
      </c>
      <c r="AX240" s="13">
        <f t="shared" si="136"/>
        <v>1.9545595760045924E-3</v>
      </c>
      <c r="AY240" s="11">
        <f t="shared" si="140"/>
        <v>1.8373785061187597E-3</v>
      </c>
      <c r="AZ240" s="12">
        <f t="shared" si="138"/>
        <v>1.4329089408992936E-4</v>
      </c>
      <c r="BA240" s="11">
        <f t="shared" si="139"/>
        <v>1.3559843556510158E-4</v>
      </c>
      <c r="BB240" s="117">
        <f t="shared" si="159"/>
        <v>66182</v>
      </c>
      <c r="BC240" s="341">
        <f t="shared" si="137"/>
        <v>950</v>
      </c>
    </row>
    <row r="241" spans="1:55" ht="16">
      <c r="A241" s="20">
        <v>126</v>
      </c>
      <c r="B241" s="19">
        <v>44595</v>
      </c>
      <c r="C241" s="8">
        <v>13301486</v>
      </c>
      <c r="D241" s="8">
        <v>66306</v>
      </c>
      <c r="E241" s="8">
        <v>5375080</v>
      </c>
      <c r="F241" s="8">
        <v>5288994</v>
      </c>
      <c r="G241" s="8">
        <v>6629870</v>
      </c>
      <c r="H241" s="10">
        <f t="shared" si="141"/>
        <v>452130</v>
      </c>
      <c r="I241" s="8">
        <v>29311</v>
      </c>
      <c r="J241" s="8">
        <v>562423</v>
      </c>
      <c r="K241" s="8">
        <v>752</v>
      </c>
      <c r="L241" s="9">
        <v>82</v>
      </c>
      <c r="M241" s="8">
        <v>294076</v>
      </c>
      <c r="N241" s="8">
        <v>2102</v>
      </c>
      <c r="O241" s="18">
        <f t="shared" si="142"/>
        <v>11890</v>
      </c>
      <c r="P241" s="18">
        <f t="shared" si="143"/>
        <v>-16</v>
      </c>
      <c r="Q241" s="18">
        <f t="shared" si="144"/>
        <v>-17</v>
      </c>
      <c r="R241" s="18">
        <f t="shared" si="150"/>
        <v>0</v>
      </c>
      <c r="S241" s="17">
        <f t="shared" si="151"/>
        <v>9380.8571428571431</v>
      </c>
      <c r="T241" s="17">
        <f t="shared" si="152"/>
        <v>-33.857142857142854</v>
      </c>
      <c r="U241" s="17">
        <f t="shared" si="153"/>
        <v>-5.4285714285714288</v>
      </c>
      <c r="V241" s="17">
        <f t="shared" si="145"/>
        <v>11890</v>
      </c>
      <c r="W241" s="17">
        <f t="shared" si="154"/>
        <v>0</v>
      </c>
      <c r="X241" s="17">
        <f t="shared" si="146"/>
        <v>0</v>
      </c>
      <c r="Y241" s="17">
        <f t="shared" si="160"/>
        <v>9380.8571428571431</v>
      </c>
      <c r="Z241" s="17">
        <f t="shared" si="161"/>
        <v>0</v>
      </c>
      <c r="AA241" s="17">
        <f t="shared" si="162"/>
        <v>0.7142857142857143</v>
      </c>
      <c r="AB241" s="11">
        <f t="shared" si="163"/>
        <v>0.26779495126626157</v>
      </c>
      <c r="AC241" s="11">
        <f t="shared" si="164"/>
        <v>0</v>
      </c>
      <c r="AD241" s="11">
        <f t="shared" si="165"/>
        <v>9.3005952380952387E-4</v>
      </c>
      <c r="AE241" s="11">
        <f t="shared" si="166"/>
        <v>1.1814062211650844</v>
      </c>
      <c r="AF241" s="11">
        <f t="shared" si="167"/>
        <v>5.2469708833477288E-5</v>
      </c>
      <c r="AG241" s="11">
        <f t="shared" si="168"/>
        <v>5.2472779745507019E-4</v>
      </c>
      <c r="AH241" s="11">
        <f t="shared" si="135"/>
        <v>0.3394233514130745</v>
      </c>
      <c r="AI241" s="11">
        <f t="shared" si="155"/>
        <v>0</v>
      </c>
      <c r="AJ241" s="11">
        <f t="shared" si="156"/>
        <v>0</v>
      </c>
      <c r="AK241" s="16">
        <f t="shared" si="175"/>
        <v>0.36976577546488121</v>
      </c>
      <c r="AL241" s="16">
        <f t="shared" si="176"/>
        <v>0</v>
      </c>
      <c r="AM241" s="16">
        <f t="shared" si="174"/>
        <v>1.1992657292238798E-3</v>
      </c>
      <c r="AN241" s="15">
        <f t="shared" si="169"/>
        <v>0.19023970144969141</v>
      </c>
      <c r="AO241" s="15">
        <f t="shared" si="170"/>
        <v>0</v>
      </c>
      <c r="AP241" s="15">
        <f t="shared" si="171"/>
        <v>3.6730945821854912E-3</v>
      </c>
      <c r="AQ241" s="15">
        <f t="shared" si="147"/>
        <v>0.37464727152174582</v>
      </c>
      <c r="AR241" s="15">
        <f t="shared" si="148"/>
        <v>1.1947395617097918E-6</v>
      </c>
      <c r="AS241" s="15">
        <f t="shared" si="149"/>
        <v>5.9214056414256073E-3</v>
      </c>
      <c r="AT241" s="14">
        <f t="shared" si="172"/>
        <v>1.0001101077396692E-2</v>
      </c>
      <c r="AU241" s="11">
        <f t="shared" si="157"/>
        <v>8.6520334701671586E-3</v>
      </c>
      <c r="AV241" s="14">
        <f t="shared" si="173"/>
        <v>0.14665251144582311</v>
      </c>
      <c r="AW241" s="11">
        <f t="shared" si="158"/>
        <v>0.12570406768586637</v>
      </c>
      <c r="AX241" s="13">
        <f t="shared" si="136"/>
        <v>2.1076926426720666E-3</v>
      </c>
      <c r="AY241" s="11">
        <f t="shared" si="140"/>
        <v>1.9111927565420607E-3</v>
      </c>
      <c r="AZ241" s="12">
        <f t="shared" si="138"/>
        <v>1.4600587945163329E-4</v>
      </c>
      <c r="BA241" s="11">
        <f t="shared" si="139"/>
        <v>1.3454260792443893E-4</v>
      </c>
      <c r="BB241" s="117">
        <f t="shared" si="159"/>
        <v>66306</v>
      </c>
      <c r="BC241" s="341">
        <f t="shared" si="137"/>
        <v>968</v>
      </c>
    </row>
    <row r="242" spans="1:55" ht="16">
      <c r="A242" s="20">
        <v>127</v>
      </c>
      <c r="B242" s="19">
        <v>44596</v>
      </c>
      <c r="C242" s="8">
        <v>13365429</v>
      </c>
      <c r="D242" s="8">
        <v>63943</v>
      </c>
      <c r="E242" s="8">
        <v>5376047</v>
      </c>
      <c r="F242" s="8">
        <v>5289901</v>
      </c>
      <c r="G242" s="8">
        <v>6629870</v>
      </c>
      <c r="H242" s="10">
        <f t="shared" si="141"/>
        <v>444816</v>
      </c>
      <c r="I242" s="8">
        <v>24737</v>
      </c>
      <c r="J242" s="8">
        <v>573416</v>
      </c>
      <c r="K242" s="8">
        <v>707</v>
      </c>
      <c r="L242" s="9">
        <v>79</v>
      </c>
      <c r="M242" s="8">
        <v>294076</v>
      </c>
      <c r="N242" s="8">
        <v>2138</v>
      </c>
      <c r="O242" s="18">
        <f t="shared" si="142"/>
        <v>10993</v>
      </c>
      <c r="P242" s="18">
        <f t="shared" si="143"/>
        <v>-45</v>
      </c>
      <c r="Q242" s="18">
        <f t="shared" si="144"/>
        <v>-3</v>
      </c>
      <c r="R242" s="18">
        <f t="shared" si="150"/>
        <v>0</v>
      </c>
      <c r="S242" s="17">
        <f t="shared" si="151"/>
        <v>10124.571428571429</v>
      </c>
      <c r="T242" s="17">
        <f t="shared" si="152"/>
        <v>-33.571428571428569</v>
      </c>
      <c r="U242" s="17">
        <f t="shared" si="153"/>
        <v>-4.2857142857142856</v>
      </c>
      <c r="V242" s="17">
        <f t="shared" si="145"/>
        <v>10993</v>
      </c>
      <c r="W242" s="17">
        <f t="shared" si="154"/>
        <v>0</v>
      </c>
      <c r="X242" s="17">
        <f t="shared" si="146"/>
        <v>0</v>
      </c>
      <c r="Y242" s="17">
        <f t="shared" si="160"/>
        <v>10124.571428571429</v>
      </c>
      <c r="Z242" s="17">
        <f t="shared" si="161"/>
        <v>0</v>
      </c>
      <c r="AA242" s="17">
        <f t="shared" si="162"/>
        <v>0.7142857142857143</v>
      </c>
      <c r="AB242" s="11">
        <f t="shared" si="163"/>
        <v>0.34541883349498242</v>
      </c>
      <c r="AC242" s="11">
        <f t="shared" si="164"/>
        <v>0</v>
      </c>
      <c r="AD242" s="11">
        <f t="shared" si="165"/>
        <v>9.4984802431610945E-4</v>
      </c>
      <c r="AE242" s="11">
        <f t="shared" si="166"/>
        <v>1.3315440725588716</v>
      </c>
      <c r="AF242" s="11">
        <f t="shared" si="167"/>
        <v>5.1102838566132968E-5</v>
      </c>
      <c r="AG242" s="11">
        <f t="shared" si="168"/>
        <v>5.4061359643195028E-4</v>
      </c>
      <c r="AH242" s="11">
        <f t="shared" si="135"/>
        <v>0.3750469107161134</v>
      </c>
      <c r="AI242" s="11">
        <f t="shared" si="155"/>
        <v>0</v>
      </c>
      <c r="AJ242" s="11">
        <f t="shared" si="156"/>
        <v>0</v>
      </c>
      <c r="AK242" s="16">
        <f t="shared" si="175"/>
        <v>0.40945200165636864</v>
      </c>
      <c r="AL242" s="16">
        <f t="shared" si="176"/>
        <v>0</v>
      </c>
      <c r="AM242" s="16">
        <f t="shared" si="174"/>
        <v>2.8288543140028287E-4</v>
      </c>
      <c r="AN242" s="15">
        <f t="shared" si="169"/>
        <v>0.20411301172400539</v>
      </c>
      <c r="AO242" s="15">
        <f t="shared" si="170"/>
        <v>0</v>
      </c>
      <c r="AP242" s="15">
        <f t="shared" si="171"/>
        <v>0</v>
      </c>
      <c r="AQ242" s="15">
        <f t="shared" si="147"/>
        <v>0.36917539340812461</v>
      </c>
      <c r="AR242" s="15">
        <f t="shared" si="148"/>
        <v>1.1947395617097918E-6</v>
      </c>
      <c r="AS242" s="15">
        <f t="shared" si="149"/>
        <v>5.4912981145438869E-3</v>
      </c>
      <c r="AT242" s="14">
        <f t="shared" si="172"/>
        <v>9.6446838324130042E-3</v>
      </c>
      <c r="AU242" s="11">
        <f t="shared" si="157"/>
        <v>8.5543370921515611E-3</v>
      </c>
      <c r="AV242" s="14">
        <f t="shared" si="173"/>
        <v>0.14375157368439984</v>
      </c>
      <c r="AW242" s="11">
        <f t="shared" si="158"/>
        <v>0.12562182836577646</v>
      </c>
      <c r="AX242" s="13">
        <f t="shared" si="136"/>
        <v>2.0060602039236501E-3</v>
      </c>
      <c r="AY242" s="11">
        <f t="shared" si="140"/>
        <v>1.9596678920392172E-3</v>
      </c>
      <c r="AZ242" s="12">
        <f t="shared" si="138"/>
        <v>1.3680509572585887E-4</v>
      </c>
      <c r="BA242" s="11">
        <f t="shared" si="139"/>
        <v>1.3689128573734154E-4</v>
      </c>
      <c r="BB242" s="117">
        <f t="shared" si="159"/>
        <v>63943</v>
      </c>
      <c r="BC242" s="341">
        <f t="shared" si="137"/>
        <v>907</v>
      </c>
    </row>
    <row r="243" spans="1:55" ht="16">
      <c r="A243" s="20">
        <v>128</v>
      </c>
      <c r="B243" s="19">
        <v>44597</v>
      </c>
      <c r="C243" s="8">
        <v>13431810</v>
      </c>
      <c r="D243" s="8">
        <v>66381</v>
      </c>
      <c r="E243" s="8">
        <v>5377078</v>
      </c>
      <c r="F243" s="8">
        <v>5291132</v>
      </c>
      <c r="G243" s="8">
        <v>6629870</v>
      </c>
      <c r="H243" s="10">
        <f t="shared" si="141"/>
        <v>438720</v>
      </c>
      <c r="I243" s="8">
        <v>22096</v>
      </c>
      <c r="J243" s="8">
        <v>580900</v>
      </c>
      <c r="K243" s="8">
        <v>687</v>
      </c>
      <c r="L243" s="9">
        <v>80</v>
      </c>
      <c r="M243" s="8">
        <v>294076</v>
      </c>
      <c r="N243" s="8">
        <v>2179</v>
      </c>
      <c r="O243" s="18">
        <f t="shared" si="142"/>
        <v>7484</v>
      </c>
      <c r="P243" s="18">
        <f t="shared" si="143"/>
        <v>-20</v>
      </c>
      <c r="Q243" s="18">
        <f t="shared" si="144"/>
        <v>1</v>
      </c>
      <c r="R243" s="18">
        <f t="shared" si="150"/>
        <v>0</v>
      </c>
      <c r="S243" s="17">
        <f t="shared" si="151"/>
        <v>9915.4285714285706</v>
      </c>
      <c r="T243" s="17">
        <f t="shared" si="152"/>
        <v>-39.428571428571431</v>
      </c>
      <c r="U243" s="17">
        <f t="shared" si="153"/>
        <v>-4.8571428571428568</v>
      </c>
      <c r="V243" s="17">
        <f t="shared" si="145"/>
        <v>7484</v>
      </c>
      <c r="W243" s="17">
        <f t="shared" si="154"/>
        <v>0</v>
      </c>
      <c r="X243" s="17">
        <f t="shared" si="146"/>
        <v>1</v>
      </c>
      <c r="Y243" s="17">
        <f t="shared" si="160"/>
        <v>9915.4285714285706</v>
      </c>
      <c r="Z243" s="17">
        <f t="shared" si="161"/>
        <v>0</v>
      </c>
      <c r="AA243" s="17">
        <f t="shared" si="162"/>
        <v>0.14285714285714285</v>
      </c>
      <c r="AB243" s="11">
        <f t="shared" si="163"/>
        <v>0.40083391564977849</v>
      </c>
      <c r="AC243" s="11">
        <f t="shared" si="164"/>
        <v>0</v>
      </c>
      <c r="AD243" s="11">
        <f t="shared" si="165"/>
        <v>2.0206102242877348E-4</v>
      </c>
      <c r="AE243" s="11">
        <f t="shared" si="166"/>
        <v>1.7247137543863746</v>
      </c>
      <c r="AF243" s="11">
        <f t="shared" si="167"/>
        <v>1.7531105385500787E-5</v>
      </c>
      <c r="AG243" s="11">
        <f t="shared" si="168"/>
        <v>1.1567379988432619E-3</v>
      </c>
      <c r="AH243" s="11">
        <f t="shared" si="135"/>
        <v>0.30254274972712941</v>
      </c>
      <c r="AI243" s="11">
        <f t="shared" si="155"/>
        <v>0</v>
      </c>
      <c r="AJ243" s="11">
        <f t="shared" si="156"/>
        <v>1.4144271570014145E-3</v>
      </c>
      <c r="AK243" s="16">
        <f t="shared" si="175"/>
        <v>0.41760000664877539</v>
      </c>
      <c r="AL243" s="16">
        <f t="shared" si="176"/>
        <v>0</v>
      </c>
      <c r="AM243" s="16">
        <f t="shared" si="174"/>
        <v>2.8288543140028287E-4</v>
      </c>
      <c r="AN243" s="15">
        <f t="shared" si="169"/>
        <v>0.25875669268811052</v>
      </c>
      <c r="AO243" s="15">
        <f t="shared" si="170"/>
        <v>0</v>
      </c>
      <c r="AP243" s="15">
        <f t="shared" si="171"/>
        <v>0</v>
      </c>
      <c r="AQ243" s="15">
        <f t="shared" si="147"/>
        <v>0.37738015008820841</v>
      </c>
      <c r="AR243" s="15">
        <f t="shared" si="148"/>
        <v>2.0573612992024954E-6</v>
      </c>
      <c r="AS243" s="15">
        <f t="shared" si="149"/>
        <v>5.0377833753148613E-3</v>
      </c>
      <c r="AT243" s="14">
        <f t="shared" si="172"/>
        <v>1.0012413516403791E-2</v>
      </c>
      <c r="AU243" s="11">
        <f t="shared" si="157"/>
        <v>8.4271637302088895E-3</v>
      </c>
      <c r="AV243" s="14">
        <f t="shared" si="173"/>
        <v>0.15130607221006565</v>
      </c>
      <c r="AW243" s="11">
        <f t="shared" si="158"/>
        <v>0.1270114733338166</v>
      </c>
      <c r="AX243" s="13">
        <f t="shared" si="136"/>
        <v>2.7674364231502465E-3</v>
      </c>
      <c r="AY243" s="11">
        <f t="shared" si="140"/>
        <v>1.987710599126506E-3</v>
      </c>
      <c r="AZ243" s="12">
        <f t="shared" si="138"/>
        <v>1.8567483223652951E-4</v>
      </c>
      <c r="BA243" s="11">
        <f t="shared" si="139"/>
        <v>1.3467189294166294E-4</v>
      </c>
      <c r="BB243" s="117">
        <f t="shared" si="159"/>
        <v>66381</v>
      </c>
      <c r="BC243" s="341">
        <f t="shared" si="137"/>
        <v>1231</v>
      </c>
    </row>
    <row r="244" spans="1:55" ht="16">
      <c r="A244" s="20">
        <v>129</v>
      </c>
      <c r="B244" s="19">
        <v>44598</v>
      </c>
      <c r="C244" s="8">
        <v>13473301</v>
      </c>
      <c r="D244" s="8">
        <v>41491</v>
      </c>
      <c r="E244" s="8">
        <v>5377754</v>
      </c>
      <c r="F244" s="8">
        <v>5291748</v>
      </c>
      <c r="G244" s="8">
        <v>6629870</v>
      </c>
      <c r="H244" s="10">
        <f t="shared" si="141"/>
        <v>432657</v>
      </c>
      <c r="I244" s="8">
        <v>20624</v>
      </c>
      <c r="J244" s="8">
        <v>587855</v>
      </c>
      <c r="K244" s="8">
        <v>652</v>
      </c>
      <c r="L244" s="9">
        <v>73</v>
      </c>
      <c r="M244" s="8">
        <v>294076</v>
      </c>
      <c r="N244" s="8">
        <v>2185</v>
      </c>
      <c r="O244" s="18">
        <f t="shared" si="142"/>
        <v>6955</v>
      </c>
      <c r="P244" s="18">
        <f t="shared" si="143"/>
        <v>-35</v>
      </c>
      <c r="Q244" s="18">
        <f t="shared" si="144"/>
        <v>-7</v>
      </c>
      <c r="R244" s="18">
        <f t="shared" si="150"/>
        <v>0</v>
      </c>
      <c r="S244" s="17">
        <f t="shared" si="151"/>
        <v>9245.7142857142862</v>
      </c>
      <c r="T244" s="17">
        <f t="shared" si="152"/>
        <v>-32.285714285714285</v>
      </c>
      <c r="U244" s="17">
        <f t="shared" si="153"/>
        <v>-4</v>
      </c>
      <c r="V244" s="17">
        <f t="shared" si="145"/>
        <v>6955</v>
      </c>
      <c r="W244" s="17">
        <f t="shared" si="154"/>
        <v>0</v>
      </c>
      <c r="X244" s="17">
        <f t="shared" si="146"/>
        <v>0</v>
      </c>
      <c r="Y244" s="17">
        <f t="shared" si="160"/>
        <v>9245.7142857142862</v>
      </c>
      <c r="Z244" s="17">
        <f t="shared" si="161"/>
        <v>0</v>
      </c>
      <c r="AA244" s="17">
        <f t="shared" si="162"/>
        <v>0.14285714285714285</v>
      </c>
      <c r="AB244" s="11">
        <f t="shared" si="163"/>
        <v>0.41843384710872039</v>
      </c>
      <c r="AC244" s="11">
        <f t="shared" si="164"/>
        <v>0</v>
      </c>
      <c r="AD244" s="11">
        <f t="shared" si="165"/>
        <v>2.0794343938448741E-4</v>
      </c>
      <c r="AE244" s="11">
        <f t="shared" si="166"/>
        <v>1.3765196359238749</v>
      </c>
      <c r="AF244" s="11">
        <f t="shared" si="167"/>
        <v>0</v>
      </c>
      <c r="AG244" s="11">
        <f t="shared" si="168"/>
        <v>1.1992205066706639E-3</v>
      </c>
      <c r="AH244" s="11">
        <f t="shared" si="135"/>
        <v>0.31476285300506879</v>
      </c>
      <c r="AI244" s="11">
        <f t="shared" si="155"/>
        <v>0</v>
      </c>
      <c r="AJ244" s="11">
        <f t="shared" si="156"/>
        <v>0</v>
      </c>
      <c r="AK244" s="16">
        <f t="shared" si="175"/>
        <v>0.40168534266957012</v>
      </c>
      <c r="AL244" s="16">
        <f t="shared" si="176"/>
        <v>0</v>
      </c>
      <c r="AM244" s="16">
        <f t="shared" si="174"/>
        <v>2.8288543140028287E-4</v>
      </c>
      <c r="AN244" s="15">
        <f t="shared" si="169"/>
        <v>1</v>
      </c>
      <c r="AO244" s="15">
        <f t="shared" si="170"/>
        <v>0</v>
      </c>
      <c r="AP244" s="15">
        <f t="shared" si="171"/>
        <v>0</v>
      </c>
      <c r="AQ244" s="15">
        <f t="shared" si="147"/>
        <v>0.36972586823244191</v>
      </c>
      <c r="AR244" s="15">
        <f t="shared" si="148"/>
        <v>8.6262173749270369E-7</v>
      </c>
      <c r="AS244" s="15">
        <f t="shared" si="149"/>
        <v>0</v>
      </c>
      <c r="AT244" s="14">
        <f t="shared" si="172"/>
        <v>6.2581920912476415E-3</v>
      </c>
      <c r="AU244" s="11">
        <f t="shared" si="157"/>
        <v>8.2904448244945118E-3</v>
      </c>
      <c r="AV244" s="14">
        <f t="shared" si="173"/>
        <v>9.5898136399041267E-2</v>
      </c>
      <c r="AW244" s="11">
        <f t="shared" si="158"/>
        <v>0.1280586432399293</v>
      </c>
      <c r="AX244" s="13">
        <f t="shared" si="136"/>
        <v>1.4040846097738877E-3</v>
      </c>
      <c r="AY244" s="11">
        <f t="shared" si="140"/>
        <v>2.0771229464375414E-3</v>
      </c>
      <c r="AZ244" s="12">
        <f t="shared" si="138"/>
        <v>9.2912832378312091E-5</v>
      </c>
      <c r="BA244" s="11">
        <f t="shared" si="139"/>
        <v>1.3725759328614285E-4</v>
      </c>
      <c r="BB244" s="117">
        <f t="shared" si="159"/>
        <v>41491</v>
      </c>
      <c r="BC244" s="341">
        <f t="shared" si="137"/>
        <v>616</v>
      </c>
    </row>
    <row r="245" spans="1:55" ht="16">
      <c r="A245" s="20">
        <v>130</v>
      </c>
      <c r="B245" s="19">
        <v>44599</v>
      </c>
      <c r="C245" s="8">
        <v>13498349</v>
      </c>
      <c r="D245" s="8">
        <v>25048</v>
      </c>
      <c r="E245" s="8">
        <v>5378331</v>
      </c>
      <c r="F245" s="8">
        <v>5292138</v>
      </c>
      <c r="G245" s="8">
        <v>6629870</v>
      </c>
      <c r="H245" s="10">
        <f t="shared" si="141"/>
        <v>428458</v>
      </c>
      <c r="I245" s="8">
        <v>16338</v>
      </c>
      <c r="J245" s="8">
        <v>595958</v>
      </c>
      <c r="K245" s="8">
        <v>638</v>
      </c>
      <c r="L245" s="9">
        <v>72</v>
      </c>
      <c r="M245" s="8">
        <v>294076</v>
      </c>
      <c r="N245" s="8">
        <v>2192</v>
      </c>
      <c r="O245" s="18">
        <f t="shared" si="142"/>
        <v>8103</v>
      </c>
      <c r="P245" s="18">
        <f t="shared" si="143"/>
        <v>-14</v>
      </c>
      <c r="Q245" s="18">
        <f t="shared" si="144"/>
        <v>-1</v>
      </c>
      <c r="R245" s="18">
        <f t="shared" si="150"/>
        <v>0</v>
      </c>
      <c r="S245" s="17">
        <f t="shared" si="151"/>
        <v>8862.1428571428569</v>
      </c>
      <c r="T245" s="17">
        <f t="shared" si="152"/>
        <v>-29.857142857142858</v>
      </c>
      <c r="U245" s="17">
        <f t="shared" si="153"/>
        <v>-1</v>
      </c>
      <c r="V245" s="17">
        <f t="shared" si="145"/>
        <v>8103</v>
      </c>
      <c r="W245" s="17">
        <f t="shared" si="154"/>
        <v>0</v>
      </c>
      <c r="X245" s="17">
        <f t="shared" si="146"/>
        <v>0</v>
      </c>
      <c r="Y245" s="17">
        <f t="shared" si="160"/>
        <v>8862.1428571428569</v>
      </c>
      <c r="Z245" s="17">
        <f t="shared" si="161"/>
        <v>0.14285714285714285</v>
      </c>
      <c r="AA245" s="17">
        <f t="shared" si="162"/>
        <v>0.7142857142857143</v>
      </c>
      <c r="AB245" s="11">
        <f t="shared" si="163"/>
        <v>0.42970048764269086</v>
      </c>
      <c r="AC245" s="11">
        <f t="shared" si="164"/>
        <v>2.4301425157078333E-7</v>
      </c>
      <c r="AD245" s="11">
        <f t="shared" si="165"/>
        <v>1.0955302366345311E-3</v>
      </c>
      <c r="AE245" s="11">
        <f t="shared" si="166"/>
        <v>1.7481668974597626</v>
      </c>
      <c r="AF245" s="11">
        <f t="shared" si="167"/>
        <v>0</v>
      </c>
      <c r="AG245" s="11">
        <f t="shared" si="168"/>
        <v>6.4277679575767315E-4</v>
      </c>
      <c r="AH245" s="11">
        <f t="shared" si="135"/>
        <v>0.39289177657098528</v>
      </c>
      <c r="AI245" s="11">
        <f t="shared" si="155"/>
        <v>0</v>
      </c>
      <c r="AJ245" s="11">
        <f t="shared" si="156"/>
        <v>0</v>
      </c>
      <c r="AK245" s="16">
        <f t="shared" si="175"/>
        <v>0.39989373564952047</v>
      </c>
      <c r="AL245" s="16">
        <f t="shared" si="176"/>
        <v>0</v>
      </c>
      <c r="AM245" s="16">
        <f t="shared" si="174"/>
        <v>2.8288543140028287E-4</v>
      </c>
      <c r="AN245" s="15">
        <f t="shared" si="169"/>
        <v>0.11508819323057365</v>
      </c>
      <c r="AO245" s="15">
        <f t="shared" si="170"/>
        <v>0</v>
      </c>
      <c r="AP245" s="15">
        <f t="shared" si="171"/>
        <v>0</v>
      </c>
      <c r="AQ245" s="15">
        <f t="shared" si="147"/>
        <v>0.36003604421533991</v>
      </c>
      <c r="AR245" s="15">
        <f t="shared" si="148"/>
        <v>8.6262173749270369E-7</v>
      </c>
      <c r="AS245" s="15">
        <f t="shared" si="149"/>
        <v>0</v>
      </c>
      <c r="AT245" s="14">
        <f t="shared" si="172"/>
        <v>3.7780529633311059E-3</v>
      </c>
      <c r="AU245" s="11">
        <f t="shared" si="157"/>
        <v>8.1316612758405727E-3</v>
      </c>
      <c r="AV245" s="14">
        <f t="shared" si="173"/>
        <v>5.8460805959977408E-2</v>
      </c>
      <c r="AW245" s="11">
        <f t="shared" si="158"/>
        <v>0.1287529833708505</v>
      </c>
      <c r="AX245" s="13">
        <f t="shared" si="136"/>
        <v>9.0140688813540517E-4</v>
      </c>
      <c r="AY245" s="11">
        <f t="shared" si="140"/>
        <v>2.2160138310800171E-3</v>
      </c>
      <c r="AZ245" s="12">
        <f t="shared" si="138"/>
        <v>5.8824682836918368E-5</v>
      </c>
      <c r="BA245" s="11">
        <f t="shared" si="139"/>
        <v>1.426229215009387E-4</v>
      </c>
      <c r="BB245" s="117">
        <f t="shared" si="159"/>
        <v>25048</v>
      </c>
      <c r="BC245" s="341">
        <f t="shared" si="137"/>
        <v>390</v>
      </c>
    </row>
    <row r="246" spans="1:55" ht="16">
      <c r="A246" s="20">
        <v>131</v>
      </c>
      <c r="B246" s="19">
        <v>44600</v>
      </c>
      <c r="C246" s="8">
        <v>13560095</v>
      </c>
      <c r="D246" s="8">
        <v>61746</v>
      </c>
      <c r="E246" s="8">
        <v>5379602</v>
      </c>
      <c r="F246" s="8">
        <v>5293326</v>
      </c>
      <c r="G246" s="8">
        <v>6629870</v>
      </c>
      <c r="H246" s="10">
        <f t="shared" si="141"/>
        <v>414657</v>
      </c>
      <c r="I246" s="8">
        <v>19404</v>
      </c>
      <c r="J246" s="8">
        <v>605548</v>
      </c>
      <c r="K246" s="8">
        <v>575</v>
      </c>
      <c r="L246" s="9">
        <v>72</v>
      </c>
      <c r="M246" s="8">
        <v>294076</v>
      </c>
      <c r="N246" s="8">
        <v>2212</v>
      </c>
      <c r="O246" s="18">
        <f t="shared" si="142"/>
        <v>9590</v>
      </c>
      <c r="P246" s="18">
        <f t="shared" si="143"/>
        <v>-63</v>
      </c>
      <c r="Q246" s="18">
        <f t="shared" si="144"/>
        <v>0</v>
      </c>
      <c r="R246" s="18">
        <f t="shared" si="150"/>
        <v>0</v>
      </c>
      <c r="S246" s="17">
        <f t="shared" si="151"/>
        <v>8469.2857142857138</v>
      </c>
      <c r="T246" s="17">
        <f t="shared" si="152"/>
        <v>-22</v>
      </c>
      <c r="U246" s="17">
        <f t="shared" si="153"/>
        <v>0.42857142857142855</v>
      </c>
      <c r="V246" s="17">
        <f t="shared" si="145"/>
        <v>9590</v>
      </c>
      <c r="W246" s="17">
        <f t="shared" si="154"/>
        <v>0</v>
      </c>
      <c r="X246" s="17">
        <f t="shared" si="146"/>
        <v>0</v>
      </c>
      <c r="Y246" s="17">
        <f t="shared" si="160"/>
        <v>8469.2857142857138</v>
      </c>
      <c r="Z246" s="17">
        <f t="shared" si="161"/>
        <v>1.5714285714285714</v>
      </c>
      <c r="AA246" s="17">
        <f t="shared" si="162"/>
        <v>1.7142857142857142</v>
      </c>
      <c r="AB246" s="11">
        <f t="shared" si="163"/>
        <v>0.51837958833919173</v>
      </c>
      <c r="AC246" s="11">
        <f t="shared" si="164"/>
        <v>2.6368109353823111E-6</v>
      </c>
      <c r="AD246" s="11">
        <f t="shared" si="165"/>
        <v>2.6869682042095834E-3</v>
      </c>
      <c r="AE246" s="11">
        <f t="shared" si="166"/>
        <v>2.1412819406491201</v>
      </c>
      <c r="AF246" s="11">
        <f t="shared" si="167"/>
        <v>0</v>
      </c>
      <c r="AG246" s="11">
        <f t="shared" si="168"/>
        <v>6.5455735558828337E-4</v>
      </c>
      <c r="AH246" s="11">
        <f t="shared" ref="AH246:AH309" si="177">MIN(1,V246/I245)</f>
        <v>0.58697514995715505</v>
      </c>
      <c r="AI246" s="11">
        <f t="shared" si="155"/>
        <v>0</v>
      </c>
      <c r="AJ246" s="11">
        <f t="shared" si="156"/>
        <v>0</v>
      </c>
      <c r="AK246" s="16">
        <f t="shared" si="175"/>
        <v>0.39565656878242461</v>
      </c>
      <c r="AL246" s="16">
        <f t="shared" si="176"/>
        <v>3.2506952424449781E-7</v>
      </c>
      <c r="AM246" s="16">
        <f t="shared" si="174"/>
        <v>1.4760147601476014E-3</v>
      </c>
      <c r="AN246" s="15">
        <f t="shared" si="169"/>
        <v>0.52993911501030733</v>
      </c>
      <c r="AO246" s="15">
        <f t="shared" si="170"/>
        <v>0</v>
      </c>
      <c r="AP246" s="15">
        <f t="shared" si="171"/>
        <v>4.5819014891179842E-3</v>
      </c>
      <c r="AQ246" s="15">
        <f t="shared" si="147"/>
        <v>0.36230226190320136</v>
      </c>
      <c r="AR246" s="15">
        <f t="shared" si="148"/>
        <v>1.7023745142752191E-6</v>
      </c>
      <c r="AS246" s="15">
        <f t="shared" si="149"/>
        <v>0</v>
      </c>
      <c r="AT246" s="14">
        <f t="shared" si="172"/>
        <v>9.3133047857650308E-3</v>
      </c>
      <c r="AU246" s="11">
        <f t="shared" si="157"/>
        <v>7.9878101466760061E-3</v>
      </c>
      <c r="AV246" s="14">
        <f t="shared" si="173"/>
        <v>0.14890861603686903</v>
      </c>
      <c r="AW246" s="11">
        <f t="shared" si="158"/>
        <v>0.1296700592595087</v>
      </c>
      <c r="AX246" s="13">
        <f t="shared" ref="AX246:AX309" si="178">(F246-F245)/H245</f>
        <v>2.7727338502256931E-3</v>
      </c>
      <c r="AY246" s="11">
        <f t="shared" si="140"/>
        <v>2.3117425649349967E-3</v>
      </c>
      <c r="AZ246" s="12">
        <f t="shared" si="138"/>
        <v>1.7918903387245905E-4</v>
      </c>
      <c r="BA246" s="11">
        <f t="shared" si="139"/>
        <v>1.4551028688560797E-4</v>
      </c>
      <c r="BB246" s="117">
        <f t="shared" si="159"/>
        <v>61746</v>
      </c>
      <c r="BC246" s="341">
        <f t="shared" ref="BC246:BC309" si="179">F246-F245</f>
        <v>1188</v>
      </c>
    </row>
    <row r="247" spans="1:55" ht="16">
      <c r="A247" s="20">
        <v>132</v>
      </c>
      <c r="B247" s="19">
        <v>44601</v>
      </c>
      <c r="C247" s="8">
        <v>13619932</v>
      </c>
      <c r="D247" s="8">
        <v>59837</v>
      </c>
      <c r="E247" s="8">
        <v>5380648</v>
      </c>
      <c r="F247" s="8">
        <v>5294396</v>
      </c>
      <c r="G247" s="8">
        <v>6629870</v>
      </c>
      <c r="H247" s="10">
        <f t="shared" si="141"/>
        <v>395139</v>
      </c>
      <c r="I247" s="8">
        <v>28160</v>
      </c>
      <c r="J247" s="8">
        <v>615253</v>
      </c>
      <c r="K247" s="8">
        <v>542</v>
      </c>
      <c r="L247" s="9">
        <v>71</v>
      </c>
      <c r="M247" s="8">
        <v>294076</v>
      </c>
      <c r="N247" s="8">
        <v>2233</v>
      </c>
      <c r="O247" s="18">
        <f t="shared" si="142"/>
        <v>9705</v>
      </c>
      <c r="P247" s="18">
        <f t="shared" si="143"/>
        <v>-33</v>
      </c>
      <c r="Q247" s="18">
        <f t="shared" si="144"/>
        <v>-1</v>
      </c>
      <c r="R247" s="18">
        <f t="shared" si="150"/>
        <v>0</v>
      </c>
      <c r="S247" s="17">
        <f t="shared" si="151"/>
        <v>8406.8571428571431</v>
      </c>
      <c r="T247" s="17">
        <f t="shared" si="152"/>
        <v>-28.571428571428573</v>
      </c>
      <c r="U247" s="17">
        <f t="shared" si="153"/>
        <v>-0.14285714285714285</v>
      </c>
      <c r="V247" s="17">
        <f t="shared" si="145"/>
        <v>9705</v>
      </c>
      <c r="W247" s="17">
        <f t="shared" si="154"/>
        <v>0</v>
      </c>
      <c r="X247" s="17">
        <f t="shared" si="146"/>
        <v>0</v>
      </c>
      <c r="Y247" s="17">
        <f t="shared" si="160"/>
        <v>8406.8571428571431</v>
      </c>
      <c r="Z247" s="17">
        <f t="shared" si="161"/>
        <v>1.5714285714285714</v>
      </c>
      <c r="AA247" s="17">
        <f t="shared" si="162"/>
        <v>1.5714285714285714</v>
      </c>
      <c r="AB247" s="11">
        <f t="shared" si="163"/>
        <v>0.43325382100892307</v>
      </c>
      <c r="AC247" s="11">
        <f t="shared" si="164"/>
        <v>2.5950520378707739E-6</v>
      </c>
      <c r="AD247" s="11">
        <f t="shared" si="165"/>
        <v>2.732919254658385E-3</v>
      </c>
      <c r="AE247" s="11">
        <f t="shared" si="166"/>
        <v>1.9048104646575008</v>
      </c>
      <c r="AF247" s="11">
        <f t="shared" si="167"/>
        <v>0</v>
      </c>
      <c r="AG247" s="11">
        <f t="shared" si="168"/>
        <v>8.3934866543562193E-4</v>
      </c>
      <c r="AH247" s="11">
        <f t="shared" si="177"/>
        <v>0.50015460729746442</v>
      </c>
      <c r="AI247" s="11">
        <f t="shared" si="155"/>
        <v>0</v>
      </c>
      <c r="AJ247" s="11">
        <f t="shared" si="156"/>
        <v>0</v>
      </c>
      <c r="AK247" s="16">
        <f t="shared" si="175"/>
        <v>0.3977897951792152</v>
      </c>
      <c r="AL247" s="16">
        <f t="shared" si="176"/>
        <v>3.5278469728479266E-6</v>
      </c>
      <c r="AM247" s="16">
        <f t="shared" si="174"/>
        <v>4.0542836367590193E-3</v>
      </c>
      <c r="AN247" s="15">
        <f t="shared" si="169"/>
        <v>0.6115572551519014</v>
      </c>
      <c r="AO247" s="15">
        <f t="shared" si="170"/>
        <v>0</v>
      </c>
      <c r="AP247" s="15">
        <f t="shared" si="171"/>
        <v>0</v>
      </c>
      <c r="AQ247" s="15">
        <f t="shared" si="147"/>
        <v>0.35699867115244099</v>
      </c>
      <c r="AR247" s="15">
        <f t="shared" si="148"/>
        <v>1.7023745142752191E-6</v>
      </c>
      <c r="AS247" s="15">
        <f t="shared" si="149"/>
        <v>0</v>
      </c>
      <c r="AT247" s="14">
        <f t="shared" si="172"/>
        <v>9.0253655049043202E-3</v>
      </c>
      <c r="AU247" s="11">
        <f t="shared" si="157"/>
        <v>7.7947229734519679E-3</v>
      </c>
      <c r="AV247" s="14">
        <f t="shared" si="173"/>
        <v>0.15143278694332879</v>
      </c>
      <c r="AW247" s="11">
        <f t="shared" si="158"/>
        <v>0.12989256277144859</v>
      </c>
      <c r="AX247" s="13">
        <f t="shared" si="178"/>
        <v>2.5804460071818395E-3</v>
      </c>
      <c r="AY247" s="11">
        <f t="shared" si="140"/>
        <v>2.3104883415241625E-3</v>
      </c>
      <c r="AZ247" s="12">
        <f t="shared" ref="AZ247:AZ310" si="180">(F247-F246)/G247</f>
        <v>1.6139079650128886E-4</v>
      </c>
      <c r="BA247" s="11">
        <f t="shared" ref="BA247:BA310" si="181">AVERAGE(AZ244:AZ250)</f>
        <v>1.4165328387175875E-4</v>
      </c>
      <c r="BB247" s="117">
        <f t="shared" si="159"/>
        <v>59837</v>
      </c>
      <c r="BC247" s="341">
        <f t="shared" si="179"/>
        <v>1070</v>
      </c>
    </row>
    <row r="248" spans="1:55" ht="16">
      <c r="A248" s="20">
        <v>133</v>
      </c>
      <c r="B248" s="19">
        <v>44602</v>
      </c>
      <c r="C248" s="8">
        <v>13678869</v>
      </c>
      <c r="D248" s="8">
        <v>58937</v>
      </c>
      <c r="E248" s="8">
        <v>5381816</v>
      </c>
      <c r="F248" s="8">
        <v>5295613</v>
      </c>
      <c r="G248" s="8">
        <v>6629870</v>
      </c>
      <c r="H248" s="10">
        <f t="shared" si="141"/>
        <v>388990</v>
      </c>
      <c r="I248" s="8">
        <v>23866</v>
      </c>
      <c r="J248" s="8">
        <v>624458</v>
      </c>
      <c r="K248" s="8">
        <v>543</v>
      </c>
      <c r="L248" s="9">
        <v>75</v>
      </c>
      <c r="M248" s="8">
        <v>294076</v>
      </c>
      <c r="N248" s="8">
        <v>2249</v>
      </c>
      <c r="O248" s="18">
        <f t="shared" si="142"/>
        <v>9205</v>
      </c>
      <c r="P248" s="18">
        <f t="shared" si="143"/>
        <v>1</v>
      </c>
      <c r="Q248" s="18">
        <f t="shared" si="144"/>
        <v>4</v>
      </c>
      <c r="R248" s="18">
        <f t="shared" si="150"/>
        <v>0</v>
      </c>
      <c r="S248" s="17">
        <f t="shared" si="151"/>
        <v>8415.8571428571431</v>
      </c>
      <c r="T248" s="17">
        <f t="shared" si="152"/>
        <v>-26.714285714285715</v>
      </c>
      <c r="U248" s="17">
        <f t="shared" si="153"/>
        <v>-1.5714285714285714</v>
      </c>
      <c r="V248" s="17">
        <f t="shared" si="145"/>
        <v>9205</v>
      </c>
      <c r="W248" s="17">
        <f t="shared" si="154"/>
        <v>1</v>
      </c>
      <c r="X248" s="17">
        <f t="shared" si="146"/>
        <v>4</v>
      </c>
      <c r="Y248" s="17">
        <f t="shared" si="160"/>
        <v>8415.8571428571431</v>
      </c>
      <c r="Z248" s="17">
        <f t="shared" si="161"/>
        <v>1.5714285714285714</v>
      </c>
      <c r="AA248" s="17">
        <f t="shared" si="162"/>
        <v>1.5714285714285714</v>
      </c>
      <c r="AB248" s="11">
        <f t="shared" si="163"/>
        <v>0.29885856331168831</v>
      </c>
      <c r="AC248" s="11">
        <f t="shared" si="164"/>
        <v>2.5541176904924826E-6</v>
      </c>
      <c r="AD248" s="11">
        <f t="shared" si="165"/>
        <v>2.8993147074327886E-3</v>
      </c>
      <c r="AE248" s="11">
        <f t="shared" si="166"/>
        <v>0.26779495126626157</v>
      </c>
      <c r="AF248" s="11">
        <f t="shared" si="167"/>
        <v>0</v>
      </c>
      <c r="AG248" s="11">
        <f t="shared" si="168"/>
        <v>9.3005952380952387E-4</v>
      </c>
      <c r="AH248" s="11">
        <f t="shared" si="177"/>
        <v>0.32688210227272729</v>
      </c>
      <c r="AI248" s="11">
        <f t="shared" si="155"/>
        <v>1.6253476212224891E-6</v>
      </c>
      <c r="AJ248" s="11">
        <f t="shared" si="156"/>
        <v>7.3800738007380072E-3</v>
      </c>
      <c r="AK248" s="16">
        <f t="shared" si="175"/>
        <v>0.40329545285071944</v>
      </c>
      <c r="AL248" s="16">
        <f t="shared" si="176"/>
        <v>3.5278469728479266E-6</v>
      </c>
      <c r="AM248" s="16">
        <f t="shared" si="174"/>
        <v>4.0542836367590193E-3</v>
      </c>
      <c r="AN248" s="15">
        <f t="shared" si="169"/>
        <v>0.3394233514130745</v>
      </c>
      <c r="AO248" s="15">
        <f t="shared" si="170"/>
        <v>0</v>
      </c>
      <c r="AP248" s="15">
        <f t="shared" si="171"/>
        <v>0</v>
      </c>
      <c r="AQ248" s="15">
        <f t="shared" si="147"/>
        <v>0.36025084883693642</v>
      </c>
      <c r="AR248" s="15">
        <f t="shared" si="148"/>
        <v>8.3975277678251529E-7</v>
      </c>
      <c r="AS248" s="15">
        <f t="shared" si="149"/>
        <v>3.3222591362126247E-3</v>
      </c>
      <c r="AT248" s="14">
        <f t="shared" si="172"/>
        <v>8.8896162368191228E-3</v>
      </c>
      <c r="AU248" s="11">
        <f t="shared" si="157"/>
        <v>7.6661274763198334E-3</v>
      </c>
      <c r="AV248" s="14">
        <f t="shared" si="173"/>
        <v>0.15151289236227153</v>
      </c>
      <c r="AW248" s="11">
        <f t="shared" si="158"/>
        <v>0.1299611508137011</v>
      </c>
      <c r="AX248" s="13">
        <f t="shared" si="178"/>
        <v>3.0799288351693959E-3</v>
      </c>
      <c r="AY248" s="11">
        <f t="shared" ref="AY248:AY311" si="182">AVERAGE(AX245:AX251)</f>
        <v>2.3909572168221843E-3</v>
      </c>
      <c r="AZ248" s="12">
        <f t="shared" si="180"/>
        <v>1.8356317695520424E-4</v>
      </c>
      <c r="BA248" s="11">
        <f t="shared" si="181"/>
        <v>1.4430362672485068E-4</v>
      </c>
      <c r="BB248" s="117">
        <f t="shared" si="159"/>
        <v>58937</v>
      </c>
      <c r="BC248" s="341">
        <f t="shared" si="179"/>
        <v>1217</v>
      </c>
    </row>
    <row r="249" spans="1:55" ht="16">
      <c r="A249" s="20">
        <v>134</v>
      </c>
      <c r="B249" s="19">
        <v>44603</v>
      </c>
      <c r="C249" s="8">
        <v>13736136</v>
      </c>
      <c r="D249" s="8">
        <v>57267</v>
      </c>
      <c r="E249" s="8">
        <v>5382973</v>
      </c>
      <c r="F249" s="8">
        <v>5296654</v>
      </c>
      <c r="G249" s="8">
        <v>6629870</v>
      </c>
      <c r="H249" s="10">
        <f t="shared" si="141"/>
        <v>381345</v>
      </c>
      <c r="I249" s="8">
        <v>22197</v>
      </c>
      <c r="J249" s="8">
        <v>632701</v>
      </c>
      <c r="K249" s="8">
        <v>553</v>
      </c>
      <c r="L249" s="9">
        <v>82</v>
      </c>
      <c r="M249" s="8">
        <v>294076</v>
      </c>
      <c r="N249" s="8">
        <v>2262</v>
      </c>
      <c r="O249" s="18">
        <f t="shared" si="142"/>
        <v>8243</v>
      </c>
      <c r="P249" s="18">
        <f t="shared" si="143"/>
        <v>10</v>
      </c>
      <c r="Q249" s="18">
        <f t="shared" si="144"/>
        <v>7</v>
      </c>
      <c r="R249" s="18">
        <f t="shared" si="150"/>
        <v>0</v>
      </c>
      <c r="S249" s="17">
        <f t="shared" si="151"/>
        <v>8236.8571428571431</v>
      </c>
      <c r="T249" s="17">
        <f t="shared" si="152"/>
        <v>-24.714285714285715</v>
      </c>
      <c r="U249" s="17">
        <f t="shared" si="153"/>
        <v>-0.8571428571428571</v>
      </c>
      <c r="V249" s="17">
        <f t="shared" si="145"/>
        <v>8243</v>
      </c>
      <c r="W249" s="17">
        <f t="shared" si="154"/>
        <v>10</v>
      </c>
      <c r="X249" s="17">
        <f t="shared" si="146"/>
        <v>7</v>
      </c>
      <c r="Y249" s="17">
        <f t="shared" si="160"/>
        <v>8236.8571428571431</v>
      </c>
      <c r="Z249" s="17">
        <f t="shared" si="161"/>
        <v>1.5714285714285714</v>
      </c>
      <c r="AA249" s="17">
        <f t="shared" si="162"/>
        <v>2.1428571428571428</v>
      </c>
      <c r="AB249" s="11">
        <f t="shared" si="163"/>
        <v>0.34512935317427063</v>
      </c>
      <c r="AC249" s="11">
        <f t="shared" si="164"/>
        <v>2.5164679953312657E-6</v>
      </c>
      <c r="AD249" s="11">
        <f t="shared" si="165"/>
        <v>3.9463299131807421E-3</v>
      </c>
      <c r="AE249" s="11">
        <f t="shared" si="166"/>
        <v>0.34541883349498242</v>
      </c>
      <c r="AF249" s="11">
        <f t="shared" si="167"/>
        <v>0</v>
      </c>
      <c r="AG249" s="11">
        <f t="shared" si="168"/>
        <v>9.4984802431610945E-4</v>
      </c>
      <c r="AH249" s="11">
        <f t="shared" si="177"/>
        <v>0.34538674264644265</v>
      </c>
      <c r="AI249" s="11">
        <f t="shared" si="155"/>
        <v>1.6013887243017144E-5</v>
      </c>
      <c r="AJ249" s="11">
        <f t="shared" si="156"/>
        <v>1.289134438305709E-2</v>
      </c>
      <c r="AK249" s="16">
        <f t="shared" si="175"/>
        <v>0.39819378508349829</v>
      </c>
      <c r="AL249" s="16">
        <f t="shared" si="176"/>
        <v>3.5278469728479266E-6</v>
      </c>
      <c r="AM249" s="16">
        <f t="shared" si="174"/>
        <v>4.0542836367590193E-3</v>
      </c>
      <c r="AN249" s="15">
        <f t="shared" si="169"/>
        <v>0.3750469107161134</v>
      </c>
      <c r="AO249" s="15">
        <f t="shared" si="170"/>
        <v>0</v>
      </c>
      <c r="AP249" s="15">
        <f t="shared" si="171"/>
        <v>0</v>
      </c>
      <c r="AQ249" s="15">
        <f t="shared" si="147"/>
        <v>0.36653360492800846</v>
      </c>
      <c r="AR249" s="15">
        <f t="shared" si="148"/>
        <v>8.3975277678251529E-7</v>
      </c>
      <c r="AS249" s="15">
        <f t="shared" si="149"/>
        <v>3.3222591362126247E-3</v>
      </c>
      <c r="AT249" s="14">
        <f t="shared" si="172"/>
        <v>8.6377259282610364E-3</v>
      </c>
      <c r="AU249" s="11">
        <f t="shared" si="157"/>
        <v>7.487929627579425E-3</v>
      </c>
      <c r="AV249" s="14">
        <f t="shared" si="173"/>
        <v>0.15017110490500726</v>
      </c>
      <c r="AW249" s="11">
        <f t="shared" si="158"/>
        <v>0.12816421746366752</v>
      </c>
      <c r="AX249" s="13">
        <f t="shared" si="178"/>
        <v>2.6761613409085065E-3</v>
      </c>
      <c r="AY249" s="11">
        <f t="shared" si="182"/>
        <v>2.4094686003394766E-3</v>
      </c>
      <c r="AZ249" s="12">
        <f t="shared" si="180"/>
        <v>1.5701665341854364E-4</v>
      </c>
      <c r="BA249" s="11">
        <f t="shared" si="181"/>
        <v>1.4408815169614402E-4</v>
      </c>
      <c r="BB249" s="117">
        <f t="shared" si="159"/>
        <v>57267</v>
      </c>
      <c r="BC249" s="341">
        <f t="shared" si="179"/>
        <v>1041</v>
      </c>
    </row>
    <row r="250" spans="1:55" ht="16">
      <c r="A250" s="20">
        <v>135</v>
      </c>
      <c r="B250" s="19">
        <v>44604</v>
      </c>
      <c r="C250" s="8">
        <v>13793556</v>
      </c>
      <c r="D250" s="8">
        <v>57420</v>
      </c>
      <c r="E250" s="8">
        <v>5383982</v>
      </c>
      <c r="F250" s="8">
        <v>5297706</v>
      </c>
      <c r="G250" s="8">
        <v>6629870</v>
      </c>
      <c r="H250" s="10">
        <f t="shared" si="141"/>
        <v>375629</v>
      </c>
      <c r="I250" s="8">
        <v>19864</v>
      </c>
      <c r="J250" s="8">
        <v>639748</v>
      </c>
      <c r="K250" s="8">
        <v>487</v>
      </c>
      <c r="L250" s="9">
        <v>79</v>
      </c>
      <c r="M250" s="8">
        <v>294076</v>
      </c>
      <c r="N250" s="8">
        <v>2281</v>
      </c>
      <c r="O250" s="18">
        <f t="shared" si="142"/>
        <v>7047</v>
      </c>
      <c r="P250" s="18">
        <f t="shared" si="143"/>
        <v>-66</v>
      </c>
      <c r="Q250" s="18">
        <f t="shared" si="144"/>
        <v>-3</v>
      </c>
      <c r="R250" s="18">
        <f t="shared" si="150"/>
        <v>0</v>
      </c>
      <c r="S250" s="17">
        <f t="shared" si="151"/>
        <v>8004.1428571428569</v>
      </c>
      <c r="T250" s="17">
        <f t="shared" si="152"/>
        <v>-19.142857142857142</v>
      </c>
      <c r="U250" s="17">
        <f t="shared" si="153"/>
        <v>-0.7142857142857143</v>
      </c>
      <c r="V250" s="17">
        <f t="shared" si="145"/>
        <v>7047</v>
      </c>
      <c r="W250" s="17">
        <f t="shared" si="154"/>
        <v>0</v>
      </c>
      <c r="X250" s="17">
        <f t="shared" si="146"/>
        <v>0</v>
      </c>
      <c r="Y250" s="17">
        <f t="shared" si="160"/>
        <v>8004.1428571428569</v>
      </c>
      <c r="Z250" s="17">
        <f t="shared" si="161"/>
        <v>1.5714285714285714</v>
      </c>
      <c r="AA250" s="17">
        <f t="shared" si="162"/>
        <v>2.2857142857142856</v>
      </c>
      <c r="AB250" s="11">
        <f t="shared" si="163"/>
        <v>0.36059570469625879</v>
      </c>
      <c r="AC250" s="11">
        <f t="shared" si="164"/>
        <v>2.4836827686831086E-6</v>
      </c>
      <c r="AD250" s="11">
        <f t="shared" si="165"/>
        <v>4.1332988891759235E-3</v>
      </c>
      <c r="AE250" s="11">
        <f t="shared" si="166"/>
        <v>0.40083391564977849</v>
      </c>
      <c r="AF250" s="11">
        <f t="shared" si="167"/>
        <v>0</v>
      </c>
      <c r="AG250" s="11">
        <f t="shared" si="168"/>
        <v>2.0206102242877348E-4</v>
      </c>
      <c r="AH250" s="11">
        <f t="shared" si="177"/>
        <v>0.31747533450466281</v>
      </c>
      <c r="AI250" s="11">
        <f t="shared" si="155"/>
        <v>0</v>
      </c>
      <c r="AJ250" s="11">
        <f t="shared" si="156"/>
        <v>0</v>
      </c>
      <c r="AK250" s="16">
        <f t="shared" si="175"/>
        <v>0.39094572330385663</v>
      </c>
      <c r="AL250" s="16">
        <f t="shared" si="176"/>
        <v>3.5278469728479266E-6</v>
      </c>
      <c r="AM250" s="16">
        <f t="shared" si="174"/>
        <v>5.774713744285901E-3</v>
      </c>
      <c r="AN250" s="15">
        <f t="shared" si="169"/>
        <v>0.30254274972712941</v>
      </c>
      <c r="AO250" s="15">
        <f t="shared" si="170"/>
        <v>0</v>
      </c>
      <c r="AP250" s="15">
        <f t="shared" si="171"/>
        <v>1.4144271570014145E-3</v>
      </c>
      <c r="AQ250" s="15">
        <f t="shared" si="147"/>
        <v>0.35101635773604289</v>
      </c>
      <c r="AR250" s="15">
        <f t="shared" si="148"/>
        <v>3.2785194112032674E-6</v>
      </c>
      <c r="AS250" s="15">
        <f t="shared" si="149"/>
        <v>6.2419671654097052E-3</v>
      </c>
      <c r="AT250" s="14">
        <f t="shared" si="172"/>
        <v>8.6608033038355209E-3</v>
      </c>
      <c r="AU250" s="11">
        <f t="shared" si="157"/>
        <v>7.1742195332853975E-3</v>
      </c>
      <c r="AV250" s="14">
        <f t="shared" si="173"/>
        <v>0.15286359679364478</v>
      </c>
      <c r="AW250" s="11">
        <f t="shared" si="158"/>
        <v>0.12586799583069053</v>
      </c>
      <c r="AX250" s="13">
        <f t="shared" si="178"/>
        <v>2.7586568592744103E-3</v>
      </c>
      <c r="AY250" s="11">
        <f t="shared" si="182"/>
        <v>2.4770854534462436E-3</v>
      </c>
      <c r="AZ250" s="12">
        <f t="shared" si="180"/>
        <v>1.5867581113958494E-4</v>
      </c>
      <c r="BA250" s="11">
        <f t="shared" si="181"/>
        <v>1.4406660419327333E-4</v>
      </c>
      <c r="BB250" s="117">
        <f t="shared" si="159"/>
        <v>57420</v>
      </c>
      <c r="BC250" s="341">
        <f t="shared" si="179"/>
        <v>1052</v>
      </c>
    </row>
    <row r="251" spans="1:55" ht="16">
      <c r="A251" s="20">
        <v>136</v>
      </c>
      <c r="B251" s="19">
        <v>44605</v>
      </c>
      <c r="C251" s="8">
        <v>13829079</v>
      </c>
      <c r="D251" s="8">
        <v>35523</v>
      </c>
      <c r="E251" s="8">
        <v>5384786</v>
      </c>
      <c r="F251" s="8">
        <v>5298445</v>
      </c>
      <c r="G251" s="8">
        <v>6629870</v>
      </c>
      <c r="H251" s="10">
        <f t="shared" si="141"/>
        <v>368579</v>
      </c>
      <c r="I251" s="8">
        <v>19178</v>
      </c>
      <c r="J251" s="8">
        <v>646766</v>
      </c>
      <c r="K251" s="8">
        <v>465</v>
      </c>
      <c r="L251" s="9">
        <v>62</v>
      </c>
      <c r="M251" s="8">
        <v>294076</v>
      </c>
      <c r="N251" s="8">
        <v>2299</v>
      </c>
      <c r="O251" s="18">
        <f t="shared" si="142"/>
        <v>7018</v>
      </c>
      <c r="P251" s="18">
        <f t="shared" si="143"/>
        <v>-22</v>
      </c>
      <c r="Q251" s="18">
        <f t="shared" si="144"/>
        <v>-17</v>
      </c>
      <c r="R251" s="18">
        <f t="shared" si="150"/>
        <v>0</v>
      </c>
      <c r="S251" s="17">
        <f t="shared" si="151"/>
        <v>7764.1428571428569</v>
      </c>
      <c r="T251" s="17">
        <f t="shared" si="152"/>
        <v>-20.714285714285715</v>
      </c>
      <c r="U251" s="17">
        <f t="shared" si="153"/>
        <v>-0.42857142857142855</v>
      </c>
      <c r="V251" s="17">
        <f t="shared" si="145"/>
        <v>7018</v>
      </c>
      <c r="W251" s="17">
        <f t="shared" si="154"/>
        <v>0</v>
      </c>
      <c r="X251" s="17">
        <f t="shared" si="146"/>
        <v>0</v>
      </c>
      <c r="Y251" s="17">
        <f t="shared" si="160"/>
        <v>7764.1428571428569</v>
      </c>
      <c r="Z251" s="17">
        <f t="shared" si="161"/>
        <v>1.5714285714285714</v>
      </c>
      <c r="AA251" s="17">
        <f t="shared" si="162"/>
        <v>2.4285714285714284</v>
      </c>
      <c r="AB251" s="11">
        <f t="shared" si="163"/>
        <v>0.39086502502732867</v>
      </c>
      <c r="AC251" s="11">
        <f t="shared" si="164"/>
        <v>2.4563243205583627E-6</v>
      </c>
      <c r="AD251" s="11">
        <f t="shared" si="165"/>
        <v>4.9867996479906126E-3</v>
      </c>
      <c r="AE251" s="11">
        <f t="shared" si="166"/>
        <v>0.41843384710872039</v>
      </c>
      <c r="AF251" s="11">
        <f t="shared" si="167"/>
        <v>0</v>
      </c>
      <c r="AG251" s="11">
        <f t="shared" si="168"/>
        <v>2.0794343938448741E-4</v>
      </c>
      <c r="AH251" s="11">
        <f t="shared" si="177"/>
        <v>0.35330245670559807</v>
      </c>
      <c r="AI251" s="11">
        <f t="shared" si="155"/>
        <v>0</v>
      </c>
      <c r="AJ251" s="11">
        <f t="shared" si="156"/>
        <v>0</v>
      </c>
      <c r="AK251" s="16">
        <f t="shared" si="175"/>
        <v>0.39049894047020606</v>
      </c>
      <c r="AL251" s="16">
        <f t="shared" si="176"/>
        <v>3.2027774486034288E-6</v>
      </c>
      <c r="AM251" s="16">
        <f t="shared" si="174"/>
        <v>4.72880651102002E-3</v>
      </c>
      <c r="AN251" s="15">
        <f t="shared" si="169"/>
        <v>0.31476285300506879</v>
      </c>
      <c r="AO251" s="15">
        <f t="shared" si="170"/>
        <v>0</v>
      </c>
      <c r="AP251" s="15">
        <f t="shared" si="171"/>
        <v>0</v>
      </c>
      <c r="AQ251" s="15">
        <f t="shared" si="147"/>
        <v>0.36122115461009535</v>
      </c>
      <c r="AR251" s="15">
        <f t="shared" si="148"/>
        <v>2.4387666344207523E-6</v>
      </c>
      <c r="AS251" s="15">
        <f t="shared" si="149"/>
        <v>6.2419671654097052E-3</v>
      </c>
      <c r="AT251" s="14">
        <f t="shared" si="172"/>
        <v>5.3580236113226955E-3</v>
      </c>
      <c r="AU251" s="11">
        <f t="shared" si="157"/>
        <v>6.8180824058390278E-3</v>
      </c>
      <c r="AV251" s="14">
        <f t="shared" si="173"/>
        <v>9.6378252694808986E-2</v>
      </c>
      <c r="AW251" s="11">
        <f t="shared" si="158"/>
        <v>0.12249738375114519</v>
      </c>
      <c r="AX251" s="13">
        <f t="shared" si="178"/>
        <v>1.9673667368600399E-3</v>
      </c>
      <c r="AY251" s="11">
        <f t="shared" si="182"/>
        <v>2.6388913517852658E-3</v>
      </c>
      <c r="AZ251" s="12">
        <f t="shared" si="180"/>
        <v>1.1146523234995558E-4</v>
      </c>
      <c r="BA251" s="11">
        <f t="shared" si="181"/>
        <v>1.4943193240806918E-4</v>
      </c>
      <c r="BB251" s="117">
        <f t="shared" si="159"/>
        <v>35523</v>
      </c>
      <c r="BC251" s="341">
        <f t="shared" si="179"/>
        <v>739</v>
      </c>
    </row>
    <row r="252" spans="1:55" ht="16">
      <c r="A252" s="20">
        <v>137</v>
      </c>
      <c r="B252" s="19">
        <v>44606</v>
      </c>
      <c r="C252" s="8">
        <v>13845857</v>
      </c>
      <c r="D252" s="8">
        <v>16778</v>
      </c>
      <c r="E252" s="8">
        <v>5385231</v>
      </c>
      <c r="F252" s="8">
        <v>5298825</v>
      </c>
      <c r="G252" s="8">
        <v>6629870</v>
      </c>
      <c r="H252" s="10">
        <f t="shared" si="141"/>
        <v>365675</v>
      </c>
      <c r="I252" s="8">
        <v>14846</v>
      </c>
      <c r="J252" s="8">
        <v>653616</v>
      </c>
      <c r="K252" s="8">
        <v>465</v>
      </c>
      <c r="L252" s="9">
        <v>66</v>
      </c>
      <c r="M252" s="8">
        <v>294076</v>
      </c>
      <c r="N252" s="8">
        <v>2301</v>
      </c>
      <c r="O252" s="18">
        <f t="shared" si="142"/>
        <v>6850</v>
      </c>
      <c r="P252" s="18">
        <f t="shared" si="143"/>
        <v>0</v>
      </c>
      <c r="Q252" s="18">
        <f t="shared" si="144"/>
        <v>4</v>
      </c>
      <c r="R252" s="18">
        <f t="shared" si="150"/>
        <v>0</v>
      </c>
      <c r="S252" s="17">
        <f t="shared" si="151"/>
        <v>7633</v>
      </c>
      <c r="T252" s="17">
        <f t="shared" si="152"/>
        <v>-20.285714285714285</v>
      </c>
      <c r="U252" s="17">
        <f t="shared" si="153"/>
        <v>0.42857142857142855</v>
      </c>
      <c r="V252" s="17">
        <f t="shared" si="145"/>
        <v>6850</v>
      </c>
      <c r="W252" s="17">
        <f t="shared" si="154"/>
        <v>0</v>
      </c>
      <c r="X252" s="17">
        <f t="shared" si="146"/>
        <v>4</v>
      </c>
      <c r="Y252" s="17">
        <f t="shared" si="160"/>
        <v>7633</v>
      </c>
      <c r="Z252" s="17">
        <f t="shared" si="161"/>
        <v>2</v>
      </c>
      <c r="AA252" s="17">
        <f t="shared" si="162"/>
        <v>3.2857142857142856</v>
      </c>
      <c r="AB252" s="11">
        <f t="shared" si="163"/>
        <v>0.39800813432057564</v>
      </c>
      <c r="AC252" s="11">
        <f t="shared" si="164"/>
        <v>3.0923085010653001E-6</v>
      </c>
      <c r="AD252" s="11">
        <f t="shared" si="165"/>
        <v>7.0660522273425499E-3</v>
      </c>
      <c r="AE252" s="11">
        <f t="shared" si="166"/>
        <v>0.42970048764269086</v>
      </c>
      <c r="AF252" s="11">
        <f t="shared" si="167"/>
        <v>2.4301425157078333E-7</v>
      </c>
      <c r="AG252" s="11">
        <f t="shared" si="168"/>
        <v>1.0955302366345311E-3</v>
      </c>
      <c r="AH252" s="11">
        <f t="shared" si="177"/>
        <v>0.357180102200438</v>
      </c>
      <c r="AI252" s="11">
        <f t="shared" si="155"/>
        <v>0</v>
      </c>
      <c r="AJ252" s="11">
        <f t="shared" si="156"/>
        <v>8.6021505376344086E-3</v>
      </c>
      <c r="AK252" s="16">
        <f t="shared" si="175"/>
        <v>0.39465883652960887</v>
      </c>
      <c r="AL252" s="16">
        <f t="shared" si="176"/>
        <v>0</v>
      </c>
      <c r="AM252" s="16">
        <f t="shared" si="174"/>
        <v>2.6040523736376273E-3</v>
      </c>
      <c r="AN252" s="15">
        <f t="shared" si="169"/>
        <v>0.39289177657098528</v>
      </c>
      <c r="AO252" s="15">
        <f t="shared" si="170"/>
        <v>0</v>
      </c>
      <c r="AP252" s="15">
        <f t="shared" si="171"/>
        <v>0</v>
      </c>
      <c r="AQ252" s="15">
        <f t="shared" si="147"/>
        <v>0.36275037866281329</v>
      </c>
      <c r="AR252" s="15">
        <f t="shared" si="148"/>
        <v>4.8370430730868314E-6</v>
      </c>
      <c r="AS252" s="15">
        <f t="shared" si="149"/>
        <v>6.2419671654097052E-3</v>
      </c>
      <c r="AT252" s="14">
        <f t="shared" si="172"/>
        <v>2.5306680221482475E-3</v>
      </c>
      <c r="AU252" s="11">
        <f t="shared" si="157"/>
        <v>6.4576788728242674E-3</v>
      </c>
      <c r="AV252" s="14">
        <f t="shared" si="173"/>
        <v>4.5882272509742257E-2</v>
      </c>
      <c r="AW252" s="11">
        <f t="shared" si="158"/>
        <v>0.1191900257084411</v>
      </c>
      <c r="AX252" s="13">
        <f t="shared" si="178"/>
        <v>1.0309865727564512E-3</v>
      </c>
      <c r="AY252" s="11">
        <f t="shared" si="182"/>
        <v>2.7129323676308875E-3</v>
      </c>
      <c r="AZ252" s="12">
        <f t="shared" si="180"/>
        <v>5.7316357635971745E-5</v>
      </c>
      <c r="BA252" s="11">
        <f t="shared" si="181"/>
        <v>1.4947502741381049E-4</v>
      </c>
      <c r="BB252" s="117">
        <f t="shared" si="159"/>
        <v>16778</v>
      </c>
      <c r="BC252" s="341">
        <f t="shared" si="179"/>
        <v>380</v>
      </c>
    </row>
    <row r="253" spans="1:55" ht="16">
      <c r="A253" s="20">
        <v>138</v>
      </c>
      <c r="B253" s="19">
        <v>44607</v>
      </c>
      <c r="C253" s="8">
        <v>13893050</v>
      </c>
      <c r="D253" s="8">
        <v>47187</v>
      </c>
      <c r="E253" s="8">
        <v>5386583</v>
      </c>
      <c r="F253" s="8">
        <v>5300012</v>
      </c>
      <c r="G253" s="8">
        <v>6629870</v>
      </c>
      <c r="H253" s="10">
        <f t="shared" si="141"/>
        <v>355230</v>
      </c>
      <c r="I253" s="8">
        <v>16146</v>
      </c>
      <c r="J253" s="8">
        <v>661577</v>
      </c>
      <c r="K253" s="8">
        <v>441</v>
      </c>
      <c r="L253" s="9">
        <v>67</v>
      </c>
      <c r="M253" s="8">
        <v>294076</v>
      </c>
      <c r="N253" s="8">
        <v>2321</v>
      </c>
      <c r="O253" s="18">
        <f t="shared" si="142"/>
        <v>7961</v>
      </c>
      <c r="P253" s="18">
        <f t="shared" si="143"/>
        <v>-24</v>
      </c>
      <c r="Q253" s="18">
        <f t="shared" si="144"/>
        <v>1</v>
      </c>
      <c r="R253" s="18">
        <f t="shared" si="150"/>
        <v>0</v>
      </c>
      <c r="S253" s="17">
        <f t="shared" si="151"/>
        <v>7428.2857142857147</v>
      </c>
      <c r="T253" s="17">
        <f t="shared" si="152"/>
        <v>-24.857142857142858</v>
      </c>
      <c r="U253" s="17">
        <f t="shared" si="153"/>
        <v>-2.5714285714285716</v>
      </c>
      <c r="V253" s="17">
        <f t="shared" si="145"/>
        <v>7961</v>
      </c>
      <c r="W253" s="17">
        <f t="shared" si="154"/>
        <v>0</v>
      </c>
      <c r="X253" s="17">
        <f t="shared" si="146"/>
        <v>1</v>
      </c>
      <c r="Y253" s="17">
        <f t="shared" si="160"/>
        <v>7428.2857142857147</v>
      </c>
      <c r="Z253" s="17">
        <f t="shared" si="161"/>
        <v>0.5714285714285714</v>
      </c>
      <c r="AA253" s="17">
        <f t="shared" si="162"/>
        <v>2.2857142857142856</v>
      </c>
      <c r="AB253" s="11">
        <f t="shared" si="163"/>
        <v>0.50035603625796277</v>
      </c>
      <c r="AC253" s="11">
        <f t="shared" si="164"/>
        <v>8.7425731840801239E-7</v>
      </c>
      <c r="AD253" s="11">
        <f t="shared" si="165"/>
        <v>4.9155145929339478E-3</v>
      </c>
      <c r="AE253" s="11">
        <f t="shared" si="166"/>
        <v>0.51837958833919173</v>
      </c>
      <c r="AF253" s="11">
        <f t="shared" si="167"/>
        <v>2.6368109353823111E-6</v>
      </c>
      <c r="AG253" s="11">
        <f t="shared" si="168"/>
        <v>2.6869682042095834E-3</v>
      </c>
      <c r="AH253" s="11">
        <f t="shared" si="177"/>
        <v>0.53623871749966323</v>
      </c>
      <c r="AI253" s="11">
        <f t="shared" si="155"/>
        <v>0</v>
      </c>
      <c r="AJ253" s="11">
        <f t="shared" si="156"/>
        <v>2.1505376344086021E-3</v>
      </c>
      <c r="AK253" s="16">
        <f t="shared" si="175"/>
        <v>0.38639616332763943</v>
      </c>
      <c r="AL253" s="16">
        <f t="shared" si="176"/>
        <v>1.1947395617097918E-6</v>
      </c>
      <c r="AM253" s="16">
        <f t="shared" si="174"/>
        <v>7.6418357489524882E-3</v>
      </c>
      <c r="AN253" s="15">
        <f t="shared" si="169"/>
        <v>0.58697514995715505</v>
      </c>
      <c r="AO253" s="15">
        <f t="shared" si="170"/>
        <v>0</v>
      </c>
      <c r="AP253" s="15">
        <f t="shared" si="171"/>
        <v>0</v>
      </c>
      <c r="AQ253" s="15">
        <f t="shared" si="147"/>
        <v>0.36647723744261718</v>
      </c>
      <c r="AR253" s="15">
        <f t="shared" si="148"/>
        <v>4.8370430730868314E-6</v>
      </c>
      <c r="AS253" s="15">
        <f t="shared" si="149"/>
        <v>2.9197080291970801E-3</v>
      </c>
      <c r="AT253" s="14">
        <f t="shared" si="172"/>
        <v>7.1173341257068385E-3</v>
      </c>
      <c r="AU253" s="11">
        <f t="shared" si="157"/>
        <v>6.0755985519216167E-3</v>
      </c>
      <c r="AV253" s="14">
        <f t="shared" si="173"/>
        <v>0.1328350646060299</v>
      </c>
      <c r="AW253" s="11">
        <f t="shared" si="158"/>
        <v>0.11506682914356244</v>
      </c>
      <c r="AX253" s="13">
        <f t="shared" si="178"/>
        <v>3.2460518219730636E-3</v>
      </c>
      <c r="AY253" s="11">
        <f t="shared" si="182"/>
        <v>2.9027559379403651E-3</v>
      </c>
      <c r="AZ253" s="12">
        <f t="shared" si="180"/>
        <v>1.7903820135236438E-4</v>
      </c>
      <c r="BA253" s="11">
        <f t="shared" si="181"/>
        <v>1.5542213820611436E-4</v>
      </c>
      <c r="BB253" s="117">
        <f t="shared" si="159"/>
        <v>47187</v>
      </c>
      <c r="BC253" s="341">
        <f t="shared" si="179"/>
        <v>1187</v>
      </c>
    </row>
    <row r="254" spans="1:55" ht="16">
      <c r="A254" s="20">
        <v>139</v>
      </c>
      <c r="B254" s="19">
        <v>44608</v>
      </c>
      <c r="C254" s="8">
        <v>13936359</v>
      </c>
      <c r="D254" s="8">
        <v>43309</v>
      </c>
      <c r="E254" s="8">
        <v>5387871</v>
      </c>
      <c r="F254" s="8">
        <v>5301331</v>
      </c>
      <c r="G254" s="8">
        <v>6629870</v>
      </c>
      <c r="H254" s="10">
        <f t="shared" si="141"/>
        <v>338779</v>
      </c>
      <c r="I254" s="8">
        <v>23278</v>
      </c>
      <c r="J254" s="8">
        <v>669602</v>
      </c>
      <c r="K254" s="8">
        <v>397</v>
      </c>
      <c r="L254" s="9">
        <v>68</v>
      </c>
      <c r="M254" s="8">
        <v>294076</v>
      </c>
      <c r="N254" s="8">
        <v>2339</v>
      </c>
      <c r="O254" s="18">
        <f t="shared" si="142"/>
        <v>8025</v>
      </c>
      <c r="P254" s="18">
        <f t="shared" si="143"/>
        <v>-44</v>
      </c>
      <c r="Q254" s="18">
        <f t="shared" si="144"/>
        <v>1</v>
      </c>
      <c r="R254" s="18">
        <f t="shared" si="150"/>
        <v>0</v>
      </c>
      <c r="S254" s="17">
        <f t="shared" si="151"/>
        <v>7300.4285714285716</v>
      </c>
      <c r="T254" s="17">
        <f t="shared" si="152"/>
        <v>-17.428571428571427</v>
      </c>
      <c r="U254" s="17">
        <f t="shared" si="153"/>
        <v>-3.4285714285714284</v>
      </c>
      <c r="V254" s="17">
        <f t="shared" si="145"/>
        <v>8025</v>
      </c>
      <c r="W254" s="17">
        <f t="shared" si="154"/>
        <v>0</v>
      </c>
      <c r="X254" s="17">
        <f t="shared" si="146"/>
        <v>1</v>
      </c>
      <c r="Y254" s="17">
        <f t="shared" si="160"/>
        <v>7300.4285714285716</v>
      </c>
      <c r="Z254" s="17">
        <f t="shared" si="161"/>
        <v>0.5714285714285714</v>
      </c>
      <c r="AA254" s="17">
        <f t="shared" si="162"/>
        <v>2.2857142857142856</v>
      </c>
      <c r="AB254" s="11">
        <f t="shared" si="163"/>
        <v>0.45215090867264779</v>
      </c>
      <c r="AC254" s="11">
        <f t="shared" si="164"/>
        <v>8.6373705770994368E-7</v>
      </c>
      <c r="AD254" s="11">
        <f t="shared" si="165"/>
        <v>5.1830255911888565E-3</v>
      </c>
      <c r="AE254" s="11">
        <f t="shared" si="166"/>
        <v>0.43325382100892307</v>
      </c>
      <c r="AF254" s="11">
        <f t="shared" si="167"/>
        <v>2.5950520378707739E-6</v>
      </c>
      <c r="AG254" s="11">
        <f t="shared" si="168"/>
        <v>2.732919254658385E-3</v>
      </c>
      <c r="AH254" s="11">
        <f t="shared" si="177"/>
        <v>0.49702712746191008</v>
      </c>
      <c r="AI254" s="11">
        <f t="shared" si="155"/>
        <v>0</v>
      </c>
      <c r="AJ254" s="11">
        <f t="shared" si="156"/>
        <v>2.2675736961451248E-3</v>
      </c>
      <c r="AK254" s="16">
        <f t="shared" si="175"/>
        <v>0.38849959594362565</v>
      </c>
      <c r="AL254" s="16">
        <f t="shared" si="176"/>
        <v>1.1947395617097918E-6</v>
      </c>
      <c r="AM254" s="16">
        <f t="shared" si="174"/>
        <v>7.6418357489524882E-3</v>
      </c>
      <c r="AN254" s="15">
        <f t="shared" si="169"/>
        <v>0.50015460729746442</v>
      </c>
      <c r="AO254" s="15">
        <f t="shared" si="170"/>
        <v>0</v>
      </c>
      <c r="AP254" s="15">
        <f t="shared" si="171"/>
        <v>0</v>
      </c>
      <c r="AQ254" s="15">
        <f t="shared" si="147"/>
        <v>0.36576015902444875</v>
      </c>
      <c r="AR254" s="15">
        <f t="shared" si="148"/>
        <v>4.8370430730868314E-6</v>
      </c>
      <c r="AS254" s="15">
        <f t="shared" si="149"/>
        <v>2.9197080291970801E-3</v>
      </c>
      <c r="AT254" s="14">
        <f t="shared" si="172"/>
        <v>6.5324056127797374E-3</v>
      </c>
      <c r="AU254" s="11">
        <f t="shared" si="157"/>
        <v>5.7421724925009309E-3</v>
      </c>
      <c r="AV254" s="14">
        <f t="shared" si="173"/>
        <v>0.12783850238651157</v>
      </c>
      <c r="AW254" s="11">
        <f t="shared" si="158"/>
        <v>0.11202967982952663</v>
      </c>
      <c r="AX254" s="13">
        <f t="shared" si="178"/>
        <v>3.7130872955549927E-3</v>
      </c>
      <c r="AY254" s="11">
        <f t="shared" si="182"/>
        <v>3.0333564894327561E-3</v>
      </c>
      <c r="AZ254" s="12">
        <f t="shared" si="180"/>
        <v>1.9894809400485981E-4</v>
      </c>
      <c r="BA254" s="11">
        <f t="shared" si="181"/>
        <v>1.5854652612236095E-4</v>
      </c>
      <c r="BB254" s="117">
        <f t="shared" si="159"/>
        <v>43309</v>
      </c>
      <c r="BC254" s="341">
        <f t="shared" si="179"/>
        <v>1319</v>
      </c>
    </row>
    <row r="255" spans="1:55" ht="16">
      <c r="A255" s="20">
        <v>140</v>
      </c>
      <c r="B255" s="19">
        <v>44609</v>
      </c>
      <c r="C255" s="8">
        <v>13978570</v>
      </c>
      <c r="D255" s="8">
        <v>42211</v>
      </c>
      <c r="E255" s="8">
        <v>5389235</v>
      </c>
      <c r="F255" s="8">
        <v>5302550</v>
      </c>
      <c r="G255" s="8">
        <v>6629870</v>
      </c>
      <c r="H255" s="10">
        <f t="shared" si="141"/>
        <v>328845</v>
      </c>
      <c r="I255" s="8">
        <v>23683</v>
      </c>
      <c r="J255" s="8">
        <v>677889</v>
      </c>
      <c r="K255" s="8">
        <v>401</v>
      </c>
      <c r="L255" s="9">
        <v>78</v>
      </c>
      <c r="M255" s="8">
        <v>294076</v>
      </c>
      <c r="N255" s="8">
        <v>2348</v>
      </c>
      <c r="O255" s="18">
        <f t="shared" si="142"/>
        <v>8287</v>
      </c>
      <c r="P255" s="18">
        <f t="shared" si="143"/>
        <v>4</v>
      </c>
      <c r="Q255" s="18">
        <f t="shared" si="144"/>
        <v>10</v>
      </c>
      <c r="R255" s="18">
        <f t="shared" si="150"/>
        <v>0</v>
      </c>
      <c r="S255" s="17">
        <f t="shared" si="151"/>
        <v>6969.7142857142853</v>
      </c>
      <c r="T255" s="17">
        <f t="shared" si="152"/>
        <v>-15.285714285714286</v>
      </c>
      <c r="U255" s="17">
        <f t="shared" si="153"/>
        <v>-1.5714285714285714</v>
      </c>
      <c r="V255" s="17">
        <f t="shared" si="145"/>
        <v>8287</v>
      </c>
      <c r="W255" s="17">
        <f t="shared" si="154"/>
        <v>4</v>
      </c>
      <c r="X255" s="17">
        <f t="shared" si="146"/>
        <v>10</v>
      </c>
      <c r="Y255" s="17">
        <f t="shared" si="160"/>
        <v>6969.7142857142853</v>
      </c>
      <c r="Z255" s="17">
        <f t="shared" si="161"/>
        <v>0.5714285714285714</v>
      </c>
      <c r="AA255" s="17">
        <f t="shared" si="162"/>
        <v>2.2857142857142856</v>
      </c>
      <c r="AB255" s="11">
        <f t="shared" si="163"/>
        <v>0.29941207516600588</v>
      </c>
      <c r="AC255" s="11">
        <f t="shared" si="164"/>
        <v>8.5338540122127977E-7</v>
      </c>
      <c r="AD255" s="11">
        <f t="shared" si="165"/>
        <v>5.7574667146455556E-3</v>
      </c>
      <c r="AE255" s="11">
        <f t="shared" si="166"/>
        <v>0.29885856331168831</v>
      </c>
      <c r="AF255" s="11">
        <f t="shared" si="167"/>
        <v>2.5541176904924826E-6</v>
      </c>
      <c r="AG255" s="11">
        <f t="shared" si="168"/>
        <v>2.8993147074327886E-3</v>
      </c>
      <c r="AH255" s="11">
        <f t="shared" si="177"/>
        <v>0.35600137468854715</v>
      </c>
      <c r="AI255" s="11">
        <f t="shared" si="155"/>
        <v>5.9736978085489593E-6</v>
      </c>
      <c r="AJ255" s="11">
        <f t="shared" si="156"/>
        <v>2.5188916876574308E-2</v>
      </c>
      <c r="AK255" s="16">
        <f t="shared" si="175"/>
        <v>0.37464727152174582</v>
      </c>
      <c r="AL255" s="16">
        <f t="shared" si="176"/>
        <v>1.1947395617097918E-6</v>
      </c>
      <c r="AM255" s="16">
        <f t="shared" si="174"/>
        <v>5.9214056414256073E-3</v>
      </c>
      <c r="AN255" s="15">
        <f t="shared" si="169"/>
        <v>0.32688210227272729</v>
      </c>
      <c r="AO255" s="15">
        <f t="shared" si="170"/>
        <v>1.6253476212224891E-6</v>
      </c>
      <c r="AP255" s="15">
        <f t="shared" si="171"/>
        <v>7.3800738007380072E-3</v>
      </c>
      <c r="AQ255" s="15">
        <f t="shared" si="147"/>
        <v>0.37931486215955024</v>
      </c>
      <c r="AR255" s="15">
        <f t="shared" si="148"/>
        <v>3.6954093857132202E-6</v>
      </c>
      <c r="AS255" s="15">
        <f t="shared" si="149"/>
        <v>0</v>
      </c>
      <c r="AT255" s="14">
        <f t="shared" si="172"/>
        <v>6.3667915057157983E-3</v>
      </c>
      <c r="AU255" s="11">
        <f t="shared" si="157"/>
        <v>4.9767405480262593E-3</v>
      </c>
      <c r="AV255" s="14">
        <f t="shared" si="173"/>
        <v>0.12836138606334291</v>
      </c>
      <c r="AW255" s="11">
        <f t="shared" si="158"/>
        <v>9.82613580159825E-2</v>
      </c>
      <c r="AX255" s="13">
        <f t="shared" si="178"/>
        <v>3.5982159460887482E-3</v>
      </c>
      <c r="AY255" s="11">
        <f t="shared" si="182"/>
        <v>-2.3750166091330778</v>
      </c>
      <c r="AZ255" s="12">
        <f t="shared" si="180"/>
        <v>1.8386484199539357E-4</v>
      </c>
      <c r="BA255" s="11">
        <f t="shared" si="181"/>
        <v>-0.11416825884756629</v>
      </c>
      <c r="BB255" s="117">
        <f t="shared" si="159"/>
        <v>42211</v>
      </c>
      <c r="BC255" s="341">
        <f t="shared" si="179"/>
        <v>1219</v>
      </c>
    </row>
    <row r="256" spans="1:55" ht="16">
      <c r="A256" s="20">
        <v>141</v>
      </c>
      <c r="B256" s="19">
        <v>44610</v>
      </c>
      <c r="C256" s="8">
        <v>14018105</v>
      </c>
      <c r="D256" s="8">
        <v>39535</v>
      </c>
      <c r="E256" s="8">
        <v>5390518</v>
      </c>
      <c r="F256" s="8">
        <v>5303867</v>
      </c>
      <c r="G256" s="8">
        <v>6629870</v>
      </c>
      <c r="H256" s="10">
        <f t="shared" si="141"/>
        <v>325904</v>
      </c>
      <c r="I256" s="8">
        <v>18519</v>
      </c>
      <c r="J256" s="8">
        <v>684699</v>
      </c>
      <c r="K256" s="8">
        <v>379</v>
      </c>
      <c r="L256" s="9">
        <v>64</v>
      </c>
      <c r="M256" s="8">
        <v>294076</v>
      </c>
      <c r="N256" s="8">
        <v>2362</v>
      </c>
      <c r="O256" s="18">
        <f t="shared" si="142"/>
        <v>6810</v>
      </c>
      <c r="P256" s="18">
        <f t="shared" si="143"/>
        <v>-22</v>
      </c>
      <c r="Q256" s="18">
        <f t="shared" si="144"/>
        <v>-14</v>
      </c>
      <c r="R256" s="18">
        <f t="shared" si="150"/>
        <v>0</v>
      </c>
      <c r="S256" s="17">
        <f t="shared" si="151"/>
        <v>6771.5714285714284</v>
      </c>
      <c r="T256" s="17">
        <f t="shared" si="152"/>
        <v>-14.857142857142858</v>
      </c>
      <c r="U256" s="17">
        <f t="shared" si="153"/>
        <v>-2.4285714285714284</v>
      </c>
      <c r="V256" s="17">
        <f t="shared" si="145"/>
        <v>6810</v>
      </c>
      <c r="W256" s="17">
        <f t="shared" si="154"/>
        <v>0</v>
      </c>
      <c r="X256" s="17">
        <f t="shared" si="146"/>
        <v>0</v>
      </c>
      <c r="Y256" s="17">
        <f t="shared" si="160"/>
        <v>6771.5714285714284</v>
      </c>
      <c r="Z256" s="17">
        <f t="shared" si="161"/>
        <v>1</v>
      </c>
      <c r="AA256" s="17">
        <f t="shared" si="162"/>
        <v>1.7142857142857142</v>
      </c>
      <c r="AB256" s="11">
        <f t="shared" si="163"/>
        <v>0.28592540761607182</v>
      </c>
      <c r="AC256" s="11">
        <f t="shared" si="164"/>
        <v>1.4751677634538988E-6</v>
      </c>
      <c r="AD256" s="11">
        <f t="shared" si="165"/>
        <v>4.2750267189169931E-3</v>
      </c>
      <c r="AE256" s="11">
        <f t="shared" si="166"/>
        <v>0.34512935317427063</v>
      </c>
      <c r="AF256" s="11">
        <f t="shared" si="167"/>
        <v>2.5164679953312657E-6</v>
      </c>
      <c r="AG256" s="11">
        <f t="shared" si="168"/>
        <v>3.9463299131807421E-3</v>
      </c>
      <c r="AH256" s="11">
        <f t="shared" si="177"/>
        <v>0.28754803023265635</v>
      </c>
      <c r="AI256" s="11">
        <f t="shared" si="155"/>
        <v>0</v>
      </c>
      <c r="AJ256" s="11">
        <f t="shared" si="156"/>
        <v>0</v>
      </c>
      <c r="AK256" s="16">
        <f t="shared" si="175"/>
        <v>0.36917539340812461</v>
      </c>
      <c r="AL256" s="16">
        <f t="shared" si="176"/>
        <v>1.1947395617097918E-6</v>
      </c>
      <c r="AM256" s="16">
        <f t="shared" si="174"/>
        <v>5.4912981145438869E-3</v>
      </c>
      <c r="AN256" s="15">
        <f t="shared" si="169"/>
        <v>0.34538674264644265</v>
      </c>
      <c r="AO256" s="15">
        <f t="shared" si="170"/>
        <v>1.6013887243017144E-5</v>
      </c>
      <c r="AP256" s="15">
        <f t="shared" si="171"/>
        <v>1.289134438305709E-2</v>
      </c>
      <c r="AQ256" s="15">
        <f t="shared" si="147"/>
        <v>0.37975203260475116</v>
      </c>
      <c r="AR256" s="15">
        <f t="shared" si="148"/>
        <v>3.6954093857132202E-6</v>
      </c>
      <c r="AS256" s="15">
        <f t="shared" si="149"/>
        <v>0</v>
      </c>
      <c r="AT256" s="14">
        <f t="shared" si="172"/>
        <v>5.9631636819424813E-3</v>
      </c>
      <c r="AU256" s="11">
        <f t="shared" si="157"/>
        <v>4.9234751209299727E-3</v>
      </c>
      <c r="AV256" s="14">
        <f t="shared" si="173"/>
        <v>0.12130872895085669</v>
      </c>
      <c r="AW256" s="11">
        <f t="shared" si="158"/>
        <v>9.820015099329428E-2</v>
      </c>
      <c r="AX256" s="13">
        <f t="shared" si="178"/>
        <v>4.0049263330748531E-3</v>
      </c>
      <c r="AY256" s="11">
        <f t="shared" si="182"/>
        <v>-2.2402954327461697</v>
      </c>
      <c r="AZ256" s="12">
        <f t="shared" si="180"/>
        <v>1.986464289646705E-4</v>
      </c>
      <c r="BA256" s="11">
        <f t="shared" si="181"/>
        <v>1.549480931429497E-4</v>
      </c>
      <c r="BB256" s="117">
        <f t="shared" si="159"/>
        <v>39535</v>
      </c>
      <c r="BC256" s="341">
        <f t="shared" si="179"/>
        <v>1317</v>
      </c>
    </row>
    <row r="257" spans="1:55" ht="16">
      <c r="A257" s="20">
        <v>142</v>
      </c>
      <c r="B257" s="19">
        <v>44611</v>
      </c>
      <c r="C257" s="8">
        <v>14060051</v>
      </c>
      <c r="D257" s="8">
        <v>41946</v>
      </c>
      <c r="E257" s="8">
        <v>5392051</v>
      </c>
      <c r="F257" s="8">
        <v>5305064</v>
      </c>
      <c r="G257" s="8">
        <v>6629870</v>
      </c>
      <c r="H257" s="10">
        <f t="shared" si="141"/>
        <v>318730</v>
      </c>
      <c r="I257" s="8">
        <v>18347</v>
      </c>
      <c r="J257" s="8">
        <v>690851</v>
      </c>
      <c r="K257" s="8">
        <v>365</v>
      </c>
      <c r="L257" s="9">
        <v>55</v>
      </c>
      <c r="M257" s="8">
        <v>294076</v>
      </c>
      <c r="N257" s="8">
        <v>2382</v>
      </c>
      <c r="O257" s="18">
        <f t="shared" si="142"/>
        <v>6152</v>
      </c>
      <c r="P257" s="18">
        <f t="shared" si="143"/>
        <v>-14</v>
      </c>
      <c r="Q257" s="18">
        <f t="shared" si="144"/>
        <v>-9</v>
      </c>
      <c r="R257" s="18">
        <f t="shared" si="150"/>
        <v>0</v>
      </c>
      <c r="S257" s="17">
        <f t="shared" si="151"/>
        <v>6585.8571428571431</v>
      </c>
      <c r="T257" s="17">
        <f t="shared" si="152"/>
        <v>-13.714285714285714</v>
      </c>
      <c r="U257" s="17">
        <f t="shared" si="153"/>
        <v>-2.7142857142857144</v>
      </c>
      <c r="V257" s="17">
        <f t="shared" si="145"/>
        <v>6152</v>
      </c>
      <c r="W257" s="17">
        <f t="shared" si="154"/>
        <v>0</v>
      </c>
      <c r="X257" s="17">
        <f t="shared" si="146"/>
        <v>0</v>
      </c>
      <c r="Y257" s="17">
        <f t="shared" si="160"/>
        <v>6585.8571428571431</v>
      </c>
      <c r="Z257" s="17">
        <f t="shared" si="161"/>
        <v>1</v>
      </c>
      <c r="AA257" s="17">
        <f t="shared" si="162"/>
        <v>1.5714285714285714</v>
      </c>
      <c r="AB257" s="11">
        <f t="shared" si="163"/>
        <v>0.35562703941126106</v>
      </c>
      <c r="AC257" s="11">
        <f t="shared" si="164"/>
        <v>1.460495779897444E-6</v>
      </c>
      <c r="AD257" s="11">
        <f t="shared" si="165"/>
        <v>4.1462495288352805E-3</v>
      </c>
      <c r="AE257" s="11">
        <f t="shared" si="166"/>
        <v>0.36059570469625879</v>
      </c>
      <c r="AF257" s="11">
        <f t="shared" si="167"/>
        <v>2.4836827686831086E-6</v>
      </c>
      <c r="AG257" s="11">
        <f t="shared" si="168"/>
        <v>4.1332988891759235E-3</v>
      </c>
      <c r="AH257" s="11">
        <f t="shared" si="177"/>
        <v>0.33219936281656676</v>
      </c>
      <c r="AI257" s="11">
        <f t="shared" si="155"/>
        <v>0</v>
      </c>
      <c r="AJ257" s="11">
        <f t="shared" si="156"/>
        <v>0</v>
      </c>
      <c r="AK257" s="16">
        <f t="shared" si="175"/>
        <v>0.37738015008820841</v>
      </c>
      <c r="AL257" s="16">
        <f t="shared" si="176"/>
        <v>2.0573612992024954E-6</v>
      </c>
      <c r="AM257" s="16">
        <f t="shared" si="174"/>
        <v>5.0377833753148613E-3</v>
      </c>
      <c r="AN257" s="15">
        <f t="shared" si="169"/>
        <v>0.31747533450466281</v>
      </c>
      <c r="AO257" s="15">
        <f t="shared" si="170"/>
        <v>0</v>
      </c>
      <c r="AP257" s="15">
        <f t="shared" si="171"/>
        <v>0</v>
      </c>
      <c r="AQ257" s="15">
        <f t="shared" si="147"/>
        <v>0.3877935312033074</v>
      </c>
      <c r="AR257" s="15">
        <f t="shared" si="148"/>
        <v>3.3444123047132435E-6</v>
      </c>
      <c r="AS257" s="15">
        <f t="shared" si="149"/>
        <v>1.8264840182648401E-3</v>
      </c>
      <c r="AT257" s="14">
        <f t="shared" si="172"/>
        <v>6.3268208878907127E-3</v>
      </c>
      <c r="AU257" s="11">
        <f t="shared" si="157"/>
        <v>4.7059746269534691E-3</v>
      </c>
      <c r="AV257" s="14">
        <f t="shared" si="173"/>
        <v>0.13160355159539422</v>
      </c>
      <c r="AW257" s="11">
        <f t="shared" si="158"/>
        <v>9.6736321344933679E-2</v>
      </c>
      <c r="AX257" s="13">
        <f t="shared" si="178"/>
        <v>3.6728607197211447E-3</v>
      </c>
      <c r="AY257" s="11">
        <f t="shared" si="182"/>
        <v>-2.2401500290836531</v>
      </c>
      <c r="AZ257" s="12">
        <f t="shared" si="180"/>
        <v>1.8054652655331101E-4</v>
      </c>
      <c r="BA257" s="11">
        <f t="shared" si="181"/>
        <v>1.5828795608790585E-4</v>
      </c>
      <c r="BB257" s="117">
        <f t="shared" si="159"/>
        <v>41946</v>
      </c>
      <c r="BC257" s="341">
        <f t="shared" si="179"/>
        <v>1197</v>
      </c>
    </row>
    <row r="258" spans="1:55" ht="16">
      <c r="A258" s="20">
        <v>143</v>
      </c>
      <c r="B258" s="19">
        <v>44612</v>
      </c>
      <c r="C258" s="8">
        <v>0</v>
      </c>
      <c r="D258" s="8">
        <v>0</v>
      </c>
      <c r="E258" s="8">
        <v>0</v>
      </c>
      <c r="F258" s="8">
        <v>0</v>
      </c>
      <c r="G258" s="8">
        <v>6629870</v>
      </c>
      <c r="H258" s="10">
        <f t="shared" si="141"/>
        <v>5620308</v>
      </c>
      <c r="I258" s="8">
        <v>17132</v>
      </c>
      <c r="J258" s="8">
        <v>695554</v>
      </c>
      <c r="K258" s="8">
        <v>358</v>
      </c>
      <c r="L258" s="9">
        <v>51</v>
      </c>
      <c r="M258" s="8">
        <v>294076</v>
      </c>
      <c r="N258" s="8">
        <v>2391</v>
      </c>
      <c r="O258" s="18">
        <f t="shared" si="142"/>
        <v>4703</v>
      </c>
      <c r="P258" s="18">
        <f t="shared" si="143"/>
        <v>-7</v>
      </c>
      <c r="Q258" s="18">
        <f t="shared" si="144"/>
        <v>-4</v>
      </c>
      <c r="R258" s="18">
        <f t="shared" si="150"/>
        <v>0</v>
      </c>
      <c r="S258" s="17">
        <f t="shared" si="151"/>
        <v>6413.4285714285716</v>
      </c>
      <c r="T258" s="17">
        <f t="shared" si="152"/>
        <v>-11.142857142857142</v>
      </c>
      <c r="U258" s="17">
        <f t="shared" si="153"/>
        <v>-3.1428571428571428</v>
      </c>
      <c r="V258" s="17">
        <f t="shared" si="145"/>
        <v>4703</v>
      </c>
      <c r="W258" s="17">
        <f t="shared" si="154"/>
        <v>0</v>
      </c>
      <c r="X258" s="17">
        <f t="shared" si="146"/>
        <v>0</v>
      </c>
      <c r="Y258" s="17">
        <f t="shared" si="160"/>
        <v>6413.4285714285716</v>
      </c>
      <c r="Z258" s="17">
        <f t="shared" si="161"/>
        <v>1</v>
      </c>
      <c r="AA258" s="17">
        <f t="shared" si="162"/>
        <v>1.4285714285714286</v>
      </c>
      <c r="AB258" s="11">
        <f t="shared" si="163"/>
        <v>0.34956279345007746</v>
      </c>
      <c r="AC258" s="11">
        <f t="shared" si="164"/>
        <v>1.4474901244986255E-6</v>
      </c>
      <c r="AD258" s="11">
        <f t="shared" si="165"/>
        <v>3.9138943248532287E-3</v>
      </c>
      <c r="AE258" s="11">
        <f t="shared" si="166"/>
        <v>0.39086502502732867</v>
      </c>
      <c r="AF258" s="11">
        <f t="shared" si="167"/>
        <v>2.4563243205583627E-6</v>
      </c>
      <c r="AG258" s="11">
        <f t="shared" si="168"/>
        <v>4.9867996479906126E-3</v>
      </c>
      <c r="AH258" s="11">
        <f t="shared" si="177"/>
        <v>0.25633618575243911</v>
      </c>
      <c r="AI258" s="11">
        <f t="shared" si="155"/>
        <v>0</v>
      </c>
      <c r="AJ258" s="11">
        <f t="shared" si="156"/>
        <v>0</v>
      </c>
      <c r="AK258" s="16">
        <f t="shared" si="175"/>
        <v>0.36972586823244191</v>
      </c>
      <c r="AL258" s="16">
        <f t="shared" si="176"/>
        <v>8.6262173749270369E-7</v>
      </c>
      <c r="AM258" s="16">
        <f t="shared" si="174"/>
        <v>0</v>
      </c>
      <c r="AN258" s="15">
        <f t="shared" si="169"/>
        <v>0.35330245670559807</v>
      </c>
      <c r="AO258" s="15">
        <f t="shared" si="170"/>
        <v>0</v>
      </c>
      <c r="AP258" s="15">
        <f t="shared" si="171"/>
        <v>0</v>
      </c>
      <c r="AQ258" s="15">
        <f t="shared" si="147"/>
        <v>0.38314542631067861</v>
      </c>
      <c r="AR258" s="15">
        <f t="shared" si="148"/>
        <v>3.3444123047132435E-6</v>
      </c>
      <c r="AS258" s="15">
        <f t="shared" si="149"/>
        <v>1.8264840182648401E-3</v>
      </c>
      <c r="AT258" s="14">
        <f t="shared" si="172"/>
        <v>0</v>
      </c>
      <c r="AU258" s="11">
        <f t="shared" si="157"/>
        <v>4.508858070692616E-3</v>
      </c>
      <c r="AV258" s="14">
        <f t="shared" si="173"/>
        <v>0</v>
      </c>
      <c r="AW258" s="11">
        <f t="shared" si="158"/>
        <v>9.5469783983329615E-2</v>
      </c>
      <c r="AX258" s="13">
        <f t="shared" si="178"/>
        <v>-16.644382392620713</v>
      </c>
      <c r="AY258" s="11">
        <f t="shared" si="182"/>
        <v>-2.2401516878453696</v>
      </c>
      <c r="AZ258" s="12">
        <f t="shared" si="180"/>
        <v>-0.80017617238347061</v>
      </c>
      <c r="BA258" s="11">
        <f t="shared" si="181"/>
        <v>1.5400000301665464E-4</v>
      </c>
      <c r="BB258" s="117">
        <f t="shared" si="159"/>
        <v>0</v>
      </c>
      <c r="BC258" s="341">
        <f t="shared" si="179"/>
        <v>-5305064</v>
      </c>
    </row>
    <row r="259" spans="1:55" ht="16">
      <c r="A259" s="20">
        <v>144</v>
      </c>
      <c r="B259" s="19">
        <v>44613</v>
      </c>
      <c r="C259" s="8">
        <v>14100573</v>
      </c>
      <c r="D259" s="8">
        <v>14306</v>
      </c>
      <c r="E259" s="8">
        <v>5393232</v>
      </c>
      <c r="F259" s="8">
        <v>5306016</v>
      </c>
      <c r="G259" s="8">
        <v>6629870</v>
      </c>
      <c r="H259" s="10">
        <f t="shared" ref="H259:H322" si="183">G259-F259-SUM(I259:N259)</f>
        <v>314737</v>
      </c>
      <c r="I259" s="8">
        <v>11220</v>
      </c>
      <c r="J259" s="8">
        <v>701017</v>
      </c>
      <c r="K259" s="8">
        <v>361</v>
      </c>
      <c r="L259" s="9">
        <v>49</v>
      </c>
      <c r="M259" s="8">
        <v>294076</v>
      </c>
      <c r="N259" s="8">
        <v>2394</v>
      </c>
      <c r="O259" s="18">
        <f t="shared" ref="O259:O322" si="184">J259-J258</f>
        <v>5463</v>
      </c>
      <c r="P259" s="18">
        <f t="shared" ref="P259:P322" si="185">K259-K258</f>
        <v>3</v>
      </c>
      <c r="Q259" s="18">
        <f t="shared" ref="Q259:Q322" si="186">L259-L258</f>
        <v>-2</v>
      </c>
      <c r="R259" s="18">
        <f t="shared" si="150"/>
        <v>0</v>
      </c>
      <c r="S259" s="17">
        <f t="shared" si="151"/>
        <v>6172.1428571428569</v>
      </c>
      <c r="T259" s="17">
        <f t="shared" si="152"/>
        <v>-11.285714285714286</v>
      </c>
      <c r="U259" s="17">
        <f t="shared" si="153"/>
        <v>-5</v>
      </c>
      <c r="V259" s="17">
        <f t="shared" ref="V259:V322" si="187">MAX(0,MIN(J259,O259+$R259*J259/SUM($J259:$L259)))</f>
        <v>5463</v>
      </c>
      <c r="W259" s="17">
        <f t="shared" si="154"/>
        <v>3</v>
      </c>
      <c r="X259" s="17">
        <f t="shared" ref="X259:X322" si="188">MAX(0,MIN(L259,Q259+$R259*L259/SUM($J259:$L259)))</f>
        <v>0</v>
      </c>
      <c r="Y259" s="17">
        <f t="shared" si="160"/>
        <v>6172.1428571428569</v>
      </c>
      <c r="Z259" s="17">
        <f t="shared" si="161"/>
        <v>0.8571428571428571</v>
      </c>
      <c r="AA259" s="17">
        <f t="shared" si="162"/>
        <v>0</v>
      </c>
      <c r="AB259" s="11">
        <f t="shared" si="163"/>
        <v>0.36026983756379038</v>
      </c>
      <c r="AC259" s="11">
        <f t="shared" si="164"/>
        <v>1.2323167678467195E-6</v>
      </c>
      <c r="AD259" s="11">
        <f t="shared" si="165"/>
        <v>0</v>
      </c>
      <c r="AE259" s="11">
        <f t="shared" si="166"/>
        <v>0.39800813432057564</v>
      </c>
      <c r="AF259" s="11">
        <f t="shared" si="167"/>
        <v>3.0923085010653001E-6</v>
      </c>
      <c r="AG259" s="11">
        <f t="shared" si="168"/>
        <v>7.0660522273425499E-3</v>
      </c>
      <c r="AH259" s="11">
        <f t="shared" si="177"/>
        <v>0.31887695540508987</v>
      </c>
      <c r="AI259" s="11">
        <f t="shared" si="155"/>
        <v>4.3131086874635186E-6</v>
      </c>
      <c r="AJ259" s="11">
        <f t="shared" si="156"/>
        <v>0</v>
      </c>
      <c r="AK259" s="16">
        <f t="shared" si="175"/>
        <v>0.36003604421533991</v>
      </c>
      <c r="AL259" s="16">
        <f t="shared" si="176"/>
        <v>8.6262173749270369E-7</v>
      </c>
      <c r="AM259" s="16">
        <f t="shared" si="174"/>
        <v>0</v>
      </c>
      <c r="AN259" s="15">
        <f t="shared" si="169"/>
        <v>0.357180102200438</v>
      </c>
      <c r="AO259" s="15">
        <f t="shared" si="170"/>
        <v>0</v>
      </c>
      <c r="AP259" s="15">
        <f t="shared" si="171"/>
        <v>8.6021505376344086E-3</v>
      </c>
      <c r="AQ259" s="15">
        <f t="shared" ref="AQ259:AQ322" si="189">AK273</f>
        <v>0.39473482748316008</v>
      </c>
      <c r="AR259" s="15">
        <f t="shared" ref="AR259:AR322" si="190">AL273</f>
        <v>3.3444123047132435E-6</v>
      </c>
      <c r="AS259" s="15">
        <f t="shared" ref="AS259:AS322" si="191">AM273</f>
        <v>4.782149042895382E-3</v>
      </c>
      <c r="AT259" s="14">
        <f t="shared" si="172"/>
        <v>2.1578100324742416E-3</v>
      </c>
      <c r="AU259" s="11">
        <f t="shared" si="157"/>
        <v>4.2773947948559219E-3</v>
      </c>
      <c r="AV259" s="14">
        <f t="shared" si="173"/>
        <v>4.5453823350924738E-2</v>
      </c>
      <c r="AW259" s="11">
        <f t="shared" si="158"/>
        <v>9.3128982427582163E-2</v>
      </c>
      <c r="AX259" s="13">
        <f t="shared" si="178"/>
        <v>0.94407922128111132</v>
      </c>
      <c r="AY259" s="11">
        <f t="shared" si="182"/>
        <v>-2.2400890819843959</v>
      </c>
      <c r="AZ259" s="12">
        <f t="shared" si="180"/>
        <v>0.80031976494260071</v>
      </c>
      <c r="BA259" s="11">
        <f t="shared" si="181"/>
        <v>1.5270715284441434E-4</v>
      </c>
      <c r="BB259" s="117">
        <f t="shared" si="159"/>
        <v>14306</v>
      </c>
      <c r="BC259" s="341">
        <f t="shared" si="179"/>
        <v>5306016</v>
      </c>
    </row>
    <row r="260" spans="1:55" ht="16">
      <c r="A260" s="20">
        <v>145</v>
      </c>
      <c r="B260" s="19">
        <v>44614</v>
      </c>
      <c r="C260" s="8">
        <v>14137666</v>
      </c>
      <c r="D260" s="8">
        <v>37093</v>
      </c>
      <c r="E260" s="8">
        <v>5395303</v>
      </c>
      <c r="F260" s="8">
        <v>5307358</v>
      </c>
      <c r="G260" s="8">
        <v>6629870</v>
      </c>
      <c r="H260" s="10">
        <f t="shared" si="183"/>
        <v>302582</v>
      </c>
      <c r="I260" s="8">
        <v>15375</v>
      </c>
      <c r="J260" s="8">
        <v>707678</v>
      </c>
      <c r="K260" s="8">
        <v>345</v>
      </c>
      <c r="L260" s="9">
        <v>48</v>
      </c>
      <c r="M260" s="8">
        <v>294076</v>
      </c>
      <c r="N260" s="8">
        <v>2408</v>
      </c>
      <c r="O260" s="18">
        <f t="shared" si="184"/>
        <v>6661</v>
      </c>
      <c r="P260" s="18">
        <f t="shared" si="185"/>
        <v>-16</v>
      </c>
      <c r="Q260" s="18">
        <f t="shared" si="186"/>
        <v>-1</v>
      </c>
      <c r="R260" s="18">
        <f t="shared" ref="R260:R323" si="192">M260-M259</f>
        <v>0</v>
      </c>
      <c r="S260" s="17">
        <f t="shared" ref="S260:S323" si="193">AVERAGE(O257:O263)</f>
        <v>6119.1428571428569</v>
      </c>
      <c r="T260" s="17">
        <f t="shared" ref="T260:T323" si="194">AVERAGE(P257:P263)</f>
        <v>-11.142857142857142</v>
      </c>
      <c r="U260" s="17">
        <f t="shared" ref="U260:U323" si="195">AVERAGE(Q257:Q263)</f>
        <v>-3.7142857142857144</v>
      </c>
      <c r="V260" s="17">
        <f t="shared" si="187"/>
        <v>6661</v>
      </c>
      <c r="W260" s="17">
        <f t="shared" ref="W260:W323" si="196">MAX(0,MIN(K260,P260+$R260*K260/SUM($J260:$L260)))</f>
        <v>0</v>
      </c>
      <c r="X260" s="17">
        <f t="shared" si="188"/>
        <v>0</v>
      </c>
      <c r="Y260" s="17">
        <f t="shared" si="160"/>
        <v>6119.1428571428569</v>
      </c>
      <c r="Z260" s="17">
        <f t="shared" si="161"/>
        <v>0.8571428571428571</v>
      </c>
      <c r="AA260" s="17">
        <f t="shared" si="162"/>
        <v>0</v>
      </c>
      <c r="AB260" s="11">
        <f t="shared" si="163"/>
        <v>0.54537815126050415</v>
      </c>
      <c r="AC260" s="11">
        <f t="shared" si="164"/>
        <v>1.222713368067903E-6</v>
      </c>
      <c r="AD260" s="11">
        <f t="shared" si="165"/>
        <v>0</v>
      </c>
      <c r="AE260" s="11">
        <f t="shared" si="166"/>
        <v>0.50035603625796277</v>
      </c>
      <c r="AF260" s="11">
        <f t="shared" si="167"/>
        <v>8.7425731840801239E-7</v>
      </c>
      <c r="AG260" s="11">
        <f t="shared" si="168"/>
        <v>4.9155145929339478E-3</v>
      </c>
      <c r="AH260" s="11">
        <f t="shared" si="177"/>
        <v>0.59367201426024951</v>
      </c>
      <c r="AI260" s="11">
        <f t="shared" ref="AI260:AI323" si="197">MIN(1,W260/J259)</f>
        <v>0</v>
      </c>
      <c r="AJ260" s="11">
        <f t="shared" ref="AJ260:AJ323" si="198">MIN(1,X260/K259)</f>
        <v>0</v>
      </c>
      <c r="AK260" s="16">
        <f t="shared" si="175"/>
        <v>0.36230226190320136</v>
      </c>
      <c r="AL260" s="16">
        <f t="shared" si="176"/>
        <v>1.7023745142752191E-6</v>
      </c>
      <c r="AM260" s="16">
        <f t="shared" si="174"/>
        <v>0</v>
      </c>
      <c r="AN260" s="15">
        <f t="shared" si="169"/>
        <v>0.53623871749966323</v>
      </c>
      <c r="AO260" s="15">
        <f t="shared" si="170"/>
        <v>0</v>
      </c>
      <c r="AP260" s="15">
        <f t="shared" si="171"/>
        <v>2.1505376344086021E-3</v>
      </c>
      <c r="AQ260" s="15">
        <f t="shared" si="189"/>
        <v>0.39670037912029998</v>
      </c>
      <c r="AR260" s="15">
        <f t="shared" si="190"/>
        <v>2.0472793576661015E-6</v>
      </c>
      <c r="AS260" s="15">
        <f t="shared" si="191"/>
        <v>4.782149042895382E-3</v>
      </c>
      <c r="AT260" s="14">
        <f t="shared" si="172"/>
        <v>5.5948306678713158E-3</v>
      </c>
      <c r="AU260" s="11">
        <f t="shared" ref="AU260:AU323" si="199">AVERAGE(AT257:AT263)</f>
        <v>4.1137846055589542E-3</v>
      </c>
      <c r="AV260" s="14">
        <f t="shared" si="173"/>
        <v>0.12258825706750567</v>
      </c>
      <c r="AW260" s="11">
        <f t="shared" ref="AW260:AW323" si="200">AVERAGE(AV257:AV263)</f>
        <v>9.2353342897095056E-2</v>
      </c>
      <c r="AX260" s="13">
        <f t="shared" si="178"/>
        <v>4.2638774595932481E-3</v>
      </c>
      <c r="AY260" s="11">
        <f t="shared" si="182"/>
        <v>-2.2400918881863343</v>
      </c>
      <c r="AZ260" s="12">
        <f t="shared" si="180"/>
        <v>2.0241724196703705E-4</v>
      </c>
      <c r="BA260" s="11">
        <f t="shared" si="181"/>
        <v>1.4846229477888582E-4</v>
      </c>
      <c r="BB260" s="117">
        <f t="shared" si="159"/>
        <v>37093</v>
      </c>
      <c r="BC260" s="341">
        <f t="shared" si="179"/>
        <v>1342</v>
      </c>
    </row>
    <row r="261" spans="1:55" ht="16">
      <c r="A261" s="20">
        <v>146</v>
      </c>
      <c r="B261" s="19">
        <v>44615</v>
      </c>
      <c r="C261" s="8">
        <v>14171827</v>
      </c>
      <c r="D261" s="8">
        <v>34161</v>
      </c>
      <c r="E261" s="8">
        <v>5397100</v>
      </c>
      <c r="F261" s="8">
        <v>5308478</v>
      </c>
      <c r="G261" s="8">
        <v>6629870</v>
      </c>
      <c r="H261" s="10">
        <f t="shared" si="183"/>
        <v>287133</v>
      </c>
      <c r="I261" s="8">
        <v>22896</v>
      </c>
      <c r="J261" s="8">
        <v>714496</v>
      </c>
      <c r="K261" s="8">
        <v>319</v>
      </c>
      <c r="L261" s="9">
        <v>46</v>
      </c>
      <c r="M261" s="8">
        <v>294076</v>
      </c>
      <c r="N261" s="8">
        <v>2426</v>
      </c>
      <c r="O261" s="18">
        <f t="shared" si="184"/>
        <v>6818</v>
      </c>
      <c r="P261" s="18">
        <f t="shared" si="185"/>
        <v>-26</v>
      </c>
      <c r="Q261" s="18">
        <f t="shared" si="186"/>
        <v>-2</v>
      </c>
      <c r="R261" s="18">
        <f t="shared" si="192"/>
        <v>0</v>
      </c>
      <c r="S261" s="17">
        <f t="shared" si="193"/>
        <v>6043.8571428571431</v>
      </c>
      <c r="T261" s="17">
        <f t="shared" si="194"/>
        <v>-12</v>
      </c>
      <c r="U261" s="17">
        <f t="shared" si="195"/>
        <v>-1.7142857142857142</v>
      </c>
      <c r="V261" s="17">
        <f t="shared" si="187"/>
        <v>6818</v>
      </c>
      <c r="W261" s="17">
        <f t="shared" si="196"/>
        <v>0</v>
      </c>
      <c r="X261" s="17">
        <f t="shared" si="188"/>
        <v>0</v>
      </c>
      <c r="Y261" s="17">
        <f t="shared" si="160"/>
        <v>6043.8571428571431</v>
      </c>
      <c r="Z261" s="17">
        <f t="shared" si="161"/>
        <v>0.8571428571428571</v>
      </c>
      <c r="AA261" s="17">
        <f t="shared" si="162"/>
        <v>0.7142857142857143</v>
      </c>
      <c r="AB261" s="11">
        <f t="shared" si="163"/>
        <v>0.39309639953542397</v>
      </c>
      <c r="AC261" s="11">
        <f t="shared" si="164"/>
        <v>1.2112046116211852E-6</v>
      </c>
      <c r="AD261" s="11">
        <f t="shared" si="165"/>
        <v>2.070393374741201E-3</v>
      </c>
      <c r="AE261" s="11">
        <f t="shared" si="166"/>
        <v>0.45215090867264779</v>
      </c>
      <c r="AF261" s="11">
        <f t="shared" si="167"/>
        <v>8.6373705770994368E-7</v>
      </c>
      <c r="AG261" s="11">
        <f t="shared" si="168"/>
        <v>5.1830255911888565E-3</v>
      </c>
      <c r="AH261" s="11">
        <f t="shared" si="177"/>
        <v>0.4434471544715447</v>
      </c>
      <c r="AI261" s="11">
        <f t="shared" si="197"/>
        <v>0</v>
      </c>
      <c r="AJ261" s="11">
        <f t="shared" si="198"/>
        <v>0</v>
      </c>
      <c r="AK261" s="16">
        <f t="shared" si="175"/>
        <v>0.35699867115244099</v>
      </c>
      <c r="AL261" s="16">
        <f t="shared" si="176"/>
        <v>1.7023745142752191E-6</v>
      </c>
      <c r="AM261" s="16">
        <f t="shared" si="174"/>
        <v>0</v>
      </c>
      <c r="AN261" s="15">
        <f t="shared" si="169"/>
        <v>0.49702712746191008</v>
      </c>
      <c r="AO261" s="15">
        <f t="shared" si="170"/>
        <v>0</v>
      </c>
      <c r="AP261" s="15">
        <f t="shared" si="171"/>
        <v>2.2675736961451248E-3</v>
      </c>
      <c r="AQ261" s="15">
        <f t="shared" si="189"/>
        <v>0.40112204166849258</v>
      </c>
      <c r="AR261" s="15">
        <f t="shared" si="190"/>
        <v>2.0472793576661015E-6</v>
      </c>
      <c r="AS261" s="15">
        <f t="shared" si="191"/>
        <v>4.782149042895382E-3</v>
      </c>
      <c r="AT261" s="14">
        <f t="shared" si="172"/>
        <v>5.1525897189537654E-3</v>
      </c>
      <c r="AU261" s="11">
        <f t="shared" si="199"/>
        <v>3.8756631513352235E-3</v>
      </c>
      <c r="AV261" s="14">
        <f t="shared" si="173"/>
        <v>0.11897274085528309</v>
      </c>
      <c r="AW261" s="11">
        <f t="shared" si="200"/>
        <v>8.9874370019995001E-2</v>
      </c>
      <c r="AX261" s="13">
        <f t="shared" si="178"/>
        <v>3.7014759635404619E-3</v>
      </c>
      <c r="AY261" s="11">
        <f t="shared" si="182"/>
        <v>-2.2400750035584873</v>
      </c>
      <c r="AZ261" s="12">
        <f t="shared" si="180"/>
        <v>1.6893242250602198E-4</v>
      </c>
      <c r="BA261" s="11">
        <f t="shared" si="181"/>
        <v>1.4518707434254551E-4</v>
      </c>
      <c r="BB261" s="117">
        <f t="shared" ref="BB261:BB324" si="201">D261</f>
        <v>34161</v>
      </c>
      <c r="BC261" s="341">
        <f t="shared" si="179"/>
        <v>1120</v>
      </c>
    </row>
    <row r="262" spans="1:55" ht="16">
      <c r="A262" s="20">
        <v>147</v>
      </c>
      <c r="B262" s="19">
        <v>44616</v>
      </c>
      <c r="C262" s="8">
        <v>14203296</v>
      </c>
      <c r="D262" s="8">
        <v>31469</v>
      </c>
      <c r="E262" s="8">
        <v>5398812</v>
      </c>
      <c r="F262" s="8">
        <v>5309637</v>
      </c>
      <c r="G262" s="8">
        <v>6629870</v>
      </c>
      <c r="H262" s="10">
        <f t="shared" si="183"/>
        <v>281034</v>
      </c>
      <c r="I262" s="8">
        <v>21222</v>
      </c>
      <c r="J262" s="8">
        <v>721094</v>
      </c>
      <c r="K262" s="8">
        <v>322</v>
      </c>
      <c r="L262" s="9">
        <v>43</v>
      </c>
      <c r="M262" s="8">
        <v>294076</v>
      </c>
      <c r="N262" s="8">
        <v>2442</v>
      </c>
      <c r="O262" s="18">
        <f t="shared" si="184"/>
        <v>6598</v>
      </c>
      <c r="P262" s="18">
        <f t="shared" si="185"/>
        <v>3</v>
      </c>
      <c r="Q262" s="18">
        <f t="shared" si="186"/>
        <v>-3</v>
      </c>
      <c r="R262" s="18">
        <f t="shared" si="192"/>
        <v>0</v>
      </c>
      <c r="S262" s="17">
        <f t="shared" si="193"/>
        <v>6074.8571428571431</v>
      </c>
      <c r="T262" s="17">
        <f t="shared" si="194"/>
        <v>-12</v>
      </c>
      <c r="U262" s="17">
        <f t="shared" si="195"/>
        <v>-1.8571428571428572</v>
      </c>
      <c r="V262" s="17">
        <f t="shared" si="187"/>
        <v>6598</v>
      </c>
      <c r="W262" s="17">
        <f t="shared" si="196"/>
        <v>3</v>
      </c>
      <c r="X262" s="17">
        <f t="shared" si="188"/>
        <v>0</v>
      </c>
      <c r="Y262" s="17">
        <f t="shared" si="160"/>
        <v>6074.8571428571431</v>
      </c>
      <c r="Z262" s="17">
        <f t="shared" si="161"/>
        <v>0.8571428571428571</v>
      </c>
      <c r="AA262" s="17">
        <f t="shared" si="162"/>
        <v>0.7142857142857143</v>
      </c>
      <c r="AB262" s="11">
        <f t="shared" si="163"/>
        <v>0.26532394928621345</v>
      </c>
      <c r="AC262" s="11">
        <f t="shared" si="164"/>
        <v>1.1996468239750218E-6</v>
      </c>
      <c r="AD262" s="11">
        <f t="shared" si="165"/>
        <v>2.2391401701746532E-3</v>
      </c>
      <c r="AE262" s="11">
        <f t="shared" si="166"/>
        <v>0.29941207516600588</v>
      </c>
      <c r="AF262" s="11">
        <f t="shared" si="167"/>
        <v>8.5338540122127977E-7</v>
      </c>
      <c r="AG262" s="11">
        <f t="shared" si="168"/>
        <v>5.7574667146455556E-3</v>
      </c>
      <c r="AH262" s="11">
        <f t="shared" si="177"/>
        <v>0.28817260656883298</v>
      </c>
      <c r="AI262" s="11">
        <f t="shared" si="197"/>
        <v>4.1987638839125762E-6</v>
      </c>
      <c r="AJ262" s="11">
        <f t="shared" si="198"/>
        <v>0</v>
      </c>
      <c r="AK262" s="16">
        <f t="shared" si="175"/>
        <v>0.36025084883693642</v>
      </c>
      <c r="AL262" s="16">
        <f t="shared" si="176"/>
        <v>8.3975277678251529E-7</v>
      </c>
      <c r="AM262" s="16">
        <f t="shared" si="174"/>
        <v>3.3222591362126247E-3</v>
      </c>
      <c r="AN262" s="15">
        <f t="shared" si="169"/>
        <v>0.35600137468854715</v>
      </c>
      <c r="AO262" s="15">
        <f t="shared" si="170"/>
        <v>5.9736978085489593E-6</v>
      </c>
      <c r="AP262" s="15">
        <f t="shared" si="171"/>
        <v>2.5188916876574308E-2</v>
      </c>
      <c r="AQ262" s="15">
        <f t="shared" si="189"/>
        <v>0.39071456088614104</v>
      </c>
      <c r="AR262" s="15">
        <f t="shared" si="190"/>
        <v>0</v>
      </c>
      <c r="AS262" s="15">
        <f t="shared" si="191"/>
        <v>2.9556650246305416E-3</v>
      </c>
      <c r="AT262" s="14">
        <f t="shared" si="172"/>
        <v>4.7465485748589336E-3</v>
      </c>
      <c r="AU262" s="11">
        <f t="shared" si="199"/>
        <v>4.2728698192530815E-3</v>
      </c>
      <c r="AV262" s="14">
        <f t="shared" si="173"/>
        <v>0.11197577517311073</v>
      </c>
      <c r="AW262" s="11">
        <f t="shared" si="200"/>
        <v>9.9746568059479498E-2</v>
      </c>
      <c r="AX262" s="13">
        <f t="shared" si="178"/>
        <v>4.03645697290106E-3</v>
      </c>
      <c r="AY262" s="11">
        <f t="shared" si="182"/>
        <v>0.13790522586651974</v>
      </c>
      <c r="AZ262" s="12">
        <f t="shared" si="180"/>
        <v>1.7481489078971383E-4</v>
      </c>
      <c r="BA262" s="11">
        <f t="shared" si="181"/>
        <v>0.11446468784455806</v>
      </c>
      <c r="BB262" s="117">
        <f t="shared" si="201"/>
        <v>31469</v>
      </c>
      <c r="BC262" s="341">
        <f t="shared" si="179"/>
        <v>1159</v>
      </c>
    </row>
    <row r="263" spans="1:55" ht="16">
      <c r="A263" s="20">
        <v>148</v>
      </c>
      <c r="B263" s="19">
        <v>44617</v>
      </c>
      <c r="C263" s="8">
        <v>14235238</v>
      </c>
      <c r="D263" s="8">
        <v>31942</v>
      </c>
      <c r="E263" s="8">
        <v>5400398</v>
      </c>
      <c r="F263" s="8">
        <v>5310757</v>
      </c>
      <c r="G263" s="8">
        <v>6629870</v>
      </c>
      <c r="H263" s="10">
        <f t="shared" si="183"/>
        <v>275649</v>
      </c>
      <c r="I263" s="8">
        <v>19063</v>
      </c>
      <c r="J263" s="8">
        <v>727533</v>
      </c>
      <c r="K263" s="8">
        <v>301</v>
      </c>
      <c r="L263" s="9">
        <v>38</v>
      </c>
      <c r="M263" s="8">
        <v>294076</v>
      </c>
      <c r="N263" s="8">
        <v>2453</v>
      </c>
      <c r="O263" s="18">
        <f t="shared" si="184"/>
        <v>6439</v>
      </c>
      <c r="P263" s="18">
        <f t="shared" si="185"/>
        <v>-21</v>
      </c>
      <c r="Q263" s="18">
        <f t="shared" si="186"/>
        <v>-5</v>
      </c>
      <c r="R263" s="18">
        <f t="shared" si="192"/>
        <v>0</v>
      </c>
      <c r="S263" s="17">
        <f t="shared" si="193"/>
        <v>6122</v>
      </c>
      <c r="T263" s="17">
        <f t="shared" si="194"/>
        <v>-11.142857142857142</v>
      </c>
      <c r="U263" s="17">
        <f t="shared" si="195"/>
        <v>-1</v>
      </c>
      <c r="V263" s="17">
        <f t="shared" si="187"/>
        <v>6439</v>
      </c>
      <c r="W263" s="17">
        <f t="shared" si="196"/>
        <v>0</v>
      </c>
      <c r="X263" s="17">
        <f t="shared" si="188"/>
        <v>0</v>
      </c>
      <c r="Y263" s="17">
        <f t="shared" ref="Y263:Y326" si="202">AVERAGE(V260:V266)</f>
        <v>6122</v>
      </c>
      <c r="Z263" s="17">
        <f t="shared" ref="Z263:Z326" si="203">AVERAGE(W260:W266)</f>
        <v>1.7142857142857142</v>
      </c>
      <c r="AA263" s="17">
        <f t="shared" ref="AA263:AA326" si="204">AVERAGE(X260:X266)</f>
        <v>1.2857142857142858</v>
      </c>
      <c r="AB263" s="11">
        <f t="shared" ref="AB263:AB326" si="205">Y263/I262</f>
        <v>0.28847422486099333</v>
      </c>
      <c r="AC263" s="11">
        <f t="shared" ref="AC263:AC326" si="206">Z263/J262</f>
        <v>2.3773401446769966E-6</v>
      </c>
      <c r="AD263" s="11">
        <f t="shared" ref="AD263:AD326" si="207">AA263/K262</f>
        <v>3.9929015084294592E-3</v>
      </c>
      <c r="AE263" s="11">
        <f t="shared" si="166"/>
        <v>0.28592540761607182</v>
      </c>
      <c r="AF263" s="11">
        <f t="shared" si="167"/>
        <v>1.4751677634538988E-6</v>
      </c>
      <c r="AG263" s="11">
        <f t="shared" si="168"/>
        <v>4.2750267189169931E-3</v>
      </c>
      <c r="AH263" s="11">
        <f t="shared" si="177"/>
        <v>0.30341155404768638</v>
      </c>
      <c r="AI263" s="11">
        <f t="shared" si="197"/>
        <v>0</v>
      </c>
      <c r="AJ263" s="11">
        <f t="shared" si="198"/>
        <v>0</v>
      </c>
      <c r="AK263" s="16">
        <f t="shared" si="175"/>
        <v>0.36653360492800846</v>
      </c>
      <c r="AL263" s="16">
        <f t="shared" si="176"/>
        <v>8.3975277678251529E-7</v>
      </c>
      <c r="AM263" s="16">
        <f t="shared" si="174"/>
        <v>3.3222591362126247E-3</v>
      </c>
      <c r="AN263" s="15">
        <f t="shared" si="169"/>
        <v>0.28754803023265635</v>
      </c>
      <c r="AO263" s="15">
        <f t="shared" si="170"/>
        <v>0</v>
      </c>
      <c r="AP263" s="15">
        <f t="shared" si="171"/>
        <v>0</v>
      </c>
      <c r="AQ263" s="15">
        <f t="shared" si="189"/>
        <v>0.3925366876736166</v>
      </c>
      <c r="AR263" s="15">
        <f t="shared" si="190"/>
        <v>4.8699065343188401E-6</v>
      </c>
      <c r="AS263" s="15">
        <f t="shared" si="191"/>
        <v>6.3842364532019705E-3</v>
      </c>
      <c r="AT263" s="14">
        <f t="shared" si="172"/>
        <v>4.8178923568637094E-3</v>
      </c>
      <c r="AU263" s="11">
        <f t="shared" si="199"/>
        <v>4.1590343615873528E-3</v>
      </c>
      <c r="AV263" s="14">
        <f t="shared" si="173"/>
        <v>0.1158792522374469</v>
      </c>
      <c r="AW263" s="11">
        <f t="shared" si="200"/>
        <v>9.8154100425942151E-2</v>
      </c>
      <c r="AX263" s="13">
        <f t="shared" si="178"/>
        <v>3.985282919504402E-3</v>
      </c>
      <c r="AY263" s="11">
        <f t="shared" si="182"/>
        <v>3.117097120301191E-3</v>
      </c>
      <c r="AZ263" s="12">
        <f t="shared" si="180"/>
        <v>1.6893242250602198E-4</v>
      </c>
      <c r="BA263" s="11">
        <f t="shared" si="181"/>
        <v>1.3652497818854021E-4</v>
      </c>
      <c r="BB263" s="117">
        <f t="shared" si="201"/>
        <v>31942</v>
      </c>
      <c r="BC263" s="341">
        <f t="shared" si="179"/>
        <v>1120</v>
      </c>
    </row>
    <row r="264" spans="1:55" ht="16">
      <c r="A264" s="20">
        <v>149</v>
      </c>
      <c r="B264" s="19">
        <v>44618</v>
      </c>
      <c r="C264" s="8">
        <v>14266133</v>
      </c>
      <c r="D264" s="8">
        <v>30895</v>
      </c>
      <c r="E264" s="8">
        <v>5401771</v>
      </c>
      <c r="F264" s="8">
        <v>5311802</v>
      </c>
      <c r="G264" s="8">
        <v>6629870</v>
      </c>
      <c r="H264" s="10">
        <f t="shared" si="183"/>
        <v>270414</v>
      </c>
      <c r="I264" s="8">
        <v>17628</v>
      </c>
      <c r="J264" s="8">
        <v>733158</v>
      </c>
      <c r="K264" s="8">
        <v>281</v>
      </c>
      <c r="L264" s="9">
        <v>43</v>
      </c>
      <c r="M264" s="8">
        <v>294076</v>
      </c>
      <c r="N264" s="8">
        <v>2468</v>
      </c>
      <c r="O264" s="18">
        <f t="shared" si="184"/>
        <v>5625</v>
      </c>
      <c r="P264" s="18">
        <f t="shared" si="185"/>
        <v>-20</v>
      </c>
      <c r="Q264" s="18">
        <f t="shared" si="186"/>
        <v>5</v>
      </c>
      <c r="R264" s="18">
        <f t="shared" si="192"/>
        <v>0</v>
      </c>
      <c r="S264" s="17">
        <f t="shared" si="193"/>
        <v>6123</v>
      </c>
      <c r="T264" s="17">
        <f t="shared" si="194"/>
        <v>-12.857142857142858</v>
      </c>
      <c r="U264" s="17">
        <f t="shared" si="195"/>
        <v>-1</v>
      </c>
      <c r="V264" s="17">
        <f t="shared" si="187"/>
        <v>5625</v>
      </c>
      <c r="W264" s="17">
        <f t="shared" si="196"/>
        <v>0</v>
      </c>
      <c r="X264" s="17">
        <f t="shared" si="188"/>
        <v>5</v>
      </c>
      <c r="Y264" s="17">
        <f t="shared" si="202"/>
        <v>6123</v>
      </c>
      <c r="Z264" s="17">
        <f t="shared" si="203"/>
        <v>1.7142857142857142</v>
      </c>
      <c r="AA264" s="17">
        <f t="shared" si="204"/>
        <v>1.2857142857142858</v>
      </c>
      <c r="AB264" s="11">
        <f t="shared" si="205"/>
        <v>0.32119813250799978</v>
      </c>
      <c r="AC264" s="11">
        <f t="shared" si="206"/>
        <v>2.3562995964247866E-6</v>
      </c>
      <c r="AD264" s="11">
        <f t="shared" si="207"/>
        <v>4.2714760322733747E-3</v>
      </c>
      <c r="AE264" s="11">
        <f t="shared" si="166"/>
        <v>0.35562703941126106</v>
      </c>
      <c r="AF264" s="11">
        <f t="shared" si="167"/>
        <v>1.460495779897444E-6</v>
      </c>
      <c r="AG264" s="11">
        <f t="shared" si="168"/>
        <v>4.1462495288352805E-3</v>
      </c>
      <c r="AH264" s="11">
        <f t="shared" si="177"/>
        <v>0.2950742275612443</v>
      </c>
      <c r="AI264" s="11">
        <f t="shared" si="197"/>
        <v>0</v>
      </c>
      <c r="AJ264" s="11">
        <f t="shared" si="198"/>
        <v>1.6611295681063124E-2</v>
      </c>
      <c r="AK264" s="16">
        <f t="shared" si="175"/>
        <v>0.35101635773604289</v>
      </c>
      <c r="AL264" s="16">
        <f t="shared" si="176"/>
        <v>3.2785194112032674E-6</v>
      </c>
      <c r="AM264" s="16">
        <f t="shared" si="174"/>
        <v>6.2419671654097052E-3</v>
      </c>
      <c r="AN264" s="15">
        <f t="shared" si="169"/>
        <v>0.33219936281656676</v>
      </c>
      <c r="AO264" s="15">
        <f t="shared" si="170"/>
        <v>0</v>
      </c>
      <c r="AP264" s="15">
        <f t="shared" si="171"/>
        <v>0</v>
      </c>
      <c r="AQ264" s="15">
        <f t="shared" si="189"/>
        <v>0.41485641748350055</v>
      </c>
      <c r="AR264" s="15">
        <f t="shared" si="190"/>
        <v>5.5959015104336053E-6</v>
      </c>
      <c r="AS264" s="15">
        <f t="shared" si="191"/>
        <v>3.4285714285714288E-3</v>
      </c>
      <c r="AT264" s="14">
        <f t="shared" si="172"/>
        <v>4.659970708324598E-3</v>
      </c>
      <c r="AU264" s="11">
        <f t="shared" si="199"/>
        <v>3.9061959629029569E-3</v>
      </c>
      <c r="AV264" s="14">
        <f t="shared" si="173"/>
        <v>0.11425074145569386</v>
      </c>
      <c r="AW264" s="11">
        <f t="shared" si="200"/>
        <v>9.4820080195894371E-2</v>
      </c>
      <c r="AX264" s="13">
        <f t="shared" si="178"/>
        <v>3.7910531146494275E-3</v>
      </c>
      <c r="AY264" s="11">
        <f t="shared" si="182"/>
        <v>3.0804627619744726E-3</v>
      </c>
      <c r="AZ264" s="12">
        <f t="shared" si="180"/>
        <v>1.5761998349892231E-4</v>
      </c>
      <c r="BA264" s="11">
        <f t="shared" si="181"/>
        <v>1.3031929736178837E-4</v>
      </c>
      <c r="BB264" s="117">
        <f t="shared" si="201"/>
        <v>30895</v>
      </c>
      <c r="BC264" s="341">
        <f t="shared" si="179"/>
        <v>1045</v>
      </c>
    </row>
    <row r="265" spans="1:55" ht="16">
      <c r="A265" s="20">
        <v>150</v>
      </c>
      <c r="B265" s="19">
        <v>44619</v>
      </c>
      <c r="C265" s="8">
        <v>14284567</v>
      </c>
      <c r="D265" s="8">
        <v>18434</v>
      </c>
      <c r="E265" s="8">
        <v>5402376</v>
      </c>
      <c r="F265" s="8">
        <v>5312202</v>
      </c>
      <c r="G265" s="8">
        <v>6629870</v>
      </c>
      <c r="H265" s="10">
        <f t="shared" si="183"/>
        <v>266752</v>
      </c>
      <c r="I265" s="8">
        <v>15965</v>
      </c>
      <c r="J265" s="8">
        <v>738078</v>
      </c>
      <c r="K265" s="8">
        <v>274</v>
      </c>
      <c r="L265" s="9">
        <v>38</v>
      </c>
      <c r="M265" s="8">
        <v>294076</v>
      </c>
      <c r="N265" s="8">
        <v>2485</v>
      </c>
      <c r="O265" s="18">
        <f t="shared" si="184"/>
        <v>4920</v>
      </c>
      <c r="P265" s="18">
        <f t="shared" si="185"/>
        <v>-7</v>
      </c>
      <c r="Q265" s="18">
        <f t="shared" si="186"/>
        <v>-5</v>
      </c>
      <c r="R265" s="18">
        <f t="shared" si="192"/>
        <v>0</v>
      </c>
      <c r="S265" s="17">
        <f t="shared" si="193"/>
        <v>6145</v>
      </c>
      <c r="T265" s="17">
        <f t="shared" si="194"/>
        <v>-7.8571428571428568</v>
      </c>
      <c r="U265" s="17">
        <f t="shared" si="195"/>
        <v>-1.2857142857142858</v>
      </c>
      <c r="V265" s="17">
        <f t="shared" si="187"/>
        <v>4920</v>
      </c>
      <c r="W265" s="17">
        <f t="shared" si="196"/>
        <v>0</v>
      </c>
      <c r="X265" s="17">
        <f t="shared" si="188"/>
        <v>0</v>
      </c>
      <c r="Y265" s="17">
        <f t="shared" si="202"/>
        <v>6145</v>
      </c>
      <c r="Z265" s="17">
        <f t="shared" si="203"/>
        <v>3</v>
      </c>
      <c r="AA265" s="17">
        <f t="shared" si="204"/>
        <v>1.2857142857142858</v>
      </c>
      <c r="AB265" s="11">
        <f t="shared" si="205"/>
        <v>0.34859314726571361</v>
      </c>
      <c r="AC265" s="11">
        <f t="shared" si="206"/>
        <v>4.0918874239931914E-6</v>
      </c>
      <c r="AD265" s="11">
        <f t="shared" si="207"/>
        <v>4.5754956786985259E-3</v>
      </c>
      <c r="AE265" s="11">
        <f t="shared" si="166"/>
        <v>0.34956279345007746</v>
      </c>
      <c r="AF265" s="11">
        <f t="shared" si="167"/>
        <v>1.4474901244986255E-6</v>
      </c>
      <c r="AG265" s="11">
        <f t="shared" si="168"/>
        <v>3.9138943248532287E-3</v>
      </c>
      <c r="AH265" s="11">
        <f t="shared" si="177"/>
        <v>0.27910142954390743</v>
      </c>
      <c r="AI265" s="11">
        <f t="shared" si="197"/>
        <v>0</v>
      </c>
      <c r="AJ265" s="11">
        <f t="shared" si="198"/>
        <v>0</v>
      </c>
      <c r="AK265" s="16">
        <f t="shared" si="175"/>
        <v>0.36122115461009535</v>
      </c>
      <c r="AL265" s="16">
        <f t="shared" si="176"/>
        <v>2.4387666344207523E-6</v>
      </c>
      <c r="AM265" s="16">
        <f t="shared" si="174"/>
        <v>6.2419671654097052E-3</v>
      </c>
      <c r="AN265" s="15">
        <f t="shared" si="169"/>
        <v>0.25633618575243911</v>
      </c>
      <c r="AO265" s="15">
        <f t="shared" si="170"/>
        <v>0</v>
      </c>
      <c r="AP265" s="15">
        <f t="shared" si="171"/>
        <v>0</v>
      </c>
      <c r="AQ265" s="15">
        <f t="shared" si="189"/>
        <v>0.45868838768577225</v>
      </c>
      <c r="AR265" s="15">
        <f t="shared" si="190"/>
        <v>5.5959015104336053E-6</v>
      </c>
      <c r="AS265" s="15">
        <f t="shared" si="191"/>
        <v>3.4285714285714288E-3</v>
      </c>
      <c r="AT265" s="14">
        <f t="shared" si="172"/>
        <v>2.7804466754250082E-3</v>
      </c>
      <c r="AU265" s="11">
        <f t="shared" si="199"/>
        <v>3.6397179949014297E-3</v>
      </c>
      <c r="AV265" s="14">
        <f t="shared" si="173"/>
        <v>6.9105386276391553E-2</v>
      </c>
      <c r="AW265" s="11">
        <f t="shared" si="200"/>
        <v>9.0901376088397795E-2</v>
      </c>
      <c r="AX265" s="13">
        <f t="shared" si="178"/>
        <v>1.479213354338163E-3</v>
      </c>
      <c r="AY265" s="11">
        <f t="shared" si="182"/>
        <v>2.9044818135033879E-3</v>
      </c>
      <c r="AZ265" s="12">
        <f t="shared" si="180"/>
        <v>6.0333008037864997E-5</v>
      </c>
      <c r="BA265" s="11">
        <f t="shared" si="181"/>
        <v>1.1978256845803267E-4</v>
      </c>
      <c r="BB265" s="117">
        <f t="shared" si="201"/>
        <v>18434</v>
      </c>
      <c r="BC265" s="341">
        <f t="shared" si="179"/>
        <v>400</v>
      </c>
    </row>
    <row r="266" spans="1:55" ht="16">
      <c r="A266" s="20">
        <v>151</v>
      </c>
      <c r="B266" s="19">
        <v>44620</v>
      </c>
      <c r="C266" s="8">
        <v>14293590</v>
      </c>
      <c r="D266" s="8">
        <v>9023</v>
      </c>
      <c r="E266" s="8">
        <v>5402713</v>
      </c>
      <c r="F266" s="8">
        <v>5312352</v>
      </c>
      <c r="G266" s="8">
        <v>6629870</v>
      </c>
      <c r="H266" s="10">
        <f t="shared" si="183"/>
        <v>263011</v>
      </c>
      <c r="I266" s="8">
        <v>13747</v>
      </c>
      <c r="J266" s="8">
        <v>743871</v>
      </c>
      <c r="K266" s="8">
        <v>283</v>
      </c>
      <c r="L266" s="9">
        <v>42</v>
      </c>
      <c r="M266" s="8">
        <v>294076</v>
      </c>
      <c r="N266" s="8">
        <v>2488</v>
      </c>
      <c r="O266" s="18">
        <f t="shared" si="184"/>
        <v>5793</v>
      </c>
      <c r="P266" s="18">
        <f t="shared" si="185"/>
        <v>9</v>
      </c>
      <c r="Q266" s="18">
        <f t="shared" si="186"/>
        <v>4</v>
      </c>
      <c r="R266" s="18">
        <f t="shared" si="192"/>
        <v>0</v>
      </c>
      <c r="S266" s="17">
        <f t="shared" si="193"/>
        <v>6198.7142857142853</v>
      </c>
      <c r="T266" s="17">
        <f t="shared" si="194"/>
        <v>-8.5714285714285712</v>
      </c>
      <c r="U266" s="17">
        <f t="shared" si="195"/>
        <v>-1.4285714285714286</v>
      </c>
      <c r="V266" s="17">
        <f t="shared" si="187"/>
        <v>5793</v>
      </c>
      <c r="W266" s="17">
        <f t="shared" si="196"/>
        <v>9</v>
      </c>
      <c r="X266" s="17">
        <f t="shared" si="188"/>
        <v>4</v>
      </c>
      <c r="Y266" s="17">
        <f t="shared" si="202"/>
        <v>6198.7142857142853</v>
      </c>
      <c r="Z266" s="17">
        <f t="shared" si="203"/>
        <v>2.5714285714285716</v>
      </c>
      <c r="AA266" s="17">
        <f t="shared" si="204"/>
        <v>1.2857142857142858</v>
      </c>
      <c r="AB266" s="11">
        <f t="shared" si="205"/>
        <v>0.38826898125363518</v>
      </c>
      <c r="AC266" s="11">
        <f t="shared" si="206"/>
        <v>3.4839523348867894E-6</v>
      </c>
      <c r="AD266" s="11">
        <f t="shared" si="207"/>
        <v>4.6923879040667365E-3</v>
      </c>
      <c r="AE266" s="11">
        <f t="shared" ref="AE266:AE329" si="208">AB259</f>
        <v>0.36026983756379038</v>
      </c>
      <c r="AF266" s="11">
        <f t="shared" ref="AF266:AF329" si="209">AC259</f>
        <v>1.2323167678467195E-6</v>
      </c>
      <c r="AG266" s="11">
        <f t="shared" ref="AG266:AG329" si="210">AD259</f>
        <v>0</v>
      </c>
      <c r="AH266" s="11">
        <f t="shared" si="177"/>
        <v>0.3628562480425932</v>
      </c>
      <c r="AI266" s="11">
        <f t="shared" si="197"/>
        <v>1.2193833172103761E-5</v>
      </c>
      <c r="AJ266" s="11">
        <f t="shared" si="198"/>
        <v>1.4598540145985401E-2</v>
      </c>
      <c r="AK266" s="16">
        <f t="shared" si="175"/>
        <v>0.36275037866281329</v>
      </c>
      <c r="AL266" s="16">
        <f t="shared" si="176"/>
        <v>4.8370430730868314E-6</v>
      </c>
      <c r="AM266" s="16">
        <f t="shared" si="174"/>
        <v>6.2419671654097052E-3</v>
      </c>
      <c r="AN266" s="15">
        <f t="shared" ref="AN266:AN329" si="211">AH259</f>
        <v>0.31887695540508987</v>
      </c>
      <c r="AO266" s="15">
        <f t="shared" ref="AO266:AO329" si="212">AI259</f>
        <v>4.3131086874635186E-6</v>
      </c>
      <c r="AP266" s="15">
        <f t="shared" ref="AP266:AP329" si="213">AJ259</f>
        <v>0</v>
      </c>
      <c r="AQ266" s="15">
        <f t="shared" si="189"/>
        <v>0.50127721604602749</v>
      </c>
      <c r="AR266" s="15">
        <f t="shared" si="190"/>
        <v>6.5491381061397508E-6</v>
      </c>
      <c r="AS266" s="15">
        <f t="shared" si="191"/>
        <v>3.4285714285714288E-3</v>
      </c>
      <c r="AT266" s="14">
        <f t="shared" si="172"/>
        <v>1.3609618288141397E-3</v>
      </c>
      <c r="AU266" s="11">
        <f t="shared" si="199"/>
        <v>3.3964035924858682E-3</v>
      </c>
      <c r="AV266" s="14">
        <f t="shared" si="173"/>
        <v>3.43065499161632E-2</v>
      </c>
      <c r="AW266" s="11">
        <f t="shared" si="200"/>
        <v>8.7214280464551569E-2</v>
      </c>
      <c r="AX266" s="13">
        <f t="shared" si="178"/>
        <v>5.6232005758157389E-4</v>
      </c>
      <c r="AY266" s="11">
        <f t="shared" si="182"/>
        <v>2.74367695580887E-3</v>
      </c>
      <c r="AZ266" s="12">
        <f t="shared" si="180"/>
        <v>2.2624878014199373E-5</v>
      </c>
      <c r="BA266" s="11">
        <f t="shared" si="181"/>
        <v>1.0974143212030231E-4</v>
      </c>
      <c r="BB266" s="117">
        <f t="shared" si="201"/>
        <v>9023</v>
      </c>
      <c r="BC266" s="341">
        <f t="shared" si="179"/>
        <v>150</v>
      </c>
    </row>
    <row r="267" spans="1:55" ht="16">
      <c r="A267" s="20">
        <v>152</v>
      </c>
      <c r="B267" s="19">
        <v>44621</v>
      </c>
      <c r="C267" s="8">
        <v>14318949</v>
      </c>
      <c r="D267" s="8">
        <v>25359</v>
      </c>
      <c r="E267" s="8">
        <v>5404032</v>
      </c>
      <c r="F267" s="8">
        <v>5313406</v>
      </c>
      <c r="G267" s="8">
        <v>6629870</v>
      </c>
      <c r="H267" s="10">
        <f t="shared" si="183"/>
        <v>255506</v>
      </c>
      <c r="I267" s="8">
        <v>13541</v>
      </c>
      <c r="J267" s="8">
        <v>750539</v>
      </c>
      <c r="K267" s="8">
        <v>255</v>
      </c>
      <c r="L267" s="9">
        <v>41</v>
      </c>
      <c r="M267" s="8">
        <v>294076</v>
      </c>
      <c r="N267" s="8">
        <v>2506</v>
      </c>
      <c r="O267" s="18">
        <f t="shared" si="184"/>
        <v>6668</v>
      </c>
      <c r="P267" s="18">
        <f t="shared" si="185"/>
        <v>-28</v>
      </c>
      <c r="Q267" s="18">
        <f t="shared" si="186"/>
        <v>-1</v>
      </c>
      <c r="R267" s="18">
        <f t="shared" si="192"/>
        <v>0</v>
      </c>
      <c r="S267" s="17">
        <f t="shared" si="193"/>
        <v>6199.7142857142853</v>
      </c>
      <c r="T267" s="17">
        <f t="shared" si="194"/>
        <v>-8</v>
      </c>
      <c r="U267" s="17">
        <f t="shared" si="195"/>
        <v>-1.4285714285714286</v>
      </c>
      <c r="V267" s="17">
        <f t="shared" si="187"/>
        <v>6668</v>
      </c>
      <c r="W267" s="17">
        <f t="shared" si="196"/>
        <v>0</v>
      </c>
      <c r="X267" s="17">
        <f t="shared" si="188"/>
        <v>0</v>
      </c>
      <c r="Y267" s="17">
        <f t="shared" si="202"/>
        <v>6199.7142857142853</v>
      </c>
      <c r="Z267" s="17">
        <f t="shared" si="203"/>
        <v>2.5714285714285716</v>
      </c>
      <c r="AA267" s="17">
        <f t="shared" si="204"/>
        <v>1.2857142857142858</v>
      </c>
      <c r="AB267" s="11">
        <f t="shared" si="205"/>
        <v>0.45098670878841096</v>
      </c>
      <c r="AC267" s="11">
        <f t="shared" si="206"/>
        <v>3.4568205662387319E-6</v>
      </c>
      <c r="AD267" s="11">
        <f t="shared" si="207"/>
        <v>4.5431600201918223E-3</v>
      </c>
      <c r="AE267" s="11">
        <f t="shared" si="208"/>
        <v>0.54537815126050415</v>
      </c>
      <c r="AF267" s="11">
        <f t="shared" si="209"/>
        <v>1.222713368067903E-6</v>
      </c>
      <c r="AG267" s="11">
        <f t="shared" si="210"/>
        <v>0</v>
      </c>
      <c r="AH267" s="11">
        <f t="shared" si="177"/>
        <v>0.48505128391649088</v>
      </c>
      <c r="AI267" s="11">
        <f t="shared" si="197"/>
        <v>0</v>
      </c>
      <c r="AJ267" s="11">
        <f t="shared" si="198"/>
        <v>0</v>
      </c>
      <c r="AK267" s="16">
        <f t="shared" si="175"/>
        <v>0.36647723744261718</v>
      </c>
      <c r="AL267" s="16">
        <f t="shared" si="176"/>
        <v>4.8370430730868314E-6</v>
      </c>
      <c r="AM267" s="16">
        <f t="shared" si="174"/>
        <v>2.9197080291970801E-3</v>
      </c>
      <c r="AN267" s="15">
        <f t="shared" si="211"/>
        <v>0.59367201426024951</v>
      </c>
      <c r="AO267" s="15">
        <f t="shared" si="212"/>
        <v>0</v>
      </c>
      <c r="AP267" s="15">
        <f t="shared" si="213"/>
        <v>0</v>
      </c>
      <c r="AQ267" s="15">
        <f t="shared" si="189"/>
        <v>0.50655506283368312</v>
      </c>
      <c r="AR267" s="15">
        <f t="shared" si="190"/>
        <v>6.5491381061397508E-6</v>
      </c>
      <c r="AS267" s="15">
        <f t="shared" si="191"/>
        <v>3.4285714285714288E-3</v>
      </c>
      <c r="AT267" s="14">
        <f t="shared" si="172"/>
        <v>3.8249618770805462E-3</v>
      </c>
      <c r="AU267" s="11">
        <f t="shared" si="199"/>
        <v>3.1529168100473412E-3</v>
      </c>
      <c r="AV267" s="14">
        <f t="shared" si="173"/>
        <v>9.9250115457171259E-2</v>
      </c>
      <c r="AW267" s="11">
        <f t="shared" si="200"/>
        <v>8.3639969008055468E-2</v>
      </c>
      <c r="AX267" s="13">
        <f t="shared" si="178"/>
        <v>4.0074369513062192E-3</v>
      </c>
      <c r="AY267" s="11">
        <f t="shared" si="182"/>
        <v>2.6038422431637468E-3</v>
      </c>
      <c r="AZ267" s="12">
        <f t="shared" si="180"/>
        <v>1.5897747617977427E-4</v>
      </c>
      <c r="BA267" s="11">
        <f t="shared" si="181"/>
        <v>1.0077767092610521E-4</v>
      </c>
      <c r="BB267" s="117">
        <f t="shared" si="201"/>
        <v>25359</v>
      </c>
      <c r="BC267" s="341">
        <f t="shared" si="179"/>
        <v>1054</v>
      </c>
    </row>
    <row r="268" spans="1:55" ht="16">
      <c r="A268" s="20">
        <v>153</v>
      </c>
      <c r="B268" s="19">
        <v>44622</v>
      </c>
      <c r="C268" s="8">
        <v>14340743</v>
      </c>
      <c r="D268" s="8">
        <v>21794</v>
      </c>
      <c r="E268" s="8">
        <v>5404991</v>
      </c>
      <c r="F268" s="8">
        <v>5314037</v>
      </c>
      <c r="G268" s="8">
        <v>6629870</v>
      </c>
      <c r="H268" s="10">
        <f t="shared" si="183"/>
        <v>238077</v>
      </c>
      <c r="I268" s="8">
        <v>23334</v>
      </c>
      <c r="J268" s="8">
        <v>757511</v>
      </c>
      <c r="K268" s="8">
        <v>264</v>
      </c>
      <c r="L268" s="9">
        <v>37</v>
      </c>
      <c r="M268" s="8">
        <v>294076</v>
      </c>
      <c r="N268" s="8">
        <v>2534</v>
      </c>
      <c r="O268" s="18">
        <f t="shared" si="184"/>
        <v>6972</v>
      </c>
      <c r="P268" s="18">
        <f t="shared" si="185"/>
        <v>9</v>
      </c>
      <c r="Q268" s="18">
        <f t="shared" si="186"/>
        <v>-4</v>
      </c>
      <c r="R268" s="18">
        <f t="shared" si="192"/>
        <v>0</v>
      </c>
      <c r="S268" s="17">
        <f t="shared" si="193"/>
        <v>6199.4285714285716</v>
      </c>
      <c r="T268" s="17">
        <f t="shared" si="194"/>
        <v>-4.4285714285714288</v>
      </c>
      <c r="U268" s="17">
        <f t="shared" si="195"/>
        <v>-2.1428571428571428</v>
      </c>
      <c r="V268" s="17">
        <f t="shared" si="187"/>
        <v>6972</v>
      </c>
      <c r="W268" s="17">
        <f t="shared" si="196"/>
        <v>9</v>
      </c>
      <c r="X268" s="17">
        <f t="shared" si="188"/>
        <v>0</v>
      </c>
      <c r="Y268" s="17">
        <f t="shared" si="202"/>
        <v>6199.4285714285716</v>
      </c>
      <c r="Z268" s="17">
        <f t="shared" si="203"/>
        <v>3.2857142857142856</v>
      </c>
      <c r="AA268" s="17">
        <f t="shared" si="204"/>
        <v>0.5714285714285714</v>
      </c>
      <c r="AB268" s="11">
        <f t="shared" si="205"/>
        <v>0.4578264951944887</v>
      </c>
      <c r="AC268" s="11">
        <f t="shared" si="206"/>
        <v>4.3778061975650643E-6</v>
      </c>
      <c r="AD268" s="11">
        <f t="shared" si="207"/>
        <v>2.2408963585434172E-3</v>
      </c>
      <c r="AE268" s="11">
        <f t="shared" si="208"/>
        <v>0.39309639953542397</v>
      </c>
      <c r="AF268" s="11">
        <f t="shared" si="209"/>
        <v>1.2112046116211852E-6</v>
      </c>
      <c r="AG268" s="11">
        <f t="shared" si="210"/>
        <v>2.070393374741201E-3</v>
      </c>
      <c r="AH268" s="11">
        <f t="shared" si="177"/>
        <v>0.51488073258991207</v>
      </c>
      <c r="AI268" s="11">
        <f t="shared" si="197"/>
        <v>1.1991382193330394E-5</v>
      </c>
      <c r="AJ268" s="11">
        <f t="shared" si="198"/>
        <v>0</v>
      </c>
      <c r="AK268" s="16">
        <f t="shared" si="175"/>
        <v>0.36576015902444875</v>
      </c>
      <c r="AL268" s="16">
        <f t="shared" si="176"/>
        <v>4.8370430730868314E-6</v>
      </c>
      <c r="AM268" s="16">
        <f t="shared" si="174"/>
        <v>2.9197080291970801E-3</v>
      </c>
      <c r="AN268" s="15">
        <f t="shared" si="211"/>
        <v>0.4434471544715447</v>
      </c>
      <c r="AO268" s="15">
        <f t="shared" si="212"/>
        <v>0</v>
      </c>
      <c r="AP268" s="15">
        <f t="shared" si="213"/>
        <v>0</v>
      </c>
      <c r="AQ268" s="15">
        <f t="shared" si="189"/>
        <v>0.51368649582239223</v>
      </c>
      <c r="AR268" s="15">
        <f t="shared" si="190"/>
        <v>2.1452576855941963E-6</v>
      </c>
      <c r="AS268" s="15">
        <f t="shared" si="191"/>
        <v>0</v>
      </c>
      <c r="AT268" s="14">
        <f t="shared" si="172"/>
        <v>3.2872439429430743E-3</v>
      </c>
      <c r="AU268" s="11">
        <f t="shared" si="199"/>
        <v>2.9548952586659211E-3</v>
      </c>
      <c r="AV268" s="14">
        <f t="shared" si="173"/>
        <v>9.1541812102807069E-2</v>
      </c>
      <c r="AW268" s="11">
        <f t="shared" si="200"/>
        <v>8.0969008744138454E-2</v>
      </c>
      <c r="AX268" s="13">
        <f t="shared" si="178"/>
        <v>2.469609324242875E-3</v>
      </c>
      <c r="AY268" s="11">
        <f t="shared" si="182"/>
        <v>2.3615761276114485E-3</v>
      </c>
      <c r="AZ268" s="12">
        <f t="shared" si="180"/>
        <v>9.5175320179732034E-5</v>
      </c>
      <c r="BA268" s="11">
        <f t="shared" si="181"/>
        <v>8.8517141792696203E-5</v>
      </c>
      <c r="BB268" s="117">
        <f t="shared" si="201"/>
        <v>21794</v>
      </c>
      <c r="BC268" s="341">
        <f t="shared" si="179"/>
        <v>631</v>
      </c>
    </row>
    <row r="269" spans="1:55" ht="16">
      <c r="A269" s="20">
        <v>154</v>
      </c>
      <c r="B269" s="19">
        <v>44623</v>
      </c>
      <c r="C269" s="8">
        <v>14360920</v>
      </c>
      <c r="D269" s="8">
        <v>20177</v>
      </c>
      <c r="E269" s="8">
        <v>5405899</v>
      </c>
      <c r="F269" s="8">
        <v>5314730</v>
      </c>
      <c r="G269" s="8">
        <v>6629870</v>
      </c>
      <c r="H269" s="10">
        <f t="shared" si="183"/>
        <v>234164</v>
      </c>
      <c r="I269" s="8">
        <v>19563</v>
      </c>
      <c r="J269" s="8">
        <v>764485</v>
      </c>
      <c r="K269" s="8">
        <v>262</v>
      </c>
      <c r="L269" s="9">
        <v>33</v>
      </c>
      <c r="M269" s="8">
        <v>294076</v>
      </c>
      <c r="N269" s="8">
        <v>2557</v>
      </c>
      <c r="O269" s="18">
        <f t="shared" si="184"/>
        <v>6974</v>
      </c>
      <c r="P269" s="18">
        <f t="shared" si="185"/>
        <v>-2</v>
      </c>
      <c r="Q269" s="18">
        <f t="shared" si="186"/>
        <v>-4</v>
      </c>
      <c r="R269" s="18">
        <f t="shared" si="192"/>
        <v>0</v>
      </c>
      <c r="S269" s="17">
        <f t="shared" si="193"/>
        <v>6206.7142857142853</v>
      </c>
      <c r="T269" s="17">
        <f t="shared" si="194"/>
        <v>-7.8571428571428568</v>
      </c>
      <c r="U269" s="17">
        <f t="shared" si="195"/>
        <v>-1.5714285714285714</v>
      </c>
      <c r="V269" s="17">
        <f t="shared" si="187"/>
        <v>6974</v>
      </c>
      <c r="W269" s="17">
        <f t="shared" si="196"/>
        <v>0</v>
      </c>
      <c r="X269" s="17">
        <f t="shared" si="188"/>
        <v>0</v>
      </c>
      <c r="Y269" s="17">
        <f t="shared" si="202"/>
        <v>6206.7142857142853</v>
      </c>
      <c r="Z269" s="17">
        <f t="shared" si="203"/>
        <v>3.2857142857142856</v>
      </c>
      <c r="AA269" s="17">
        <f t="shared" si="204"/>
        <v>0.5714285714285714</v>
      </c>
      <c r="AB269" s="11">
        <f t="shared" si="205"/>
        <v>0.26599444097515579</v>
      </c>
      <c r="AC269" s="11">
        <f t="shared" si="206"/>
        <v>4.3375136278077619E-6</v>
      </c>
      <c r="AD269" s="11">
        <f t="shared" si="207"/>
        <v>2.1645021645021645E-3</v>
      </c>
      <c r="AE269" s="11">
        <f t="shared" si="208"/>
        <v>0.26532394928621345</v>
      </c>
      <c r="AF269" s="11">
        <f t="shared" si="209"/>
        <v>1.1996468239750218E-6</v>
      </c>
      <c r="AG269" s="11">
        <f t="shared" si="210"/>
        <v>2.2391401701746532E-3</v>
      </c>
      <c r="AH269" s="11">
        <f t="shared" si="177"/>
        <v>0.29887717493785892</v>
      </c>
      <c r="AI269" s="11">
        <f t="shared" si="197"/>
        <v>0</v>
      </c>
      <c r="AJ269" s="11">
        <f t="shared" si="198"/>
        <v>0</v>
      </c>
      <c r="AK269" s="16">
        <f t="shared" si="175"/>
        <v>0.37931486215955024</v>
      </c>
      <c r="AL269" s="16">
        <f t="shared" si="176"/>
        <v>3.6954093857132202E-6</v>
      </c>
      <c r="AM269" s="16">
        <f t="shared" si="174"/>
        <v>0</v>
      </c>
      <c r="AN269" s="15">
        <f t="shared" si="211"/>
        <v>0.28817260656883298</v>
      </c>
      <c r="AO269" s="15">
        <f t="shared" si="212"/>
        <v>4.1987638839125762E-6</v>
      </c>
      <c r="AP269" s="15">
        <f t="shared" si="213"/>
        <v>0</v>
      </c>
      <c r="AQ269" s="15">
        <f t="shared" si="189"/>
        <v>0.52112343556219265</v>
      </c>
      <c r="AR269" s="15">
        <f t="shared" si="190"/>
        <v>3.9565405102592979E-6</v>
      </c>
      <c r="AS269" s="15">
        <f t="shared" si="191"/>
        <v>0</v>
      </c>
      <c r="AT269" s="14">
        <f t="shared" ref="AT269:AT332" si="214">D269/G269</f>
        <v>3.0433477579500049E-3</v>
      </c>
      <c r="AU269" s="11">
        <f t="shared" si="199"/>
        <v>2.8707522599559698E-3</v>
      </c>
      <c r="AV269" s="14">
        <f t="shared" ref="AV269:AV332" si="215">D269/H269</f>
        <v>8.616610580618711E-2</v>
      </c>
      <c r="AW269" s="11">
        <f t="shared" si="200"/>
        <v>8.0529854210014212E-2</v>
      </c>
      <c r="AX269" s="13">
        <f t="shared" si="178"/>
        <v>2.9108229690394285E-3</v>
      </c>
      <c r="AY269" s="11">
        <f t="shared" si="182"/>
        <v>2.3483677840480605E-3</v>
      </c>
      <c r="AZ269" s="12">
        <f t="shared" si="180"/>
        <v>1.0452693642560111E-4</v>
      </c>
      <c r="BA269" s="11">
        <f t="shared" si="181"/>
        <v>8.6685604048689609E-5</v>
      </c>
      <c r="BB269" s="117">
        <f t="shared" si="201"/>
        <v>20177</v>
      </c>
      <c r="BC269" s="341">
        <f t="shared" si="179"/>
        <v>693</v>
      </c>
    </row>
    <row r="270" spans="1:55" ht="16">
      <c r="A270" s="20">
        <v>155</v>
      </c>
      <c r="B270" s="19">
        <v>44624</v>
      </c>
      <c r="C270" s="8">
        <v>14381562</v>
      </c>
      <c r="D270" s="8">
        <v>20642</v>
      </c>
      <c r="E270" s="8">
        <v>5406813</v>
      </c>
      <c r="F270" s="8">
        <v>5315434</v>
      </c>
      <c r="G270" s="8">
        <v>6629870</v>
      </c>
      <c r="H270" s="10">
        <f t="shared" si="183"/>
        <v>227187</v>
      </c>
      <c r="I270" s="8">
        <v>19386</v>
      </c>
      <c r="J270" s="8">
        <v>770931</v>
      </c>
      <c r="K270" s="8">
        <v>245</v>
      </c>
      <c r="L270" s="9">
        <v>28</v>
      </c>
      <c r="M270" s="8">
        <v>294076</v>
      </c>
      <c r="N270" s="8">
        <v>2583</v>
      </c>
      <c r="O270" s="18">
        <f t="shared" si="184"/>
        <v>6446</v>
      </c>
      <c r="P270" s="18">
        <f t="shared" si="185"/>
        <v>-17</v>
      </c>
      <c r="Q270" s="18">
        <f t="shared" si="186"/>
        <v>-5</v>
      </c>
      <c r="R270" s="18">
        <f t="shared" si="192"/>
        <v>0</v>
      </c>
      <c r="S270" s="17">
        <f t="shared" si="193"/>
        <v>6171.1428571428569</v>
      </c>
      <c r="T270" s="17">
        <f t="shared" si="194"/>
        <v>-8</v>
      </c>
      <c r="U270" s="17">
        <f t="shared" si="195"/>
        <v>-1.8571428571428572</v>
      </c>
      <c r="V270" s="17">
        <f t="shared" si="187"/>
        <v>6446</v>
      </c>
      <c r="W270" s="17">
        <f t="shared" si="196"/>
        <v>0</v>
      </c>
      <c r="X270" s="17">
        <f t="shared" si="188"/>
        <v>0</v>
      </c>
      <c r="Y270" s="17">
        <f t="shared" si="202"/>
        <v>6171.1428571428569</v>
      </c>
      <c r="Z270" s="17">
        <f t="shared" si="203"/>
        <v>3.1428571428571428</v>
      </c>
      <c r="AA270" s="17">
        <f t="shared" si="204"/>
        <v>0.2857142857142857</v>
      </c>
      <c r="AB270" s="11">
        <f t="shared" si="205"/>
        <v>0.31544971922214676</v>
      </c>
      <c r="AC270" s="11">
        <f t="shared" si="206"/>
        <v>4.1110775788369203E-6</v>
      </c>
      <c r="AD270" s="11">
        <f t="shared" si="207"/>
        <v>1.0905125408942201E-3</v>
      </c>
      <c r="AE270" s="11">
        <f t="shared" si="208"/>
        <v>0.28847422486099333</v>
      </c>
      <c r="AF270" s="11">
        <f t="shared" si="209"/>
        <v>2.3773401446769966E-6</v>
      </c>
      <c r="AG270" s="11">
        <f t="shared" si="210"/>
        <v>3.9929015084294592E-3</v>
      </c>
      <c r="AH270" s="11">
        <f t="shared" si="177"/>
        <v>0.32949956550631293</v>
      </c>
      <c r="AI270" s="11">
        <f t="shared" si="197"/>
        <v>0</v>
      </c>
      <c r="AJ270" s="11">
        <f t="shared" si="198"/>
        <v>0</v>
      </c>
      <c r="AK270" s="16">
        <f t="shared" si="175"/>
        <v>0.37975203260475116</v>
      </c>
      <c r="AL270" s="16">
        <f t="shared" si="176"/>
        <v>3.6954093857132202E-6</v>
      </c>
      <c r="AM270" s="16">
        <f t="shared" si="174"/>
        <v>0</v>
      </c>
      <c r="AN270" s="15">
        <f t="shared" si="211"/>
        <v>0.30341155404768638</v>
      </c>
      <c r="AO270" s="15">
        <f t="shared" si="212"/>
        <v>0</v>
      </c>
      <c r="AP270" s="15">
        <f t="shared" si="213"/>
        <v>0</v>
      </c>
      <c r="AQ270" s="15">
        <f t="shared" si="189"/>
        <v>0.5291470211719852</v>
      </c>
      <c r="AR270" s="15">
        <f t="shared" si="190"/>
        <v>5.099749108102521E-6</v>
      </c>
      <c r="AS270" s="15">
        <f t="shared" si="191"/>
        <v>0</v>
      </c>
      <c r="AT270" s="14">
        <f t="shared" si="214"/>
        <v>3.1134848797940229E-3</v>
      </c>
      <c r="AU270" s="11">
        <f t="shared" si="199"/>
        <v>2.8183487329745097E-3</v>
      </c>
      <c r="AV270" s="14">
        <f t="shared" si="215"/>
        <v>9.0859072041974229E-2</v>
      </c>
      <c r="AW270" s="11">
        <f t="shared" si="200"/>
        <v>7.9974786570289363E-2</v>
      </c>
      <c r="AX270" s="13">
        <f t="shared" si="178"/>
        <v>3.0064399309885381E-3</v>
      </c>
      <c r="AY270" s="11">
        <f t="shared" si="182"/>
        <v>2.2777751904319446E-3</v>
      </c>
      <c r="AZ270" s="12">
        <f t="shared" si="180"/>
        <v>1.0618609414664239E-4</v>
      </c>
      <c r="BA270" s="11">
        <f t="shared" si="181"/>
        <v>8.3776691161149681E-5</v>
      </c>
      <c r="BB270" s="117">
        <f t="shared" si="201"/>
        <v>20642</v>
      </c>
      <c r="BC270" s="341">
        <f t="shared" si="179"/>
        <v>704</v>
      </c>
    </row>
    <row r="271" spans="1:55" ht="16">
      <c r="A271" s="20">
        <v>156</v>
      </c>
      <c r="B271" s="19">
        <v>44625</v>
      </c>
      <c r="C271" s="8">
        <v>14403267</v>
      </c>
      <c r="D271" s="8">
        <v>21705</v>
      </c>
      <c r="E271" s="8">
        <v>5407535</v>
      </c>
      <c r="F271" s="8">
        <v>5315910</v>
      </c>
      <c r="G271" s="8">
        <v>6629870</v>
      </c>
      <c r="H271" s="10">
        <f t="shared" si="183"/>
        <v>227149</v>
      </c>
      <c r="I271" s="8">
        <v>13292</v>
      </c>
      <c r="J271" s="8">
        <v>776554</v>
      </c>
      <c r="K271" s="8">
        <v>250</v>
      </c>
      <c r="L271" s="9">
        <v>28</v>
      </c>
      <c r="M271" s="8">
        <v>294076</v>
      </c>
      <c r="N271" s="8">
        <v>2611</v>
      </c>
      <c r="O271" s="18">
        <f t="shared" si="184"/>
        <v>5623</v>
      </c>
      <c r="P271" s="18">
        <f t="shared" si="185"/>
        <v>5</v>
      </c>
      <c r="Q271" s="18">
        <f t="shared" si="186"/>
        <v>0</v>
      </c>
      <c r="R271" s="18">
        <f t="shared" si="192"/>
        <v>0</v>
      </c>
      <c r="S271" s="17">
        <f t="shared" si="193"/>
        <v>6220.2857142857147</v>
      </c>
      <c r="T271" s="17">
        <f t="shared" si="194"/>
        <v>-7.4285714285714288</v>
      </c>
      <c r="U271" s="17">
        <f t="shared" si="195"/>
        <v>-1.7142857142857142</v>
      </c>
      <c r="V271" s="17">
        <f t="shared" si="187"/>
        <v>5623</v>
      </c>
      <c r="W271" s="17">
        <f t="shared" si="196"/>
        <v>5</v>
      </c>
      <c r="X271" s="17">
        <f t="shared" si="188"/>
        <v>0</v>
      </c>
      <c r="Y271" s="17">
        <f t="shared" si="202"/>
        <v>6220.2857142857147</v>
      </c>
      <c r="Z271" s="17">
        <f t="shared" si="203"/>
        <v>3.1428571428571428</v>
      </c>
      <c r="AA271" s="17">
        <f t="shared" si="204"/>
        <v>0.2857142857142857</v>
      </c>
      <c r="AB271" s="11">
        <f t="shared" si="205"/>
        <v>0.32086483618517048</v>
      </c>
      <c r="AC271" s="11">
        <f t="shared" si="206"/>
        <v>4.0767035478624453E-6</v>
      </c>
      <c r="AD271" s="11">
        <f t="shared" si="207"/>
        <v>1.1661807580174927E-3</v>
      </c>
      <c r="AE271" s="11">
        <f t="shared" si="208"/>
        <v>0.32119813250799978</v>
      </c>
      <c r="AF271" s="11">
        <f t="shared" si="209"/>
        <v>2.3562995964247866E-6</v>
      </c>
      <c r="AG271" s="11">
        <f t="shared" si="210"/>
        <v>4.2714760322733747E-3</v>
      </c>
      <c r="AH271" s="11">
        <f t="shared" si="177"/>
        <v>0.29005467863406581</v>
      </c>
      <c r="AI271" s="11">
        <f t="shared" si="197"/>
        <v>6.4856647352357082E-6</v>
      </c>
      <c r="AJ271" s="11">
        <f t="shared" si="198"/>
        <v>0</v>
      </c>
      <c r="AK271" s="16">
        <f t="shared" si="175"/>
        <v>0.3877935312033074</v>
      </c>
      <c r="AL271" s="16">
        <f t="shared" si="176"/>
        <v>3.3444123047132435E-6</v>
      </c>
      <c r="AM271" s="16">
        <f t="shared" si="174"/>
        <v>1.8264840182648401E-3</v>
      </c>
      <c r="AN271" s="15">
        <f t="shared" si="211"/>
        <v>0.2950742275612443</v>
      </c>
      <c r="AO271" s="15">
        <f t="shared" si="212"/>
        <v>0</v>
      </c>
      <c r="AP271" s="15">
        <f t="shared" si="213"/>
        <v>1.6611295681063124E-2</v>
      </c>
      <c r="AQ271" s="15">
        <f t="shared" si="189"/>
        <v>0.53600030311250635</v>
      </c>
      <c r="AR271" s="15">
        <f t="shared" si="190"/>
        <v>1.1636052688672915E-5</v>
      </c>
      <c r="AS271" s="15">
        <f t="shared" si="191"/>
        <v>0</v>
      </c>
      <c r="AT271" s="14">
        <f t="shared" si="214"/>
        <v>3.2738198486546495E-3</v>
      </c>
      <c r="AU271" s="11">
        <f t="shared" si="199"/>
        <v>2.7563781147184742E-3</v>
      </c>
      <c r="AV271" s="14">
        <f t="shared" si="215"/>
        <v>9.555401960827474E-2</v>
      </c>
      <c r="AW271" s="11">
        <f t="shared" si="200"/>
        <v>8.1273536460370749E-2</v>
      </c>
      <c r="AX271" s="13">
        <f t="shared" si="178"/>
        <v>2.0951903057833416E-3</v>
      </c>
      <c r="AY271" s="11">
        <f t="shared" si="182"/>
        <v>2.1187054195457304E-3</v>
      </c>
      <c r="AZ271" s="12">
        <f t="shared" si="180"/>
        <v>7.179627956505935E-5</v>
      </c>
      <c r="BA271" s="11">
        <f t="shared" si="181"/>
        <v>7.4575907435375265E-5</v>
      </c>
      <c r="BB271" s="117">
        <f t="shared" si="201"/>
        <v>21705</v>
      </c>
      <c r="BC271" s="341">
        <f t="shared" si="179"/>
        <v>476</v>
      </c>
    </row>
    <row r="272" spans="1:55" ht="16">
      <c r="A272" s="20">
        <v>157</v>
      </c>
      <c r="B272" s="19">
        <v>44626</v>
      </c>
      <c r="C272" s="8">
        <v>14417796</v>
      </c>
      <c r="D272" s="8">
        <v>14529</v>
      </c>
      <c r="E272" s="8">
        <v>5408007</v>
      </c>
      <c r="F272" s="8">
        <v>5316225</v>
      </c>
      <c r="G272" s="8">
        <v>6629870</v>
      </c>
      <c r="H272" s="10">
        <f t="shared" si="183"/>
        <v>220032</v>
      </c>
      <c r="I272" s="8">
        <v>15151</v>
      </c>
      <c r="J272" s="8">
        <v>781525</v>
      </c>
      <c r="K272" s="8">
        <v>219</v>
      </c>
      <c r="L272" s="9">
        <v>27</v>
      </c>
      <c r="M272" s="8">
        <v>294076</v>
      </c>
      <c r="N272" s="8">
        <v>2615</v>
      </c>
      <c r="O272" s="18">
        <f t="shared" si="184"/>
        <v>4971</v>
      </c>
      <c r="P272" s="18">
        <f t="shared" si="185"/>
        <v>-31</v>
      </c>
      <c r="Q272" s="18">
        <f t="shared" si="186"/>
        <v>-1</v>
      </c>
      <c r="R272" s="18">
        <f t="shared" si="192"/>
        <v>0</v>
      </c>
      <c r="S272" s="17">
        <f t="shared" si="193"/>
        <v>6221.4285714285716</v>
      </c>
      <c r="T272" s="17">
        <f t="shared" si="194"/>
        <v>-9.7142857142857135</v>
      </c>
      <c r="U272" s="17">
        <f t="shared" si="195"/>
        <v>-0.7142857142857143</v>
      </c>
      <c r="V272" s="17">
        <f t="shared" si="187"/>
        <v>4971</v>
      </c>
      <c r="W272" s="17">
        <f t="shared" si="196"/>
        <v>0</v>
      </c>
      <c r="X272" s="17">
        <f t="shared" si="188"/>
        <v>0</v>
      </c>
      <c r="Y272" s="17">
        <f t="shared" si="202"/>
        <v>6221.4285714285716</v>
      </c>
      <c r="Z272" s="17">
        <f t="shared" si="203"/>
        <v>1.8571428571428572</v>
      </c>
      <c r="AA272" s="17">
        <f t="shared" si="204"/>
        <v>0.7142857142857143</v>
      </c>
      <c r="AB272" s="11">
        <f t="shared" si="205"/>
        <v>0.46805812303856242</v>
      </c>
      <c r="AC272" s="11">
        <f t="shared" si="206"/>
        <v>2.3915179847671344E-6</v>
      </c>
      <c r="AD272" s="11">
        <f t="shared" si="207"/>
        <v>2.8571428571428571E-3</v>
      </c>
      <c r="AE272" s="11">
        <f t="shared" si="208"/>
        <v>0.34859314726571361</v>
      </c>
      <c r="AF272" s="11">
        <f t="shared" si="209"/>
        <v>4.0918874239931914E-6</v>
      </c>
      <c r="AG272" s="11">
        <f t="shared" si="210"/>
        <v>4.5754956786985259E-3</v>
      </c>
      <c r="AH272" s="11">
        <f t="shared" si="177"/>
        <v>0.37398435148961784</v>
      </c>
      <c r="AI272" s="11">
        <f t="shared" si="197"/>
        <v>0</v>
      </c>
      <c r="AJ272" s="11">
        <f t="shared" si="198"/>
        <v>0</v>
      </c>
      <c r="AK272" s="16">
        <f t="shared" si="175"/>
        <v>0.38314542631067861</v>
      </c>
      <c r="AL272" s="16">
        <f t="shared" si="176"/>
        <v>3.3444123047132435E-6</v>
      </c>
      <c r="AM272" s="16">
        <f t="shared" si="174"/>
        <v>1.8264840182648401E-3</v>
      </c>
      <c r="AN272" s="15">
        <f t="shared" si="211"/>
        <v>0.27910142954390743</v>
      </c>
      <c r="AO272" s="15">
        <f t="shared" si="212"/>
        <v>0</v>
      </c>
      <c r="AP272" s="15">
        <f t="shared" si="213"/>
        <v>0</v>
      </c>
      <c r="AQ272" s="15">
        <f t="shared" si="189"/>
        <v>0.37662880185996866</v>
      </c>
      <c r="AR272" s="15">
        <f t="shared" si="190"/>
        <v>1.3436625721040467E-5</v>
      </c>
      <c r="AS272" s="15">
        <f t="shared" si="191"/>
        <v>3.2258064516129032E-3</v>
      </c>
      <c r="AT272" s="14">
        <f t="shared" si="214"/>
        <v>2.1914456844553511E-3</v>
      </c>
      <c r="AU272" s="11">
        <f t="shared" si="199"/>
        <v>2.7565935897471807E-3</v>
      </c>
      <c r="AV272" s="14">
        <f t="shared" si="215"/>
        <v>6.6031304537521818E-2</v>
      </c>
      <c r="AW272" s="11">
        <f t="shared" si="200"/>
        <v>8.42485413776424E-2</v>
      </c>
      <c r="AX272" s="13">
        <f t="shared" si="178"/>
        <v>1.3867549493944502E-3</v>
      </c>
      <c r="AY272" s="11">
        <f t="shared" si="182"/>
        <v>2.3510456229224228E-3</v>
      </c>
      <c r="AZ272" s="12">
        <f t="shared" si="180"/>
        <v>4.7512243829818683E-5</v>
      </c>
      <c r="BA272" s="11">
        <f t="shared" si="181"/>
        <v>7.9294810564051131E-5</v>
      </c>
      <c r="BB272" s="117">
        <f t="shared" si="201"/>
        <v>14529</v>
      </c>
      <c r="BC272" s="341">
        <f t="shared" si="179"/>
        <v>315</v>
      </c>
    </row>
    <row r="273" spans="1:55" ht="16">
      <c r="A273" s="20">
        <v>158</v>
      </c>
      <c r="B273" s="19">
        <v>44627</v>
      </c>
      <c r="C273" s="8">
        <v>14424387</v>
      </c>
      <c r="D273" s="8">
        <v>6591</v>
      </c>
      <c r="E273" s="8">
        <v>5408170</v>
      </c>
      <c r="F273" s="8">
        <v>5316240</v>
      </c>
      <c r="G273" s="8">
        <v>6629870</v>
      </c>
      <c r="H273" s="10">
        <f t="shared" si="183"/>
        <v>216659</v>
      </c>
      <c r="I273" s="8">
        <v>12953</v>
      </c>
      <c r="J273" s="8">
        <v>787069</v>
      </c>
      <c r="K273" s="8">
        <v>227</v>
      </c>
      <c r="L273" s="9">
        <v>29</v>
      </c>
      <c r="M273" s="8">
        <v>294076</v>
      </c>
      <c r="N273" s="8">
        <v>2617</v>
      </c>
      <c r="O273" s="18">
        <f t="shared" si="184"/>
        <v>5544</v>
      </c>
      <c r="P273" s="18">
        <f t="shared" si="185"/>
        <v>8</v>
      </c>
      <c r="Q273" s="18">
        <f t="shared" si="186"/>
        <v>2</v>
      </c>
      <c r="R273" s="18">
        <f t="shared" si="192"/>
        <v>0</v>
      </c>
      <c r="S273" s="17">
        <f t="shared" si="193"/>
        <v>6317</v>
      </c>
      <c r="T273" s="17">
        <f t="shared" si="194"/>
        <v>-10.571428571428571</v>
      </c>
      <c r="U273" s="17">
        <f t="shared" si="195"/>
        <v>-0.14285714285714285</v>
      </c>
      <c r="V273" s="17">
        <f t="shared" si="187"/>
        <v>5544</v>
      </c>
      <c r="W273" s="17">
        <f t="shared" si="196"/>
        <v>8</v>
      </c>
      <c r="X273" s="17">
        <f t="shared" si="188"/>
        <v>2</v>
      </c>
      <c r="Y273" s="17">
        <f t="shared" si="202"/>
        <v>6317</v>
      </c>
      <c r="Z273" s="17">
        <f t="shared" si="203"/>
        <v>1.8571428571428572</v>
      </c>
      <c r="AA273" s="17">
        <f t="shared" si="204"/>
        <v>0.7142857142857143</v>
      </c>
      <c r="AB273" s="11">
        <f t="shared" si="205"/>
        <v>0.41693617582997822</v>
      </c>
      <c r="AC273" s="11">
        <f t="shared" si="206"/>
        <v>2.3763063972910107E-6</v>
      </c>
      <c r="AD273" s="11">
        <f t="shared" si="207"/>
        <v>3.2615786040443577E-3</v>
      </c>
      <c r="AE273" s="11">
        <f t="shared" si="208"/>
        <v>0.38826898125363518</v>
      </c>
      <c r="AF273" s="11">
        <f t="shared" si="209"/>
        <v>3.4839523348867894E-6</v>
      </c>
      <c r="AG273" s="11">
        <f t="shared" si="210"/>
        <v>4.6923879040667365E-3</v>
      </c>
      <c r="AH273" s="11">
        <f t="shared" si="177"/>
        <v>0.36591644115899941</v>
      </c>
      <c r="AI273" s="11">
        <f t="shared" si="197"/>
        <v>1.0236396788330508E-5</v>
      </c>
      <c r="AJ273" s="11">
        <f t="shared" si="198"/>
        <v>9.1324200913242004E-3</v>
      </c>
      <c r="AK273" s="16">
        <f t="shared" si="175"/>
        <v>0.39473482748316008</v>
      </c>
      <c r="AL273" s="16">
        <f t="shared" si="176"/>
        <v>3.3444123047132435E-6</v>
      </c>
      <c r="AM273" s="16">
        <f t="shared" si="174"/>
        <v>4.782149042895382E-3</v>
      </c>
      <c r="AN273" s="15">
        <f t="shared" si="211"/>
        <v>0.3628562480425932</v>
      </c>
      <c r="AO273" s="15">
        <f t="shared" si="212"/>
        <v>1.2193833172103761E-5</v>
      </c>
      <c r="AP273" s="15">
        <f t="shared" si="213"/>
        <v>1.4598540145985401E-2</v>
      </c>
      <c r="AQ273" s="15">
        <f t="shared" si="189"/>
        <v>0.3254809221693043</v>
      </c>
      <c r="AR273" s="15">
        <f t="shared" si="190"/>
        <v>1.2970599607267181E-5</v>
      </c>
      <c r="AS273" s="15">
        <f t="shared" si="191"/>
        <v>3.2258064516129032E-3</v>
      </c>
      <c r="AT273" s="14">
        <f t="shared" si="214"/>
        <v>9.9413713994392057E-4</v>
      </c>
      <c r="AU273" s="11">
        <f t="shared" si="199"/>
        <v>2.8095788993061483E-3</v>
      </c>
      <c r="AV273" s="14">
        <f t="shared" si="215"/>
        <v>3.0421076438089348E-2</v>
      </c>
      <c r="AW273" s="11">
        <f t="shared" si="200"/>
        <v>8.9311675633948664E-2</v>
      </c>
      <c r="AX273" s="13">
        <f t="shared" si="178"/>
        <v>6.8171902268760907E-5</v>
      </c>
      <c r="AY273" s="11">
        <f t="shared" si="182"/>
        <v>2.5197675620350951E-3</v>
      </c>
      <c r="AZ273" s="12">
        <f t="shared" si="180"/>
        <v>2.2624878014199374E-6</v>
      </c>
      <c r="BA273" s="11">
        <f t="shared" si="181"/>
        <v>8.1471108353988413E-5</v>
      </c>
      <c r="BB273" s="117">
        <f t="shared" si="201"/>
        <v>6591</v>
      </c>
      <c r="BC273" s="341">
        <f t="shared" si="179"/>
        <v>15</v>
      </c>
    </row>
    <row r="274" spans="1:55" ht="16">
      <c r="A274" s="20">
        <v>159</v>
      </c>
      <c r="B274" s="19">
        <v>44628</v>
      </c>
      <c r="C274" s="8">
        <v>14446870</v>
      </c>
      <c r="D274" s="8">
        <v>22483</v>
      </c>
      <c r="E274" s="8">
        <v>5409019</v>
      </c>
      <c r="F274" s="8">
        <v>5316867</v>
      </c>
      <c r="G274" s="8">
        <v>6629870</v>
      </c>
      <c r="H274" s="10">
        <f t="shared" si="183"/>
        <v>207520</v>
      </c>
      <c r="I274" s="8">
        <v>14471</v>
      </c>
      <c r="J274" s="8">
        <v>794081</v>
      </c>
      <c r="K274" s="8">
        <v>203</v>
      </c>
      <c r="L274" s="9">
        <v>29</v>
      </c>
      <c r="M274" s="8">
        <v>294076</v>
      </c>
      <c r="N274" s="8">
        <v>2623</v>
      </c>
      <c r="O274" s="18">
        <f t="shared" si="184"/>
        <v>7012</v>
      </c>
      <c r="P274" s="18">
        <f t="shared" si="185"/>
        <v>-24</v>
      </c>
      <c r="Q274" s="18">
        <f t="shared" si="186"/>
        <v>0</v>
      </c>
      <c r="R274" s="18">
        <f t="shared" si="192"/>
        <v>0</v>
      </c>
      <c r="S274" s="17">
        <f t="shared" si="193"/>
        <v>6356.2857142857147</v>
      </c>
      <c r="T274" s="17">
        <f t="shared" si="194"/>
        <v>-8.5714285714285712</v>
      </c>
      <c r="U274" s="17">
        <f t="shared" si="195"/>
        <v>-0.14285714285714285</v>
      </c>
      <c r="V274" s="17">
        <f t="shared" si="187"/>
        <v>7012</v>
      </c>
      <c r="W274" s="17">
        <f t="shared" si="196"/>
        <v>0</v>
      </c>
      <c r="X274" s="17">
        <f t="shared" si="188"/>
        <v>0</v>
      </c>
      <c r="Y274" s="17">
        <f t="shared" si="202"/>
        <v>6356.2857142857147</v>
      </c>
      <c r="Z274" s="17">
        <f t="shared" si="203"/>
        <v>1.8571428571428572</v>
      </c>
      <c r="AA274" s="17">
        <f t="shared" si="204"/>
        <v>0.7142857142857143</v>
      </c>
      <c r="AB274" s="11">
        <f t="shared" si="205"/>
        <v>0.49071919356795451</v>
      </c>
      <c r="AC274" s="11">
        <f t="shared" si="206"/>
        <v>2.3595680393241981E-6</v>
      </c>
      <c r="AD274" s="11">
        <f t="shared" si="207"/>
        <v>3.1466331025802393E-3</v>
      </c>
      <c r="AE274" s="11">
        <f t="shared" si="208"/>
        <v>0.45098670878841096</v>
      </c>
      <c r="AF274" s="11">
        <f t="shared" si="209"/>
        <v>3.4568205662387319E-6</v>
      </c>
      <c r="AG274" s="11">
        <f t="shared" si="210"/>
        <v>4.5431600201918223E-3</v>
      </c>
      <c r="AH274" s="11">
        <f t="shared" si="177"/>
        <v>0.54134177410638462</v>
      </c>
      <c r="AI274" s="11">
        <f t="shared" si="197"/>
        <v>0</v>
      </c>
      <c r="AJ274" s="11">
        <f t="shared" si="198"/>
        <v>0</v>
      </c>
      <c r="AK274" s="16">
        <f t="shared" si="175"/>
        <v>0.39670037912029998</v>
      </c>
      <c r="AL274" s="16">
        <f t="shared" si="176"/>
        <v>2.0472793576661015E-6</v>
      </c>
      <c r="AM274" s="16">
        <f t="shared" si="174"/>
        <v>4.782149042895382E-3</v>
      </c>
      <c r="AN274" s="15">
        <f t="shared" si="211"/>
        <v>0.48505128391649088</v>
      </c>
      <c r="AO274" s="15">
        <f t="shared" si="212"/>
        <v>0</v>
      </c>
      <c r="AP274" s="15">
        <f t="shared" si="213"/>
        <v>0</v>
      </c>
      <c r="AQ274" s="15">
        <f t="shared" si="189"/>
        <v>0.3892572590480638</v>
      </c>
      <c r="AR274" s="15">
        <f t="shared" si="190"/>
        <v>1.0653473623180107E-5</v>
      </c>
      <c r="AS274" s="15">
        <f t="shared" si="191"/>
        <v>4.8718969865923275E-3</v>
      </c>
      <c r="AT274" s="14">
        <f t="shared" si="214"/>
        <v>3.3911675492882968E-3</v>
      </c>
      <c r="AU274" s="11">
        <f t="shared" si="199"/>
        <v>2.8559275779809516E-3</v>
      </c>
      <c r="AV274" s="14">
        <f t="shared" si="215"/>
        <v>0.10834136468774094</v>
      </c>
      <c r="AW274" s="11">
        <f t="shared" si="200"/>
        <v>9.4462890042605482E-2</v>
      </c>
      <c r="AX274" s="13">
        <f t="shared" si="178"/>
        <v>2.8939485551027189E-3</v>
      </c>
      <c r="AY274" s="11">
        <f t="shared" si="182"/>
        <v>2.768724583927126E-3</v>
      </c>
      <c r="AZ274" s="12">
        <f t="shared" si="180"/>
        <v>9.4571990099353374E-5</v>
      </c>
      <c r="BA274" s="11">
        <f t="shared" si="181"/>
        <v>8.5349658870708303E-5</v>
      </c>
      <c r="BB274" s="117">
        <f t="shared" si="201"/>
        <v>22483</v>
      </c>
      <c r="BC274" s="341">
        <f t="shared" si="179"/>
        <v>627</v>
      </c>
    </row>
    <row r="275" spans="1:55" ht="16">
      <c r="A275" s="20">
        <v>160</v>
      </c>
      <c r="B275" s="19">
        <v>44629</v>
      </c>
      <c r="C275" s="8">
        <v>14468674</v>
      </c>
      <c r="D275" s="8">
        <v>21804</v>
      </c>
      <c r="E275" s="8">
        <v>5410029</v>
      </c>
      <c r="F275" s="8">
        <v>5317717</v>
      </c>
      <c r="G275" s="8">
        <v>6629870</v>
      </c>
      <c r="H275" s="10">
        <f t="shared" si="183"/>
        <v>194043</v>
      </c>
      <c r="I275" s="8">
        <v>20113</v>
      </c>
      <c r="J275" s="8">
        <v>801061</v>
      </c>
      <c r="K275" s="8">
        <v>196</v>
      </c>
      <c r="L275" s="9">
        <v>32</v>
      </c>
      <c r="M275" s="8">
        <v>294076</v>
      </c>
      <c r="N275" s="8">
        <v>2632</v>
      </c>
      <c r="O275" s="18">
        <f t="shared" si="184"/>
        <v>6980</v>
      </c>
      <c r="P275" s="18">
        <f t="shared" si="185"/>
        <v>-7</v>
      </c>
      <c r="Q275" s="18">
        <f t="shared" si="186"/>
        <v>3</v>
      </c>
      <c r="R275" s="18">
        <f t="shared" si="192"/>
        <v>0</v>
      </c>
      <c r="S275" s="17">
        <f t="shared" si="193"/>
        <v>6402.4285714285716</v>
      </c>
      <c r="T275" s="17">
        <f t="shared" si="194"/>
        <v>-10.714285714285714</v>
      </c>
      <c r="U275" s="17">
        <f t="shared" si="195"/>
        <v>-0.8571428571428571</v>
      </c>
      <c r="V275" s="17">
        <f t="shared" si="187"/>
        <v>6980</v>
      </c>
      <c r="W275" s="17">
        <f t="shared" si="196"/>
        <v>0</v>
      </c>
      <c r="X275" s="17">
        <f t="shared" si="188"/>
        <v>3</v>
      </c>
      <c r="Y275" s="17">
        <f t="shared" si="202"/>
        <v>6402.4285714285716</v>
      </c>
      <c r="Z275" s="17">
        <f t="shared" si="203"/>
        <v>1.1428571428571428</v>
      </c>
      <c r="AA275" s="17">
        <f t="shared" si="204"/>
        <v>0.7142857142857143</v>
      </c>
      <c r="AB275" s="11">
        <f t="shared" si="205"/>
        <v>0.4424316613522612</v>
      </c>
      <c r="AC275" s="11">
        <f t="shared" si="206"/>
        <v>1.4392198564845938E-6</v>
      </c>
      <c r="AD275" s="11">
        <f t="shared" si="207"/>
        <v>3.5186488388458835E-3</v>
      </c>
      <c r="AE275" s="11">
        <f t="shared" si="208"/>
        <v>0.4578264951944887</v>
      </c>
      <c r="AF275" s="11">
        <f t="shared" si="209"/>
        <v>4.3778061975650643E-6</v>
      </c>
      <c r="AG275" s="11">
        <f t="shared" si="210"/>
        <v>2.2408963585434172E-3</v>
      </c>
      <c r="AH275" s="11">
        <f t="shared" si="177"/>
        <v>0.48234399834151059</v>
      </c>
      <c r="AI275" s="11">
        <f t="shared" si="197"/>
        <v>0</v>
      </c>
      <c r="AJ275" s="11">
        <f t="shared" si="198"/>
        <v>1.4778325123152709E-2</v>
      </c>
      <c r="AK275" s="16">
        <f t="shared" si="175"/>
        <v>0.40112204166849258</v>
      </c>
      <c r="AL275" s="16">
        <f t="shared" si="176"/>
        <v>2.0472793576661015E-6</v>
      </c>
      <c r="AM275" s="16">
        <f t="shared" si="174"/>
        <v>4.782149042895382E-3</v>
      </c>
      <c r="AN275" s="15">
        <f t="shared" si="211"/>
        <v>0.51488073258991207</v>
      </c>
      <c r="AO275" s="15">
        <f t="shared" si="212"/>
        <v>1.1991382193330394E-5</v>
      </c>
      <c r="AP275" s="15">
        <f t="shared" si="213"/>
        <v>0</v>
      </c>
      <c r="AQ275" s="15">
        <f t="shared" si="189"/>
        <v>0.40231430742199503</v>
      </c>
      <c r="AR275" s="15">
        <f t="shared" si="190"/>
        <v>1.1469753685884866E-5</v>
      </c>
      <c r="AS275" s="15">
        <f t="shared" si="191"/>
        <v>4.8718969865923275E-3</v>
      </c>
      <c r="AT275" s="14">
        <f t="shared" si="214"/>
        <v>3.2887522681440211E-3</v>
      </c>
      <c r="AU275" s="11">
        <f t="shared" si="199"/>
        <v>2.9708404107902137E-3</v>
      </c>
      <c r="AV275" s="14">
        <f t="shared" si="215"/>
        <v>0.11236684652370867</v>
      </c>
      <c r="AW275" s="11">
        <f t="shared" si="200"/>
        <v>0.10297839002878385</v>
      </c>
      <c r="AX275" s="13">
        <f t="shared" si="178"/>
        <v>4.0959907478797224E-3</v>
      </c>
      <c r="AY275" s="11">
        <f t="shared" si="182"/>
        <v>3.2974929448390459E-3</v>
      </c>
      <c r="AZ275" s="12">
        <f t="shared" si="180"/>
        <v>1.2820764208046313E-4</v>
      </c>
      <c r="BA275" s="11">
        <f t="shared" si="181"/>
        <v>9.7523997992634613E-5</v>
      </c>
      <c r="BB275" s="117">
        <f t="shared" si="201"/>
        <v>21804</v>
      </c>
      <c r="BC275" s="341">
        <f t="shared" si="179"/>
        <v>850</v>
      </c>
    </row>
    <row r="276" spans="1:55" ht="16">
      <c r="A276" s="20">
        <v>161</v>
      </c>
      <c r="B276" s="19">
        <v>44630</v>
      </c>
      <c r="C276" s="8">
        <v>14491310</v>
      </c>
      <c r="D276" s="8">
        <v>22636</v>
      </c>
      <c r="E276" s="8">
        <v>5410919</v>
      </c>
      <c r="F276" s="8">
        <v>5318511</v>
      </c>
      <c r="G276" s="8">
        <v>6629870</v>
      </c>
      <c r="H276" s="10">
        <f t="shared" si="183"/>
        <v>186139</v>
      </c>
      <c r="I276" s="8">
        <v>19580</v>
      </c>
      <c r="J276" s="8">
        <v>808704</v>
      </c>
      <c r="K276" s="8">
        <v>188</v>
      </c>
      <c r="L276" s="9">
        <v>32</v>
      </c>
      <c r="M276" s="8">
        <v>294076</v>
      </c>
      <c r="N276" s="8">
        <v>2640</v>
      </c>
      <c r="O276" s="18">
        <f t="shared" si="184"/>
        <v>7643</v>
      </c>
      <c r="P276" s="18">
        <f t="shared" si="185"/>
        <v>-8</v>
      </c>
      <c r="Q276" s="18">
        <f t="shared" si="186"/>
        <v>0</v>
      </c>
      <c r="R276" s="18">
        <f t="shared" si="192"/>
        <v>0</v>
      </c>
      <c r="S276" s="17">
        <f t="shared" si="193"/>
        <v>6418.1428571428569</v>
      </c>
      <c r="T276" s="17">
        <f t="shared" si="194"/>
        <v>-3.4285714285714284</v>
      </c>
      <c r="U276" s="17">
        <f t="shared" si="195"/>
        <v>-0.2857142857142857</v>
      </c>
      <c r="V276" s="17">
        <f t="shared" si="187"/>
        <v>7643</v>
      </c>
      <c r="W276" s="17">
        <f t="shared" si="196"/>
        <v>0</v>
      </c>
      <c r="X276" s="17">
        <f t="shared" si="188"/>
        <v>0</v>
      </c>
      <c r="Y276" s="17">
        <f t="shared" si="202"/>
        <v>6418.1428571428569</v>
      </c>
      <c r="Z276" s="17">
        <f t="shared" si="203"/>
        <v>4</v>
      </c>
      <c r="AA276" s="17">
        <f t="shared" si="204"/>
        <v>1.1428571428571428</v>
      </c>
      <c r="AB276" s="11">
        <f t="shared" si="205"/>
        <v>0.31910420410395551</v>
      </c>
      <c r="AC276" s="11">
        <f t="shared" si="206"/>
        <v>4.9933775330467969E-6</v>
      </c>
      <c r="AD276" s="11">
        <f t="shared" si="207"/>
        <v>5.8309037900874635E-3</v>
      </c>
      <c r="AE276" s="11">
        <f t="shared" si="208"/>
        <v>0.26599444097515579</v>
      </c>
      <c r="AF276" s="11">
        <f t="shared" si="209"/>
        <v>4.3375136278077619E-6</v>
      </c>
      <c r="AG276" s="11">
        <f t="shared" si="210"/>
        <v>2.1645021645021645E-3</v>
      </c>
      <c r="AH276" s="11">
        <f t="shared" si="177"/>
        <v>0.38000298314522946</v>
      </c>
      <c r="AI276" s="11">
        <f t="shared" si="197"/>
        <v>0</v>
      </c>
      <c r="AJ276" s="11">
        <f t="shared" si="198"/>
        <v>0</v>
      </c>
      <c r="AK276" s="16">
        <f t="shared" si="175"/>
        <v>0.39071456088614104</v>
      </c>
      <c r="AL276" s="16">
        <f t="shared" si="176"/>
        <v>0</v>
      </c>
      <c r="AM276" s="16">
        <f t="shared" si="174"/>
        <v>2.9556650246305416E-3</v>
      </c>
      <c r="AN276" s="15">
        <f t="shared" si="211"/>
        <v>0.29887717493785892</v>
      </c>
      <c r="AO276" s="15">
        <f t="shared" si="212"/>
        <v>0</v>
      </c>
      <c r="AP276" s="15">
        <f t="shared" si="213"/>
        <v>0</v>
      </c>
      <c r="AQ276" s="15">
        <f t="shared" si="189"/>
        <v>0.41240225830492883</v>
      </c>
      <c r="AR276" s="15">
        <f t="shared" si="190"/>
        <v>3.980213509608324E-6</v>
      </c>
      <c r="AS276" s="15">
        <f t="shared" si="191"/>
        <v>4.8718969865923275E-3</v>
      </c>
      <c r="AT276" s="14">
        <f t="shared" si="214"/>
        <v>3.41424492486278E-3</v>
      </c>
      <c r="AU276" s="11">
        <f t="shared" si="199"/>
        <v>3.0820686206085922E-3</v>
      </c>
      <c r="AV276" s="14">
        <f t="shared" si="215"/>
        <v>0.12160804560033094</v>
      </c>
      <c r="AW276" s="11">
        <f t="shared" si="200"/>
        <v>0.10997565351842384</v>
      </c>
      <c r="AX276" s="13">
        <f t="shared" si="178"/>
        <v>4.0918765428281361E-3</v>
      </c>
      <c r="AY276" s="11">
        <f t="shared" si="182"/>
        <v>3.5199486008347567E-3</v>
      </c>
      <c r="AZ276" s="12">
        <f t="shared" si="180"/>
        <v>1.1976102095516201E-4</v>
      </c>
      <c r="BA276" s="11">
        <f t="shared" si="181"/>
        <v>1.0179040356102651E-4</v>
      </c>
      <c r="BB276" s="117">
        <f t="shared" si="201"/>
        <v>22636</v>
      </c>
      <c r="BC276" s="341">
        <f t="shared" si="179"/>
        <v>794</v>
      </c>
    </row>
    <row r="277" spans="1:55" ht="16">
      <c r="A277" s="20">
        <v>162</v>
      </c>
      <c r="B277" s="19">
        <v>44631</v>
      </c>
      <c r="C277" s="8">
        <v>14514103</v>
      </c>
      <c r="D277" s="8">
        <v>22793</v>
      </c>
      <c r="E277" s="8">
        <v>5411760</v>
      </c>
      <c r="F277" s="8">
        <v>5319395</v>
      </c>
      <c r="G277" s="8">
        <v>6629870</v>
      </c>
      <c r="H277" s="10">
        <f t="shared" si="183"/>
        <v>179589</v>
      </c>
      <c r="I277" s="8">
        <v>18523</v>
      </c>
      <c r="J277" s="8">
        <v>815425</v>
      </c>
      <c r="K277" s="8">
        <v>185</v>
      </c>
      <c r="L277" s="9">
        <v>27</v>
      </c>
      <c r="M277" s="8">
        <v>294076</v>
      </c>
      <c r="N277" s="8">
        <v>2650</v>
      </c>
      <c r="O277" s="18">
        <f t="shared" si="184"/>
        <v>6721</v>
      </c>
      <c r="P277" s="18">
        <f t="shared" si="185"/>
        <v>-3</v>
      </c>
      <c r="Q277" s="18">
        <f t="shared" si="186"/>
        <v>-5</v>
      </c>
      <c r="R277" s="18">
        <f t="shared" si="192"/>
        <v>0</v>
      </c>
      <c r="S277" s="17">
        <f t="shared" si="193"/>
        <v>6399.7142857142853</v>
      </c>
      <c r="T277" s="17">
        <f t="shared" si="194"/>
        <v>-4.1428571428571432</v>
      </c>
      <c r="U277" s="17">
        <f t="shared" si="195"/>
        <v>-0.5714285714285714</v>
      </c>
      <c r="V277" s="17">
        <f t="shared" si="187"/>
        <v>6721</v>
      </c>
      <c r="W277" s="17">
        <f t="shared" si="196"/>
        <v>0</v>
      </c>
      <c r="X277" s="17">
        <f t="shared" si="188"/>
        <v>0</v>
      </c>
      <c r="Y277" s="17">
        <f t="shared" si="202"/>
        <v>6399.7142857142853</v>
      </c>
      <c r="Z277" s="17">
        <f t="shared" si="203"/>
        <v>3.2857142857142856</v>
      </c>
      <c r="AA277" s="17">
        <f t="shared" si="204"/>
        <v>0.8571428571428571</v>
      </c>
      <c r="AB277" s="11">
        <f t="shared" si="205"/>
        <v>0.32684955493944257</v>
      </c>
      <c r="AC277" s="11">
        <f t="shared" si="206"/>
        <v>4.0629380907158686E-6</v>
      </c>
      <c r="AD277" s="11">
        <f t="shared" si="207"/>
        <v>4.559270516717325E-3</v>
      </c>
      <c r="AE277" s="11">
        <f t="shared" si="208"/>
        <v>0.31544971922214676</v>
      </c>
      <c r="AF277" s="11">
        <f t="shared" si="209"/>
        <v>4.1110775788369203E-6</v>
      </c>
      <c r="AG277" s="11">
        <f t="shared" si="210"/>
        <v>1.0905125408942201E-3</v>
      </c>
      <c r="AH277" s="11">
        <f t="shared" si="177"/>
        <v>0.34325842696629211</v>
      </c>
      <c r="AI277" s="11">
        <f t="shared" si="197"/>
        <v>0</v>
      </c>
      <c r="AJ277" s="11">
        <f t="shared" si="198"/>
        <v>0</v>
      </c>
      <c r="AK277" s="16">
        <f t="shared" si="175"/>
        <v>0.3925366876736166</v>
      </c>
      <c r="AL277" s="16">
        <f t="shared" si="176"/>
        <v>4.8699065343188401E-6</v>
      </c>
      <c r="AM277" s="16">
        <f t="shared" si="174"/>
        <v>6.3842364532019705E-3</v>
      </c>
      <c r="AN277" s="15">
        <f t="shared" si="211"/>
        <v>0.32949956550631293</v>
      </c>
      <c r="AO277" s="15">
        <f t="shared" si="212"/>
        <v>0</v>
      </c>
      <c r="AP277" s="15">
        <f t="shared" si="213"/>
        <v>0</v>
      </c>
      <c r="AQ277" s="15">
        <f t="shared" si="189"/>
        <v>0.41321557557348998</v>
      </c>
      <c r="AR277" s="15">
        <f t="shared" si="190"/>
        <v>4.3164725169003756E-6</v>
      </c>
      <c r="AS277" s="15">
        <f t="shared" si="191"/>
        <v>2.4460905349794242E-3</v>
      </c>
      <c r="AT277" s="14">
        <f t="shared" si="214"/>
        <v>3.4379256305176421E-3</v>
      </c>
      <c r="AU277" s="11">
        <f t="shared" si="199"/>
        <v>3.1301841945187889E-3</v>
      </c>
      <c r="AV277" s="14">
        <f t="shared" si="215"/>
        <v>0.126917572902572</v>
      </c>
      <c r="AW277" s="11">
        <f t="shared" si="200"/>
        <v>0.11307047245453769</v>
      </c>
      <c r="AX277" s="13">
        <f t="shared" si="178"/>
        <v>4.7491390842327504E-3</v>
      </c>
      <c r="AY277" s="11">
        <f t="shared" si="182"/>
        <v>3.589478416661429E-3</v>
      </c>
      <c r="AZ277" s="12">
        <f t="shared" si="180"/>
        <v>1.3333594776368163E-4</v>
      </c>
      <c r="BA277" s="11">
        <f t="shared" si="181"/>
        <v>1.0351420379067979E-4</v>
      </c>
      <c r="BB277" s="117">
        <f t="shared" si="201"/>
        <v>22793</v>
      </c>
      <c r="BC277" s="341">
        <f t="shared" si="179"/>
        <v>884</v>
      </c>
    </row>
    <row r="278" spans="1:55" ht="16">
      <c r="A278" s="20">
        <v>163</v>
      </c>
      <c r="B278" s="19">
        <v>44632</v>
      </c>
      <c r="C278" s="8">
        <v>14541141</v>
      </c>
      <c r="D278" s="8">
        <v>27038</v>
      </c>
      <c r="E278" s="8">
        <v>5412691</v>
      </c>
      <c r="F278" s="8">
        <v>5320436</v>
      </c>
      <c r="G278" s="8">
        <v>6629870</v>
      </c>
      <c r="H278" s="10">
        <f t="shared" si="183"/>
        <v>174256</v>
      </c>
      <c r="I278" s="8">
        <v>16873</v>
      </c>
      <c r="J278" s="8">
        <v>821371</v>
      </c>
      <c r="K278" s="8">
        <v>175</v>
      </c>
      <c r="L278" s="9">
        <v>22</v>
      </c>
      <c r="M278" s="8">
        <v>294076</v>
      </c>
      <c r="N278" s="8">
        <v>2661</v>
      </c>
      <c r="O278" s="18">
        <f t="shared" si="184"/>
        <v>5946</v>
      </c>
      <c r="P278" s="18">
        <f t="shared" si="185"/>
        <v>-10</v>
      </c>
      <c r="Q278" s="18">
        <f t="shared" si="186"/>
        <v>-5</v>
      </c>
      <c r="R278" s="18">
        <f t="shared" si="192"/>
        <v>0</v>
      </c>
      <c r="S278" s="17">
        <f t="shared" si="193"/>
        <v>6452.1428571428569</v>
      </c>
      <c r="T278" s="17">
        <f t="shared" si="194"/>
        <v>-0.8571428571428571</v>
      </c>
      <c r="U278" s="17">
        <f t="shared" si="195"/>
        <v>-0.7142857142857143</v>
      </c>
      <c r="V278" s="17">
        <f t="shared" si="187"/>
        <v>5946</v>
      </c>
      <c r="W278" s="17">
        <f t="shared" si="196"/>
        <v>0</v>
      </c>
      <c r="X278" s="17">
        <f t="shared" si="188"/>
        <v>0</v>
      </c>
      <c r="Y278" s="17">
        <f t="shared" si="202"/>
        <v>6452.1428571428569</v>
      </c>
      <c r="Z278" s="17">
        <f t="shared" si="203"/>
        <v>3.2857142857142856</v>
      </c>
      <c r="AA278" s="17">
        <f t="shared" si="204"/>
        <v>0.8571428571428571</v>
      </c>
      <c r="AB278" s="11">
        <f t="shared" si="205"/>
        <v>0.34833141808253831</v>
      </c>
      <c r="AC278" s="11">
        <f t="shared" si="206"/>
        <v>4.029450023870111E-6</v>
      </c>
      <c r="AD278" s="11">
        <f t="shared" si="207"/>
        <v>4.633204633204633E-3</v>
      </c>
      <c r="AE278" s="11">
        <f t="shared" si="208"/>
        <v>0.32086483618517048</v>
      </c>
      <c r="AF278" s="11">
        <f t="shared" si="209"/>
        <v>4.0767035478624453E-6</v>
      </c>
      <c r="AG278" s="11">
        <f t="shared" si="210"/>
        <v>1.1661807580174927E-3</v>
      </c>
      <c r="AH278" s="11">
        <f t="shared" si="177"/>
        <v>0.32100631647141392</v>
      </c>
      <c r="AI278" s="11">
        <f t="shared" si="197"/>
        <v>0</v>
      </c>
      <c r="AJ278" s="11">
        <f t="shared" si="198"/>
        <v>0</v>
      </c>
      <c r="AK278" s="16">
        <f t="shared" si="175"/>
        <v>0.41485641748350055</v>
      </c>
      <c r="AL278" s="16">
        <f t="shared" si="176"/>
        <v>5.5959015104336053E-6</v>
      </c>
      <c r="AM278" s="16">
        <f t="shared" si="174"/>
        <v>3.4285714285714288E-3</v>
      </c>
      <c r="AN278" s="15">
        <f t="shared" si="211"/>
        <v>0.29005467863406581</v>
      </c>
      <c r="AO278" s="15">
        <f t="shared" si="212"/>
        <v>6.4856647352357082E-6</v>
      </c>
      <c r="AP278" s="15">
        <f t="shared" si="213"/>
        <v>0</v>
      </c>
      <c r="AQ278" s="15">
        <f t="shared" si="189"/>
        <v>0.42431055214532204</v>
      </c>
      <c r="AR278" s="15">
        <f t="shared" si="190"/>
        <v>4.3164725169003756E-6</v>
      </c>
      <c r="AS278" s="15">
        <f t="shared" si="191"/>
        <v>3.9845520734409622E-3</v>
      </c>
      <c r="AT278" s="14">
        <f t="shared" si="214"/>
        <v>4.0782096783194841E-3</v>
      </c>
      <c r="AU278" s="11">
        <f t="shared" si="199"/>
        <v>2.811496627061638E-3</v>
      </c>
      <c r="AV278" s="14">
        <f t="shared" si="215"/>
        <v>0.15516251951152327</v>
      </c>
      <c r="AW278" s="11">
        <f t="shared" si="200"/>
        <v>0.10444044400456175</v>
      </c>
      <c r="AX278" s="13">
        <f t="shared" si="178"/>
        <v>5.796568832166781E-3</v>
      </c>
      <c r="AY278" s="11">
        <f t="shared" si="182"/>
        <v>3.3784330874875252E-3</v>
      </c>
      <c r="AZ278" s="12">
        <f t="shared" si="180"/>
        <v>1.5701665341854364E-4</v>
      </c>
      <c r="BA278" s="11">
        <f t="shared" si="181"/>
        <v>9.5175320179732021E-5</v>
      </c>
      <c r="BB278" s="117">
        <f t="shared" si="201"/>
        <v>27038</v>
      </c>
      <c r="BC278" s="341">
        <f t="shared" si="179"/>
        <v>1041</v>
      </c>
    </row>
    <row r="279" spans="1:55" ht="16">
      <c r="A279" s="20">
        <v>164</v>
      </c>
      <c r="B279" s="19">
        <v>44633</v>
      </c>
      <c r="C279" s="8">
        <v>14560832</v>
      </c>
      <c r="D279" s="8">
        <v>19691</v>
      </c>
      <c r="E279" s="8">
        <v>5413113</v>
      </c>
      <c r="F279" s="8">
        <v>5320949</v>
      </c>
      <c r="G279" s="8">
        <v>6629870</v>
      </c>
      <c r="H279" s="10">
        <f t="shared" si="183"/>
        <v>171208</v>
      </c>
      <c r="I279" s="8">
        <v>14300</v>
      </c>
      <c r="J279" s="8">
        <v>826452</v>
      </c>
      <c r="K279" s="8">
        <v>195</v>
      </c>
      <c r="L279" s="9">
        <v>25</v>
      </c>
      <c r="M279" s="8">
        <v>294076</v>
      </c>
      <c r="N279" s="8">
        <v>2665</v>
      </c>
      <c r="O279" s="18">
        <f t="shared" si="184"/>
        <v>5081</v>
      </c>
      <c r="P279" s="18">
        <f t="shared" si="185"/>
        <v>20</v>
      </c>
      <c r="Q279" s="18">
        <f t="shared" si="186"/>
        <v>3</v>
      </c>
      <c r="R279" s="18">
        <f t="shared" si="192"/>
        <v>0</v>
      </c>
      <c r="S279" s="17">
        <f t="shared" si="193"/>
        <v>6793.4285714285716</v>
      </c>
      <c r="T279" s="17">
        <f t="shared" si="194"/>
        <v>0.7142857142857143</v>
      </c>
      <c r="U279" s="17">
        <f t="shared" si="195"/>
        <v>-1.1428571428571428</v>
      </c>
      <c r="V279" s="17">
        <f t="shared" si="187"/>
        <v>5081</v>
      </c>
      <c r="W279" s="17">
        <f t="shared" si="196"/>
        <v>20</v>
      </c>
      <c r="X279" s="17">
        <f t="shared" si="188"/>
        <v>3</v>
      </c>
      <c r="Y279" s="17">
        <f t="shared" si="202"/>
        <v>6793.4285714285716</v>
      </c>
      <c r="Z279" s="17">
        <f t="shared" si="203"/>
        <v>3.8571428571428572</v>
      </c>
      <c r="AA279" s="17">
        <f t="shared" si="204"/>
        <v>0.42857142857142855</v>
      </c>
      <c r="AB279" s="11">
        <f t="shared" si="205"/>
        <v>0.40262126304916562</v>
      </c>
      <c r="AC279" s="11">
        <f t="shared" si="206"/>
        <v>4.6959813009503099E-6</v>
      </c>
      <c r="AD279" s="11">
        <f t="shared" si="207"/>
        <v>2.4489795918367346E-3</v>
      </c>
      <c r="AE279" s="11">
        <f t="shared" si="208"/>
        <v>0.46805812303856242</v>
      </c>
      <c r="AF279" s="11">
        <f t="shared" si="209"/>
        <v>2.3915179847671344E-6</v>
      </c>
      <c r="AG279" s="11">
        <f t="shared" si="210"/>
        <v>2.8571428571428571E-3</v>
      </c>
      <c r="AH279" s="11">
        <f t="shared" si="177"/>
        <v>0.3011319860131571</v>
      </c>
      <c r="AI279" s="11">
        <f t="shared" si="197"/>
        <v>2.4349532671594201E-5</v>
      </c>
      <c r="AJ279" s="11">
        <f t="shared" si="198"/>
        <v>1.7142857142857144E-2</v>
      </c>
      <c r="AK279" s="16">
        <f t="shared" si="175"/>
        <v>0.45868838768577225</v>
      </c>
      <c r="AL279" s="16">
        <f t="shared" si="176"/>
        <v>5.5959015104336053E-6</v>
      </c>
      <c r="AM279" s="16">
        <f t="shared" si="174"/>
        <v>3.4285714285714288E-3</v>
      </c>
      <c r="AN279" s="15">
        <f t="shared" si="211"/>
        <v>0.37398435148961784</v>
      </c>
      <c r="AO279" s="15">
        <f t="shared" si="212"/>
        <v>0</v>
      </c>
      <c r="AP279" s="15">
        <f t="shared" si="213"/>
        <v>0</v>
      </c>
      <c r="AQ279" s="15">
        <f t="shared" si="189"/>
        <v>0.5368158743595367</v>
      </c>
      <c r="AR279" s="15">
        <f t="shared" si="190"/>
        <v>1.0826446848009567E-5</v>
      </c>
      <c r="AS279" s="15">
        <f t="shared" si="191"/>
        <v>1.1862271062271062E-2</v>
      </c>
      <c r="AT279" s="14">
        <f t="shared" si="214"/>
        <v>2.9700431531839992E-3</v>
      </c>
      <c r="AU279" s="11">
        <f t="shared" si="199"/>
        <v>2.8830127890893784E-3</v>
      </c>
      <c r="AV279" s="14">
        <f t="shared" si="215"/>
        <v>0.11501214896500163</v>
      </c>
      <c r="AW279" s="11">
        <f t="shared" si="200"/>
        <v>0.1127577453156486</v>
      </c>
      <c r="AX279" s="13">
        <f t="shared" si="178"/>
        <v>2.9439445413644294E-3</v>
      </c>
      <c r="AY279" s="11">
        <f t="shared" si="182"/>
        <v>4.0447301278927535E-3</v>
      </c>
      <c r="AZ279" s="12">
        <f t="shared" si="180"/>
        <v>7.7377082808561862E-5</v>
      </c>
      <c r="BA279" s="11">
        <f t="shared" si="181"/>
        <v>1.0715573177582237E-4</v>
      </c>
      <c r="BB279" s="117">
        <f t="shared" si="201"/>
        <v>19691</v>
      </c>
      <c r="BC279" s="341">
        <f t="shared" si="179"/>
        <v>513</v>
      </c>
    </row>
    <row r="280" spans="1:55" ht="16">
      <c r="A280" s="20">
        <v>165</v>
      </c>
      <c r="B280" s="19">
        <v>44634</v>
      </c>
      <c r="C280" s="8">
        <v>14569656</v>
      </c>
      <c r="D280" s="8">
        <v>8824</v>
      </c>
      <c r="E280" s="8">
        <v>5413248</v>
      </c>
      <c r="F280" s="8">
        <v>5321044</v>
      </c>
      <c r="G280" s="8">
        <v>6629870</v>
      </c>
      <c r="H280" s="10">
        <f t="shared" si="183"/>
        <v>169416</v>
      </c>
      <c r="I280" s="8">
        <v>10578</v>
      </c>
      <c r="J280" s="8">
        <v>831867</v>
      </c>
      <c r="K280" s="8">
        <v>198</v>
      </c>
      <c r="L280" s="9">
        <v>25</v>
      </c>
      <c r="M280" s="8">
        <v>294076</v>
      </c>
      <c r="N280" s="8">
        <v>2666</v>
      </c>
      <c r="O280" s="18">
        <f t="shared" si="184"/>
        <v>5415</v>
      </c>
      <c r="P280" s="18">
        <f t="shared" si="185"/>
        <v>3</v>
      </c>
      <c r="Q280" s="18">
        <f t="shared" si="186"/>
        <v>0</v>
      </c>
      <c r="R280" s="18">
        <f t="shared" si="192"/>
        <v>0</v>
      </c>
      <c r="S280" s="17">
        <f t="shared" si="193"/>
        <v>7088.1428571428569</v>
      </c>
      <c r="T280" s="17">
        <f t="shared" si="194"/>
        <v>1.2857142857142858</v>
      </c>
      <c r="U280" s="17">
        <f t="shared" si="195"/>
        <v>-1.2857142857142858</v>
      </c>
      <c r="V280" s="17">
        <f t="shared" si="187"/>
        <v>5415</v>
      </c>
      <c r="W280" s="17">
        <f t="shared" si="196"/>
        <v>3</v>
      </c>
      <c r="X280" s="17">
        <f t="shared" si="188"/>
        <v>0</v>
      </c>
      <c r="Y280" s="17">
        <f t="shared" si="202"/>
        <v>7088.1428571428569</v>
      </c>
      <c r="Z280" s="17">
        <f t="shared" si="203"/>
        <v>3.8571428571428572</v>
      </c>
      <c r="AA280" s="17">
        <f t="shared" si="204"/>
        <v>0.42857142857142855</v>
      </c>
      <c r="AB280" s="11">
        <f t="shared" si="205"/>
        <v>0.49567432567432568</v>
      </c>
      <c r="AC280" s="11">
        <f t="shared" si="206"/>
        <v>4.6671105607377766E-6</v>
      </c>
      <c r="AD280" s="11">
        <f t="shared" si="207"/>
        <v>2.1978021978021978E-3</v>
      </c>
      <c r="AE280" s="11">
        <f t="shared" si="208"/>
        <v>0.41693617582997822</v>
      </c>
      <c r="AF280" s="11">
        <f t="shared" si="209"/>
        <v>2.3763063972910107E-6</v>
      </c>
      <c r="AG280" s="11">
        <f t="shared" si="210"/>
        <v>3.2615786040443577E-3</v>
      </c>
      <c r="AH280" s="11">
        <f t="shared" si="177"/>
        <v>0.37867132867132869</v>
      </c>
      <c r="AI280" s="11">
        <f t="shared" si="197"/>
        <v>3.6299748805738266E-6</v>
      </c>
      <c r="AJ280" s="11">
        <f t="shared" si="198"/>
        <v>0</v>
      </c>
      <c r="AK280" s="16">
        <f t="shared" si="175"/>
        <v>0.50127721604602749</v>
      </c>
      <c r="AL280" s="16">
        <f t="shared" si="176"/>
        <v>6.5491381061397508E-6</v>
      </c>
      <c r="AM280" s="16">
        <f t="shared" si="174"/>
        <v>3.4285714285714288E-3</v>
      </c>
      <c r="AN280" s="15">
        <f t="shared" si="211"/>
        <v>0.36591644115899941</v>
      </c>
      <c r="AO280" s="15">
        <f t="shared" si="212"/>
        <v>1.0236396788330508E-5</v>
      </c>
      <c r="AP280" s="15">
        <f t="shared" si="213"/>
        <v>9.1324200913242004E-3</v>
      </c>
      <c r="AQ280" s="15">
        <f t="shared" si="189"/>
        <v>0.55620086149328718</v>
      </c>
      <c r="AR280" s="15">
        <f t="shared" si="190"/>
        <v>8.8669581874615864E-6</v>
      </c>
      <c r="AS280" s="15">
        <f t="shared" si="191"/>
        <v>1.1862271062271062E-2</v>
      </c>
      <c r="AT280" s="14">
        <f t="shared" si="214"/>
        <v>1.3309461573153018E-3</v>
      </c>
      <c r="AU280" s="11">
        <f t="shared" si="199"/>
        <v>2.8851028968678335E-3</v>
      </c>
      <c r="AV280" s="14">
        <f t="shared" si="215"/>
        <v>5.2084808990886342E-2</v>
      </c>
      <c r="AW280" s="11">
        <f t="shared" si="200"/>
        <v>0.12081841530579632</v>
      </c>
      <c r="AX280" s="13">
        <f t="shared" si="178"/>
        <v>5.5488061305546468E-4</v>
      </c>
      <c r="AY280" s="11">
        <f t="shared" si="182"/>
        <v>4.5989749326412451E-3</v>
      </c>
      <c r="AZ280" s="12">
        <f t="shared" si="180"/>
        <v>1.4329089408992936E-5</v>
      </c>
      <c r="BA280" s="11">
        <f t="shared" si="181"/>
        <v>1.1534378286667548E-4</v>
      </c>
      <c r="BB280" s="117">
        <f t="shared" si="201"/>
        <v>8824</v>
      </c>
      <c r="BC280" s="341">
        <f t="shared" si="179"/>
        <v>95</v>
      </c>
    </row>
    <row r="281" spans="1:55" ht="16">
      <c r="A281" s="20">
        <v>166</v>
      </c>
      <c r="B281" s="19">
        <v>44635</v>
      </c>
      <c r="C281" s="8">
        <v>14577349</v>
      </c>
      <c r="D281" s="8">
        <v>7693</v>
      </c>
      <c r="E281" s="8">
        <v>5413589</v>
      </c>
      <c r="F281" s="8">
        <v>5321284</v>
      </c>
      <c r="G281" s="8">
        <v>6629870</v>
      </c>
      <c r="H281" s="10">
        <f t="shared" si="183"/>
        <v>160501</v>
      </c>
      <c r="I281" s="8">
        <v>11872</v>
      </c>
      <c r="J281" s="8">
        <v>839246</v>
      </c>
      <c r="K281" s="8">
        <v>197</v>
      </c>
      <c r="L281" s="9">
        <v>24</v>
      </c>
      <c r="M281" s="8">
        <v>294076</v>
      </c>
      <c r="N281" s="8">
        <v>2670</v>
      </c>
      <c r="O281" s="18">
        <f t="shared" si="184"/>
        <v>7379</v>
      </c>
      <c r="P281" s="18">
        <f t="shared" si="185"/>
        <v>-1</v>
      </c>
      <c r="Q281" s="18">
        <f t="shared" si="186"/>
        <v>-1</v>
      </c>
      <c r="R281" s="18">
        <f t="shared" si="192"/>
        <v>0</v>
      </c>
      <c r="S281" s="17">
        <f t="shared" si="193"/>
        <v>7378</v>
      </c>
      <c r="T281" s="17">
        <f t="shared" si="194"/>
        <v>2</v>
      </c>
      <c r="U281" s="17">
        <f t="shared" si="195"/>
        <v>-0.5714285714285714</v>
      </c>
      <c r="V281" s="17">
        <f t="shared" si="187"/>
        <v>7379</v>
      </c>
      <c r="W281" s="17">
        <f t="shared" si="196"/>
        <v>0</v>
      </c>
      <c r="X281" s="17">
        <f t="shared" si="188"/>
        <v>0</v>
      </c>
      <c r="Y281" s="17">
        <f t="shared" si="202"/>
        <v>7378</v>
      </c>
      <c r="Z281" s="17">
        <f t="shared" si="203"/>
        <v>4.1428571428571432</v>
      </c>
      <c r="AA281" s="17">
        <f t="shared" si="204"/>
        <v>0.42857142857142855</v>
      </c>
      <c r="AB281" s="11">
        <f t="shared" si="205"/>
        <v>0.69748534694649267</v>
      </c>
      <c r="AC281" s="11">
        <f t="shared" si="206"/>
        <v>4.9801917167734065E-6</v>
      </c>
      <c r="AD281" s="11">
        <f t="shared" si="207"/>
        <v>2.1645021645021645E-3</v>
      </c>
      <c r="AE281" s="11">
        <f t="shared" si="208"/>
        <v>0.49071919356795451</v>
      </c>
      <c r="AF281" s="11">
        <f t="shared" si="209"/>
        <v>2.3595680393241981E-6</v>
      </c>
      <c r="AG281" s="11">
        <f t="shared" si="210"/>
        <v>3.1466331025802393E-3</v>
      </c>
      <c r="AH281" s="11">
        <f t="shared" si="177"/>
        <v>0.69757988277557192</v>
      </c>
      <c r="AI281" s="11">
        <f t="shared" si="197"/>
        <v>0</v>
      </c>
      <c r="AJ281" s="11">
        <f t="shared" si="198"/>
        <v>0</v>
      </c>
      <c r="AK281" s="16">
        <f t="shared" si="175"/>
        <v>0.50655506283368312</v>
      </c>
      <c r="AL281" s="16">
        <f t="shared" si="176"/>
        <v>6.5491381061397508E-6</v>
      </c>
      <c r="AM281" s="16">
        <f t="shared" si="174"/>
        <v>3.4285714285714288E-3</v>
      </c>
      <c r="AN281" s="15">
        <f t="shared" si="211"/>
        <v>0.54134177410638462</v>
      </c>
      <c r="AO281" s="15">
        <f t="shared" si="212"/>
        <v>0</v>
      </c>
      <c r="AP281" s="15">
        <f t="shared" si="213"/>
        <v>0</v>
      </c>
      <c r="AQ281" s="15">
        <f t="shared" si="189"/>
        <v>0.49990484279007369</v>
      </c>
      <c r="AR281" s="15">
        <f t="shared" si="190"/>
        <v>1.5435857732565296E-5</v>
      </c>
      <c r="AS281" s="15">
        <f t="shared" si="191"/>
        <v>1.1862271062271062E-2</v>
      </c>
      <c r="AT281" s="14">
        <f t="shared" si="214"/>
        <v>1.1603545770882385E-3</v>
      </c>
      <c r="AU281" s="11">
        <f t="shared" si="199"/>
        <v>2.8598061284976712E-3</v>
      </c>
      <c r="AV281" s="14">
        <f t="shared" si="215"/>
        <v>4.7931165537909423E-2</v>
      </c>
      <c r="AW281" s="11">
        <f t="shared" si="200"/>
        <v>0.12839339095548502</v>
      </c>
      <c r="AX281" s="13">
        <f t="shared" si="178"/>
        <v>1.4166312508853945E-3</v>
      </c>
      <c r="AY281" s="11">
        <f t="shared" si="182"/>
        <v>5.2048870527695917E-3</v>
      </c>
      <c r="AZ281" s="12">
        <f t="shared" si="180"/>
        <v>3.6199804822718998E-5</v>
      </c>
      <c r="BA281" s="11">
        <f t="shared" si="181"/>
        <v>1.2103232362453132E-4</v>
      </c>
      <c r="BB281" s="117">
        <f t="shared" si="201"/>
        <v>7693</v>
      </c>
      <c r="BC281" s="341">
        <f t="shared" si="179"/>
        <v>240</v>
      </c>
    </row>
    <row r="282" spans="1:55" ht="16">
      <c r="A282" s="20">
        <v>167</v>
      </c>
      <c r="B282" s="19">
        <v>44636</v>
      </c>
      <c r="C282" s="8">
        <v>14602472</v>
      </c>
      <c r="D282" s="8">
        <v>25123</v>
      </c>
      <c r="E282" s="8">
        <v>5414466</v>
      </c>
      <c r="F282" s="8">
        <v>5322690</v>
      </c>
      <c r="G282" s="8">
        <v>6629870</v>
      </c>
      <c r="H282" s="10">
        <f t="shared" si="183"/>
        <v>147273</v>
      </c>
      <c r="I282" s="8">
        <v>14313</v>
      </c>
      <c r="J282" s="8">
        <v>848615</v>
      </c>
      <c r="K282" s="8">
        <v>201</v>
      </c>
      <c r="L282" s="9">
        <v>24</v>
      </c>
      <c r="M282" s="8">
        <v>294076</v>
      </c>
      <c r="N282" s="8">
        <v>2678</v>
      </c>
      <c r="O282" s="18">
        <f t="shared" si="184"/>
        <v>9369</v>
      </c>
      <c r="P282" s="18">
        <f t="shared" si="185"/>
        <v>4</v>
      </c>
      <c r="Q282" s="18">
        <f t="shared" si="186"/>
        <v>0</v>
      </c>
      <c r="R282" s="18">
        <f t="shared" si="192"/>
        <v>0</v>
      </c>
      <c r="S282" s="17">
        <f t="shared" si="193"/>
        <v>7622.8571428571431</v>
      </c>
      <c r="T282" s="17">
        <f t="shared" si="194"/>
        <v>5</v>
      </c>
      <c r="U282" s="17">
        <f t="shared" si="195"/>
        <v>0.14285714285714285</v>
      </c>
      <c r="V282" s="17">
        <f t="shared" si="187"/>
        <v>9369</v>
      </c>
      <c r="W282" s="17">
        <f t="shared" si="196"/>
        <v>4</v>
      </c>
      <c r="X282" s="17">
        <f t="shared" si="188"/>
        <v>0</v>
      </c>
      <c r="Y282" s="17">
        <f t="shared" si="202"/>
        <v>7622.8571428571431</v>
      </c>
      <c r="Z282" s="17">
        <f t="shared" si="203"/>
        <v>5.7142857142857144</v>
      </c>
      <c r="AA282" s="17">
        <f t="shared" si="204"/>
        <v>0.42857142857142855</v>
      </c>
      <c r="AB282" s="11">
        <f t="shared" si="205"/>
        <v>0.64208702348864077</v>
      </c>
      <c r="AC282" s="11">
        <f t="shared" si="206"/>
        <v>6.8088328264724701E-6</v>
      </c>
      <c r="AD282" s="11">
        <f t="shared" si="207"/>
        <v>2.1754894851341551E-3</v>
      </c>
      <c r="AE282" s="11">
        <f t="shared" si="208"/>
        <v>0.4424316613522612</v>
      </c>
      <c r="AF282" s="11">
        <f t="shared" si="209"/>
        <v>1.4392198564845938E-6</v>
      </c>
      <c r="AG282" s="11">
        <f t="shared" si="210"/>
        <v>3.5186488388458835E-3</v>
      </c>
      <c r="AH282" s="11">
        <f t="shared" si="177"/>
        <v>0.78916778975741242</v>
      </c>
      <c r="AI282" s="11">
        <f t="shared" si="197"/>
        <v>4.7661829785307289E-6</v>
      </c>
      <c r="AJ282" s="11">
        <f t="shared" si="198"/>
        <v>0</v>
      </c>
      <c r="AK282" s="16">
        <f t="shared" si="175"/>
        <v>0.51368649582239223</v>
      </c>
      <c r="AL282" s="16">
        <f t="shared" si="176"/>
        <v>2.1452576855941963E-6</v>
      </c>
      <c r="AM282" s="16">
        <f t="shared" si="174"/>
        <v>0</v>
      </c>
      <c r="AN282" s="15">
        <f t="shared" si="211"/>
        <v>0.48234399834151059</v>
      </c>
      <c r="AO282" s="15">
        <f t="shared" si="212"/>
        <v>0</v>
      </c>
      <c r="AP282" s="15">
        <f t="shared" si="213"/>
        <v>1.4778325123152709E-2</v>
      </c>
      <c r="AQ282" s="15">
        <f t="shared" si="189"/>
        <v>0.48939656884277788</v>
      </c>
      <c r="AR282" s="15">
        <f t="shared" si="190"/>
        <v>1.329902569290569E-5</v>
      </c>
      <c r="AS282" s="15">
        <f t="shared" si="191"/>
        <v>1.1062271062271062E-2</v>
      </c>
      <c r="AT282" s="14">
        <f t="shared" si="214"/>
        <v>3.7893654023382056E-3</v>
      </c>
      <c r="AU282" s="11">
        <f t="shared" si="199"/>
        <v>2.8068208189387035E-3</v>
      </c>
      <c r="AV282" s="14">
        <f t="shared" si="215"/>
        <v>0.1705879557013166</v>
      </c>
      <c r="AW282" s="11">
        <f t="shared" si="200"/>
        <v>0.13706729490727271</v>
      </c>
      <c r="AX282" s="13">
        <f t="shared" si="178"/>
        <v>8.7600700307163201E-3</v>
      </c>
      <c r="AY282" s="11">
        <f t="shared" si="182"/>
        <v>5.4100896599126322E-3</v>
      </c>
      <c r="AZ282" s="12">
        <f t="shared" si="180"/>
        <v>2.1207052325309547E-4</v>
      </c>
      <c r="BA282" s="11">
        <f t="shared" si="181"/>
        <v>1.1732615313077676E-4</v>
      </c>
      <c r="BB282" s="117">
        <f t="shared" si="201"/>
        <v>25123</v>
      </c>
      <c r="BC282" s="341">
        <f t="shared" si="179"/>
        <v>1406</v>
      </c>
    </row>
    <row r="283" spans="1:55" ht="16">
      <c r="A283" s="20">
        <v>168</v>
      </c>
      <c r="B283" s="19">
        <v>44637</v>
      </c>
      <c r="C283" s="8">
        <v>14625205</v>
      </c>
      <c r="D283" s="8">
        <v>22733</v>
      </c>
      <c r="E283" s="8">
        <v>5415369</v>
      </c>
      <c r="F283" s="8">
        <v>5323864</v>
      </c>
      <c r="G283" s="8">
        <v>6629870</v>
      </c>
      <c r="H283" s="10">
        <f t="shared" si="183"/>
        <v>127690</v>
      </c>
      <c r="I283" s="8">
        <v>23014</v>
      </c>
      <c r="J283" s="8">
        <v>858321</v>
      </c>
      <c r="K283" s="8">
        <v>197</v>
      </c>
      <c r="L283" s="9">
        <v>23</v>
      </c>
      <c r="M283" s="8">
        <v>294076</v>
      </c>
      <c r="N283" s="8">
        <v>2685</v>
      </c>
      <c r="O283" s="18">
        <f t="shared" si="184"/>
        <v>9706</v>
      </c>
      <c r="P283" s="18">
        <f t="shared" si="185"/>
        <v>-4</v>
      </c>
      <c r="Q283" s="18">
        <f t="shared" si="186"/>
        <v>-1</v>
      </c>
      <c r="R283" s="18">
        <f t="shared" si="192"/>
        <v>0</v>
      </c>
      <c r="S283" s="17">
        <f t="shared" si="193"/>
        <v>7825.2857142857147</v>
      </c>
      <c r="T283" s="17">
        <f t="shared" si="194"/>
        <v>2.8571428571428572</v>
      </c>
      <c r="U283" s="17">
        <f t="shared" si="195"/>
        <v>-0.5714285714285714</v>
      </c>
      <c r="V283" s="17">
        <f t="shared" si="187"/>
        <v>9706</v>
      </c>
      <c r="W283" s="17">
        <f t="shared" si="196"/>
        <v>0</v>
      </c>
      <c r="X283" s="17">
        <f t="shared" si="188"/>
        <v>0</v>
      </c>
      <c r="Y283" s="17">
        <f t="shared" si="202"/>
        <v>7825.2857142857147</v>
      </c>
      <c r="Z283" s="17">
        <f t="shared" si="203"/>
        <v>3.5714285714285716</v>
      </c>
      <c r="AA283" s="17">
        <f t="shared" si="204"/>
        <v>0</v>
      </c>
      <c r="AB283" s="11">
        <f t="shared" si="205"/>
        <v>0.54672575381022248</v>
      </c>
      <c r="AC283" s="11">
        <f t="shared" si="206"/>
        <v>4.2085381137837199E-6</v>
      </c>
      <c r="AD283" s="11">
        <f t="shared" si="207"/>
        <v>0</v>
      </c>
      <c r="AE283" s="11">
        <f t="shared" si="208"/>
        <v>0.31910420410395551</v>
      </c>
      <c r="AF283" s="11">
        <f t="shared" si="209"/>
        <v>4.9933775330467969E-6</v>
      </c>
      <c r="AG283" s="11">
        <f t="shared" si="210"/>
        <v>5.8309037900874635E-3</v>
      </c>
      <c r="AH283" s="11">
        <f t="shared" si="177"/>
        <v>0.67812478166701595</v>
      </c>
      <c r="AI283" s="11">
        <f t="shared" si="197"/>
        <v>0</v>
      </c>
      <c r="AJ283" s="11">
        <f t="shared" si="198"/>
        <v>0</v>
      </c>
      <c r="AK283" s="16">
        <f t="shared" si="175"/>
        <v>0.52112343556219265</v>
      </c>
      <c r="AL283" s="16">
        <f t="shared" si="176"/>
        <v>3.9565405102592979E-6</v>
      </c>
      <c r="AM283" s="16">
        <f t="shared" si="174"/>
        <v>0</v>
      </c>
      <c r="AN283" s="15">
        <f t="shared" si="211"/>
        <v>0.38000298314522946</v>
      </c>
      <c r="AO283" s="15">
        <f t="shared" si="212"/>
        <v>0</v>
      </c>
      <c r="AP283" s="15">
        <f t="shared" si="213"/>
        <v>0</v>
      </c>
      <c r="AQ283" s="15">
        <f t="shared" si="189"/>
        <v>0.49301452186996331</v>
      </c>
      <c r="AR283" s="15">
        <f t="shared" si="190"/>
        <v>1.329902569290569E-5</v>
      </c>
      <c r="AS283" s="15">
        <f t="shared" si="191"/>
        <v>1.1459293394777265E-2</v>
      </c>
      <c r="AT283" s="14">
        <f t="shared" si="214"/>
        <v>3.4288756793119622E-3</v>
      </c>
      <c r="AU283" s="11">
        <f t="shared" si="199"/>
        <v>2.8211283608448258E-3</v>
      </c>
      <c r="AV283" s="14">
        <f t="shared" si="215"/>
        <v>0.17803273553136503</v>
      </c>
      <c r="AW283" s="11">
        <f t="shared" si="200"/>
        <v>0.1474190016618202</v>
      </c>
      <c r="AX283" s="13">
        <f t="shared" si="178"/>
        <v>7.9715901760675743E-3</v>
      </c>
      <c r="AY283" s="11">
        <f t="shared" si="182"/>
        <v>5.2555286509136587E-3</v>
      </c>
      <c r="AZ283" s="12">
        <f t="shared" si="180"/>
        <v>1.7707737859113377E-4</v>
      </c>
      <c r="BA283" s="11">
        <f t="shared" si="181"/>
        <v>1.1084035476670628E-4</v>
      </c>
      <c r="BB283" s="117">
        <f t="shared" si="201"/>
        <v>22733</v>
      </c>
      <c r="BC283" s="341">
        <f t="shared" si="179"/>
        <v>1174</v>
      </c>
    </row>
    <row r="284" spans="1:55" ht="16">
      <c r="A284" s="20">
        <v>169</v>
      </c>
      <c r="B284" s="19">
        <v>44638</v>
      </c>
      <c r="C284" s="8">
        <v>14646824</v>
      </c>
      <c r="D284" s="8">
        <v>21619</v>
      </c>
      <c r="E284" s="8">
        <v>5416259</v>
      </c>
      <c r="F284" s="8">
        <v>5325012</v>
      </c>
      <c r="G284" s="8">
        <v>6629870</v>
      </c>
      <c r="H284" s="10">
        <f t="shared" si="183"/>
        <v>120144</v>
      </c>
      <c r="I284" s="8">
        <v>20651</v>
      </c>
      <c r="J284" s="8">
        <v>867071</v>
      </c>
      <c r="K284" s="8">
        <v>199</v>
      </c>
      <c r="L284" s="9">
        <v>23</v>
      </c>
      <c r="M284" s="8">
        <v>294076</v>
      </c>
      <c r="N284" s="8">
        <v>2694</v>
      </c>
      <c r="O284" s="18">
        <f t="shared" si="184"/>
        <v>8750</v>
      </c>
      <c r="P284" s="18">
        <f t="shared" si="185"/>
        <v>2</v>
      </c>
      <c r="Q284" s="18">
        <f t="shared" si="186"/>
        <v>0</v>
      </c>
      <c r="R284" s="18">
        <f t="shared" si="192"/>
        <v>0</v>
      </c>
      <c r="S284" s="17">
        <f t="shared" si="193"/>
        <v>8105.5714285714284</v>
      </c>
      <c r="T284" s="17">
        <f t="shared" si="194"/>
        <v>7.1428571428571432</v>
      </c>
      <c r="U284" s="17">
        <f t="shared" si="195"/>
        <v>-0.7142857142857143</v>
      </c>
      <c r="V284" s="17">
        <f t="shared" si="187"/>
        <v>8750</v>
      </c>
      <c r="W284" s="17">
        <f t="shared" si="196"/>
        <v>2</v>
      </c>
      <c r="X284" s="17">
        <f t="shared" si="188"/>
        <v>0</v>
      </c>
      <c r="Y284" s="17">
        <f t="shared" si="202"/>
        <v>8105.5714285714284</v>
      </c>
      <c r="Z284" s="17">
        <f t="shared" si="203"/>
        <v>7.8571428571428568</v>
      </c>
      <c r="AA284" s="17">
        <f t="shared" si="204"/>
        <v>0</v>
      </c>
      <c r="AB284" s="11">
        <f t="shared" si="205"/>
        <v>0.35220176538504511</v>
      </c>
      <c r="AC284" s="11">
        <f t="shared" si="206"/>
        <v>9.154084377689532E-6</v>
      </c>
      <c r="AD284" s="11">
        <f t="shared" si="207"/>
        <v>0</v>
      </c>
      <c r="AE284" s="11">
        <f t="shared" si="208"/>
        <v>0.32684955493944257</v>
      </c>
      <c r="AF284" s="11">
        <f t="shared" si="209"/>
        <v>4.0629380907158686E-6</v>
      </c>
      <c r="AG284" s="11">
        <f t="shared" si="210"/>
        <v>4.559270516717325E-3</v>
      </c>
      <c r="AH284" s="11">
        <f t="shared" si="177"/>
        <v>0.38020335447988179</v>
      </c>
      <c r="AI284" s="11">
        <f t="shared" si="197"/>
        <v>2.3301305688664265E-6</v>
      </c>
      <c r="AJ284" s="11">
        <f t="shared" si="198"/>
        <v>0</v>
      </c>
      <c r="AK284" s="16">
        <f t="shared" si="175"/>
        <v>0.5291470211719852</v>
      </c>
      <c r="AL284" s="16">
        <f t="shared" si="176"/>
        <v>5.099749108102521E-6</v>
      </c>
      <c r="AM284" s="16">
        <f t="shared" si="174"/>
        <v>0</v>
      </c>
      <c r="AN284" s="15">
        <f t="shared" si="211"/>
        <v>0.34325842696629211</v>
      </c>
      <c r="AO284" s="15">
        <f t="shared" si="212"/>
        <v>0</v>
      </c>
      <c r="AP284" s="15">
        <f t="shared" si="213"/>
        <v>0</v>
      </c>
      <c r="AQ284" s="15">
        <f t="shared" si="189"/>
        <v>0.50031365462092336</v>
      </c>
      <c r="AR284" s="15">
        <f t="shared" si="190"/>
        <v>6.7679746422025861E-6</v>
      </c>
      <c r="AS284" s="15">
        <f t="shared" si="191"/>
        <v>3.8962681846932321E-3</v>
      </c>
      <c r="AT284" s="14">
        <f t="shared" si="214"/>
        <v>3.2608482519265085E-3</v>
      </c>
      <c r="AU284" s="11">
        <f t="shared" si="199"/>
        <v>2.860474101086662E-3</v>
      </c>
      <c r="AV284" s="14">
        <f t="shared" si="215"/>
        <v>0.17994240245039286</v>
      </c>
      <c r="AW284" s="11">
        <f t="shared" si="200"/>
        <v>0.15444785322749935</v>
      </c>
      <c r="AX284" s="13">
        <f t="shared" si="178"/>
        <v>8.9905239251311768E-3</v>
      </c>
      <c r="AY284" s="11">
        <f t="shared" si="182"/>
        <v>5.4696713928464929E-3</v>
      </c>
      <c r="AZ284" s="12">
        <f t="shared" si="180"/>
        <v>1.7315573306867253E-4</v>
      </c>
      <c r="BA284" s="11">
        <f t="shared" si="181"/>
        <v>1.1359843513415152E-4</v>
      </c>
      <c r="BB284" s="117">
        <f t="shared" si="201"/>
        <v>21619</v>
      </c>
      <c r="BC284" s="341">
        <f t="shared" si="179"/>
        <v>1148</v>
      </c>
    </row>
    <row r="285" spans="1:55" ht="16">
      <c r="A285" s="20">
        <v>170</v>
      </c>
      <c r="B285" s="19">
        <v>44639</v>
      </c>
      <c r="C285" s="8">
        <v>14671403</v>
      </c>
      <c r="D285" s="8">
        <v>24579</v>
      </c>
      <c r="E285" s="8">
        <v>5416868</v>
      </c>
      <c r="F285" s="8">
        <v>5325881</v>
      </c>
      <c r="G285" s="8">
        <v>6629870</v>
      </c>
      <c r="H285" s="10">
        <f t="shared" si="183"/>
        <v>113855</v>
      </c>
      <c r="I285" s="8">
        <v>18398</v>
      </c>
      <c r="J285" s="8">
        <v>874731</v>
      </c>
      <c r="K285" s="8">
        <v>210</v>
      </c>
      <c r="L285" s="9">
        <v>23</v>
      </c>
      <c r="M285" s="8">
        <v>294076</v>
      </c>
      <c r="N285" s="8">
        <v>2696</v>
      </c>
      <c r="O285" s="18">
        <f t="shared" si="184"/>
        <v>7660</v>
      </c>
      <c r="P285" s="18">
        <f t="shared" si="185"/>
        <v>11</v>
      </c>
      <c r="Q285" s="18">
        <f t="shared" si="186"/>
        <v>0</v>
      </c>
      <c r="R285" s="18">
        <f t="shared" si="192"/>
        <v>0</v>
      </c>
      <c r="S285" s="17">
        <f t="shared" si="193"/>
        <v>8410.5714285714294</v>
      </c>
      <c r="T285" s="17">
        <f t="shared" si="194"/>
        <v>8.4285714285714288</v>
      </c>
      <c r="U285" s="17">
        <f t="shared" si="195"/>
        <v>0</v>
      </c>
      <c r="V285" s="17">
        <f t="shared" si="187"/>
        <v>7660</v>
      </c>
      <c r="W285" s="17">
        <f t="shared" si="196"/>
        <v>11</v>
      </c>
      <c r="X285" s="17">
        <f t="shared" si="188"/>
        <v>0</v>
      </c>
      <c r="Y285" s="17">
        <f t="shared" si="202"/>
        <v>8410.5714285714294</v>
      </c>
      <c r="Z285" s="17">
        <f t="shared" si="203"/>
        <v>9</v>
      </c>
      <c r="AA285" s="17">
        <f t="shared" si="204"/>
        <v>0.5714285714285714</v>
      </c>
      <c r="AB285" s="11">
        <f t="shared" si="205"/>
        <v>0.40727187199512999</v>
      </c>
      <c r="AC285" s="11">
        <f t="shared" si="206"/>
        <v>1.0379772821372183E-5</v>
      </c>
      <c r="AD285" s="11">
        <f t="shared" si="207"/>
        <v>2.8715003589375445E-3</v>
      </c>
      <c r="AE285" s="11">
        <f t="shared" si="208"/>
        <v>0.34833141808253831</v>
      </c>
      <c r="AF285" s="11">
        <f t="shared" si="209"/>
        <v>4.029450023870111E-6</v>
      </c>
      <c r="AG285" s="11">
        <f t="shared" si="210"/>
        <v>4.633204633204633E-3</v>
      </c>
      <c r="AH285" s="11">
        <f t="shared" si="177"/>
        <v>0.37092634739237812</v>
      </c>
      <c r="AI285" s="11">
        <f t="shared" si="197"/>
        <v>1.2686389003899334E-5</v>
      </c>
      <c r="AJ285" s="11">
        <f t="shared" si="198"/>
        <v>0</v>
      </c>
      <c r="AK285" s="16">
        <f t="shared" si="175"/>
        <v>0.53600030311250635</v>
      </c>
      <c r="AL285" s="16">
        <f t="shared" si="176"/>
        <v>1.1636052688672915E-5</v>
      </c>
      <c r="AM285" s="16">
        <f t="shared" ref="AM285:AM348" si="216">AVERAGE(AJ283:AJ287)</f>
        <v>0</v>
      </c>
      <c r="AN285" s="15">
        <f t="shared" si="211"/>
        <v>0.32100631647141392</v>
      </c>
      <c r="AO285" s="15">
        <f t="shared" si="212"/>
        <v>0</v>
      </c>
      <c r="AP285" s="15">
        <f t="shared" si="213"/>
        <v>0</v>
      </c>
      <c r="AQ285" s="15">
        <f t="shared" si="189"/>
        <v>0.51035023917701905</v>
      </c>
      <c r="AR285" s="15">
        <f t="shared" si="190"/>
        <v>6.7679746422025861E-6</v>
      </c>
      <c r="AS285" s="15">
        <f t="shared" si="191"/>
        <v>3.8962681846932321E-3</v>
      </c>
      <c r="AT285" s="14">
        <f t="shared" si="214"/>
        <v>3.7073125114067094E-3</v>
      </c>
      <c r="AU285" s="11">
        <f t="shared" si="199"/>
        <v>3.1776102483371256E-3</v>
      </c>
      <c r="AV285" s="14">
        <f t="shared" si="215"/>
        <v>0.21587984717403716</v>
      </c>
      <c r="AW285" s="11">
        <f t="shared" si="200"/>
        <v>0.17062365943870045</v>
      </c>
      <c r="AX285" s="13">
        <f t="shared" si="178"/>
        <v>7.2329870821680646E-3</v>
      </c>
      <c r="AY285" s="11">
        <f t="shared" si="182"/>
        <v>6.6313721870586151E-3</v>
      </c>
      <c r="AZ285" s="12">
        <f t="shared" si="180"/>
        <v>1.3107345996226172E-4</v>
      </c>
      <c r="BA285" s="11">
        <f t="shared" si="181"/>
        <v>1.3006072732734043E-4</v>
      </c>
      <c r="BB285" s="117">
        <f t="shared" si="201"/>
        <v>24579</v>
      </c>
      <c r="BC285" s="341">
        <f t="shared" si="179"/>
        <v>869</v>
      </c>
    </row>
    <row r="286" spans="1:55" ht="16">
      <c r="A286" s="20">
        <v>171</v>
      </c>
      <c r="B286" s="19">
        <v>44640</v>
      </c>
      <c r="C286" s="8">
        <v>14691758</v>
      </c>
      <c r="D286" s="8">
        <v>20355</v>
      </c>
      <c r="E286" s="8">
        <v>5416830</v>
      </c>
      <c r="F286" s="8">
        <v>5326093</v>
      </c>
      <c r="G286" s="8">
        <v>6629870</v>
      </c>
      <c r="H286" s="10">
        <f t="shared" si="183"/>
        <v>108575</v>
      </c>
      <c r="I286" s="8">
        <v>16965</v>
      </c>
      <c r="J286" s="8">
        <v>881229</v>
      </c>
      <c r="K286" s="8">
        <v>215</v>
      </c>
      <c r="L286" s="9">
        <v>21</v>
      </c>
      <c r="M286" s="8">
        <v>294076</v>
      </c>
      <c r="N286" s="8">
        <v>2696</v>
      </c>
      <c r="O286" s="18">
        <f t="shared" si="184"/>
        <v>6498</v>
      </c>
      <c r="P286" s="18">
        <f t="shared" si="185"/>
        <v>5</v>
      </c>
      <c r="Q286" s="18">
        <f t="shared" si="186"/>
        <v>-2</v>
      </c>
      <c r="R286" s="18">
        <f t="shared" si="192"/>
        <v>0</v>
      </c>
      <c r="S286" s="17">
        <f t="shared" si="193"/>
        <v>8549.8571428571431</v>
      </c>
      <c r="T286" s="17">
        <f t="shared" si="194"/>
        <v>6</v>
      </c>
      <c r="U286" s="17">
        <f t="shared" si="195"/>
        <v>-0.14285714285714285</v>
      </c>
      <c r="V286" s="17">
        <f t="shared" si="187"/>
        <v>6498</v>
      </c>
      <c r="W286" s="17">
        <f t="shared" si="196"/>
        <v>5</v>
      </c>
      <c r="X286" s="17">
        <f t="shared" si="188"/>
        <v>0</v>
      </c>
      <c r="Y286" s="17">
        <f t="shared" si="202"/>
        <v>8549.8571428571431</v>
      </c>
      <c r="Z286" s="17">
        <f t="shared" si="203"/>
        <v>8.4285714285714288</v>
      </c>
      <c r="AA286" s="17">
        <f t="shared" si="204"/>
        <v>0.5714285714285714</v>
      </c>
      <c r="AB286" s="11">
        <f t="shared" si="205"/>
        <v>0.46471666174894788</v>
      </c>
      <c r="AC286" s="11">
        <f t="shared" si="206"/>
        <v>9.6356153246785918E-6</v>
      </c>
      <c r="AD286" s="11">
        <f t="shared" si="207"/>
        <v>2.7210884353741495E-3</v>
      </c>
      <c r="AE286" s="11">
        <f t="shared" si="208"/>
        <v>0.40262126304916562</v>
      </c>
      <c r="AF286" s="11">
        <f t="shared" si="209"/>
        <v>4.6959813009503099E-6</v>
      </c>
      <c r="AG286" s="11">
        <f t="shared" si="210"/>
        <v>2.4489795918367346E-3</v>
      </c>
      <c r="AH286" s="11">
        <f t="shared" si="177"/>
        <v>0.35319056419175998</v>
      </c>
      <c r="AI286" s="11">
        <f t="shared" si="197"/>
        <v>5.7160429892161137E-6</v>
      </c>
      <c r="AJ286" s="11">
        <f t="shared" si="198"/>
        <v>0</v>
      </c>
      <c r="AK286" s="16">
        <f t="shared" si="175"/>
        <v>0.37662880185996866</v>
      </c>
      <c r="AL286" s="16">
        <f t="shared" si="176"/>
        <v>1.3436625721040467E-5</v>
      </c>
      <c r="AM286" s="16">
        <f t="shared" si="216"/>
        <v>3.2258064516129032E-3</v>
      </c>
      <c r="AN286" s="15">
        <f t="shared" si="211"/>
        <v>0.3011319860131571</v>
      </c>
      <c r="AO286" s="15">
        <f t="shared" si="212"/>
        <v>2.4349532671594201E-5</v>
      </c>
      <c r="AP286" s="15">
        <f t="shared" si="213"/>
        <v>1.7142857142857144E-2</v>
      </c>
      <c r="AQ286" s="15">
        <f t="shared" si="189"/>
        <v>0.53002983340326182</v>
      </c>
      <c r="AR286" s="15">
        <f t="shared" si="190"/>
        <v>6.8461849239709931E-6</v>
      </c>
      <c r="AS286" s="15">
        <f t="shared" si="191"/>
        <v>4.5520058896112653E-3</v>
      </c>
      <c r="AT286" s="14">
        <f t="shared" si="214"/>
        <v>3.0701959465268551E-3</v>
      </c>
      <c r="AU286" s="11">
        <f t="shared" si="199"/>
        <v>3.079224350229664E-3</v>
      </c>
      <c r="AV286" s="14">
        <f t="shared" si="215"/>
        <v>0.18747409624683398</v>
      </c>
      <c r="AW286" s="11">
        <f t="shared" si="200"/>
        <v>0.19173011614857741</v>
      </c>
      <c r="AX286" s="13">
        <f t="shared" si="178"/>
        <v>1.862017478371613E-3</v>
      </c>
      <c r="AY286" s="11">
        <f t="shared" si="182"/>
        <v>6.1658281904185637E-3</v>
      </c>
      <c r="AZ286" s="12">
        <f t="shared" si="180"/>
        <v>3.1976494260068447E-5</v>
      </c>
      <c r="BA286" s="11">
        <f t="shared" si="181"/>
        <v>1.1624877798724345E-4</v>
      </c>
      <c r="BB286" s="117">
        <f t="shared" si="201"/>
        <v>20355</v>
      </c>
      <c r="BC286" s="341">
        <f t="shared" si="179"/>
        <v>212</v>
      </c>
    </row>
    <row r="287" spans="1:55" ht="16">
      <c r="A287" s="20">
        <v>172</v>
      </c>
      <c r="B287" s="19">
        <v>44641</v>
      </c>
      <c r="C287" s="8">
        <v>14702408</v>
      </c>
      <c r="D287" s="8">
        <v>10650</v>
      </c>
      <c r="E287" s="8">
        <v>5417105</v>
      </c>
      <c r="F287" s="8">
        <v>5326316</v>
      </c>
      <c r="G287" s="8">
        <v>6629870</v>
      </c>
      <c r="H287" s="10">
        <f t="shared" si="183"/>
        <v>105147</v>
      </c>
      <c r="I287" s="8">
        <v>12761</v>
      </c>
      <c r="J287" s="8">
        <v>888606</v>
      </c>
      <c r="K287" s="8">
        <v>248</v>
      </c>
      <c r="L287" s="9">
        <v>20</v>
      </c>
      <c r="M287" s="8">
        <v>294076</v>
      </c>
      <c r="N287" s="8">
        <v>2696</v>
      </c>
      <c r="O287" s="18">
        <f t="shared" si="184"/>
        <v>7377</v>
      </c>
      <c r="P287" s="18">
        <f t="shared" si="185"/>
        <v>33</v>
      </c>
      <c r="Q287" s="18">
        <f t="shared" si="186"/>
        <v>-1</v>
      </c>
      <c r="R287" s="18">
        <f t="shared" si="192"/>
        <v>0</v>
      </c>
      <c r="S287" s="17">
        <f t="shared" si="193"/>
        <v>8612.2857142857138</v>
      </c>
      <c r="T287" s="17">
        <f t="shared" si="194"/>
        <v>6.7142857142857144</v>
      </c>
      <c r="U287" s="17">
        <f t="shared" si="195"/>
        <v>0.2857142857142857</v>
      </c>
      <c r="V287" s="17">
        <f t="shared" si="187"/>
        <v>7377</v>
      </c>
      <c r="W287" s="17">
        <f t="shared" si="196"/>
        <v>33</v>
      </c>
      <c r="X287" s="17">
        <f t="shared" si="188"/>
        <v>0</v>
      </c>
      <c r="Y287" s="17">
        <f t="shared" si="202"/>
        <v>8612.2857142857138</v>
      </c>
      <c r="Z287" s="17">
        <f t="shared" si="203"/>
        <v>8.5714285714285712</v>
      </c>
      <c r="AA287" s="17">
        <f t="shared" si="204"/>
        <v>0.8571428571428571</v>
      </c>
      <c r="AB287" s="11">
        <f t="shared" si="205"/>
        <v>0.5076502042019283</v>
      </c>
      <c r="AC287" s="11">
        <f t="shared" si="206"/>
        <v>9.7266755536058972E-6</v>
      </c>
      <c r="AD287" s="11">
        <f t="shared" si="207"/>
        <v>3.9867109634551491E-3</v>
      </c>
      <c r="AE287" s="11">
        <f t="shared" si="208"/>
        <v>0.49567432567432568</v>
      </c>
      <c r="AF287" s="11">
        <f t="shared" si="209"/>
        <v>4.6671105607377766E-6</v>
      </c>
      <c r="AG287" s="11">
        <f t="shared" si="210"/>
        <v>2.1978021978021978E-3</v>
      </c>
      <c r="AH287" s="11">
        <f t="shared" si="177"/>
        <v>0.4348364279398762</v>
      </c>
      <c r="AI287" s="11">
        <f t="shared" si="197"/>
        <v>3.7447700881382705E-5</v>
      </c>
      <c r="AJ287" s="11">
        <f t="shared" si="198"/>
        <v>0</v>
      </c>
      <c r="AK287" s="16">
        <f t="shared" si="175"/>
        <v>0.3254809221693043</v>
      </c>
      <c r="AL287" s="16">
        <f t="shared" si="176"/>
        <v>1.2970599607267181E-5</v>
      </c>
      <c r="AM287" s="16">
        <f t="shared" si="216"/>
        <v>3.2258064516129032E-3</v>
      </c>
      <c r="AN287" s="15">
        <f t="shared" si="211"/>
        <v>0.37867132867132869</v>
      </c>
      <c r="AO287" s="15">
        <f t="shared" si="212"/>
        <v>3.6299748805738266E-6</v>
      </c>
      <c r="AP287" s="15">
        <f t="shared" si="213"/>
        <v>0</v>
      </c>
      <c r="AQ287" s="15">
        <f t="shared" si="189"/>
        <v>0.53168343299745824</v>
      </c>
      <c r="AR287" s="15">
        <f t="shared" si="190"/>
        <v>6.8461849239709931E-6</v>
      </c>
      <c r="AS287" s="15">
        <f t="shared" si="191"/>
        <v>4.5520058896112653E-3</v>
      </c>
      <c r="AT287" s="14">
        <f t="shared" si="214"/>
        <v>1.6063663390081554E-3</v>
      </c>
      <c r="AU287" s="11">
        <f t="shared" si="199"/>
        <v>2.9711205283275326E-3</v>
      </c>
      <c r="AV287" s="14">
        <f t="shared" si="215"/>
        <v>0.10128676995064054</v>
      </c>
      <c r="AW287" s="11">
        <f t="shared" si="200"/>
        <v>0.20013909573554484</v>
      </c>
      <c r="AX287" s="13">
        <f t="shared" si="178"/>
        <v>2.0538798065853096E-3</v>
      </c>
      <c r="AY287" s="11">
        <f t="shared" si="182"/>
        <v>5.6287475871964624E-3</v>
      </c>
      <c r="AZ287" s="12">
        <f t="shared" si="180"/>
        <v>3.3635651981109738E-5</v>
      </c>
      <c r="BA287" s="11">
        <f t="shared" si="181"/>
        <v>9.6812930397902649E-5</v>
      </c>
      <c r="BB287" s="117">
        <f t="shared" si="201"/>
        <v>10650</v>
      </c>
      <c r="BC287" s="341">
        <f t="shared" si="179"/>
        <v>223</v>
      </c>
    </row>
    <row r="288" spans="1:55" ht="16">
      <c r="A288" s="20">
        <v>173</v>
      </c>
      <c r="B288" s="19">
        <v>44642</v>
      </c>
      <c r="C288" s="8">
        <v>14724819</v>
      </c>
      <c r="D288" s="8">
        <v>22411</v>
      </c>
      <c r="E288" s="8">
        <v>5417946</v>
      </c>
      <c r="F288" s="8">
        <v>5327320</v>
      </c>
      <c r="G288" s="8">
        <v>6629870</v>
      </c>
      <c r="H288" s="10">
        <f t="shared" si="183"/>
        <v>139059</v>
      </c>
      <c r="I288" s="8">
        <v>-31688</v>
      </c>
      <c r="J288" s="8">
        <v>898120</v>
      </c>
      <c r="K288" s="8">
        <v>256</v>
      </c>
      <c r="L288" s="9">
        <v>24</v>
      </c>
      <c r="M288" s="8">
        <v>294076</v>
      </c>
      <c r="N288" s="8">
        <v>2703</v>
      </c>
      <c r="O288" s="18">
        <f t="shared" si="184"/>
        <v>9514</v>
      </c>
      <c r="P288" s="18">
        <f t="shared" si="185"/>
        <v>8</v>
      </c>
      <c r="Q288" s="18">
        <f t="shared" si="186"/>
        <v>4</v>
      </c>
      <c r="R288" s="18">
        <f t="shared" si="192"/>
        <v>0</v>
      </c>
      <c r="S288" s="17">
        <f t="shared" si="193"/>
        <v>8667.4285714285706</v>
      </c>
      <c r="T288" s="17">
        <f t="shared" si="194"/>
        <v>7.7142857142857144</v>
      </c>
      <c r="U288" s="17">
        <f t="shared" si="195"/>
        <v>-0.5714285714285714</v>
      </c>
      <c r="V288" s="17">
        <f t="shared" si="187"/>
        <v>9514</v>
      </c>
      <c r="W288" s="17">
        <f t="shared" si="196"/>
        <v>8</v>
      </c>
      <c r="X288" s="17">
        <f t="shared" si="188"/>
        <v>4</v>
      </c>
      <c r="Y288" s="17">
        <f t="shared" si="202"/>
        <v>8667.4285714285706</v>
      </c>
      <c r="Z288" s="17">
        <f t="shared" si="203"/>
        <v>9.5714285714285712</v>
      </c>
      <c r="AA288" s="17">
        <f t="shared" si="204"/>
        <v>0.8571428571428571</v>
      </c>
      <c r="AB288" s="11">
        <f t="shared" si="205"/>
        <v>0.67921233221758248</v>
      </c>
      <c r="AC288" s="11">
        <f t="shared" si="206"/>
        <v>1.07712851043416E-5</v>
      </c>
      <c r="AD288" s="11">
        <f t="shared" si="207"/>
        <v>3.4562211981566818E-3</v>
      </c>
      <c r="AE288" s="11">
        <f t="shared" si="208"/>
        <v>0.69748534694649267</v>
      </c>
      <c r="AF288" s="11">
        <f t="shared" si="209"/>
        <v>4.9801917167734065E-6</v>
      </c>
      <c r="AG288" s="11">
        <f t="shared" si="210"/>
        <v>2.1645021645021645E-3</v>
      </c>
      <c r="AH288" s="11">
        <f t="shared" si="177"/>
        <v>0.74555285635921953</v>
      </c>
      <c r="AI288" s="11">
        <f t="shared" si="197"/>
        <v>9.0028651618377545E-6</v>
      </c>
      <c r="AJ288" s="11">
        <f t="shared" si="198"/>
        <v>1.6129032258064516E-2</v>
      </c>
      <c r="AK288" s="16">
        <f t="shared" ref="AK288:AK351" si="217">AVERAGE(AH285:AH291)</f>
        <v>0.3892572590480638</v>
      </c>
      <c r="AL288" s="16">
        <f t="shared" ref="AL288:AL351" si="218">AVERAGE(AI286:AI290)</f>
        <v>1.0653473623180107E-5</v>
      </c>
      <c r="AM288" s="16">
        <f t="shared" si="216"/>
        <v>4.8718969865923275E-3</v>
      </c>
      <c r="AN288" s="15">
        <f t="shared" si="211"/>
        <v>0.69757988277557192</v>
      </c>
      <c r="AO288" s="15">
        <f t="shared" si="212"/>
        <v>0</v>
      </c>
      <c r="AP288" s="15">
        <f t="shared" si="213"/>
        <v>0</v>
      </c>
      <c r="AQ288" s="15">
        <f t="shared" si="189"/>
        <v>0.53779647193846025</v>
      </c>
      <c r="AR288" s="15">
        <f t="shared" si="190"/>
        <v>6.8461849239709931E-6</v>
      </c>
      <c r="AS288" s="15">
        <f t="shared" si="191"/>
        <v>2.616522018643523E-3</v>
      </c>
      <c r="AT288" s="14">
        <f t="shared" si="214"/>
        <v>3.3803076078414811E-3</v>
      </c>
      <c r="AU288" s="11">
        <f t="shared" si="199"/>
        <v>2.9273790975000808E-3</v>
      </c>
      <c r="AV288" s="14">
        <f t="shared" si="215"/>
        <v>0.16116180901631683</v>
      </c>
      <c r="AW288" s="11">
        <f t="shared" si="200"/>
        <v>0.22230788763322865</v>
      </c>
      <c r="AX288" s="13">
        <f t="shared" si="178"/>
        <v>9.548536810370243E-3</v>
      </c>
      <c r="AY288" s="11">
        <f t="shared" si="182"/>
        <v>5.205915848518575E-3</v>
      </c>
      <c r="AZ288" s="12">
        <f t="shared" si="180"/>
        <v>1.5143585017504113E-4</v>
      </c>
      <c r="BA288" s="11">
        <f t="shared" si="181"/>
        <v>8.1794320897048391E-5</v>
      </c>
      <c r="BB288" s="117">
        <f t="shared" si="201"/>
        <v>22411</v>
      </c>
      <c r="BC288" s="341">
        <f t="shared" si="179"/>
        <v>1004</v>
      </c>
    </row>
    <row r="289" spans="1:55" ht="16">
      <c r="A289" s="20">
        <v>174</v>
      </c>
      <c r="B289" s="19">
        <v>44643</v>
      </c>
      <c r="C289" s="8">
        <v>14745376</v>
      </c>
      <c r="D289" s="8">
        <v>20557</v>
      </c>
      <c r="E289" s="8">
        <v>5418434</v>
      </c>
      <c r="F289" s="8">
        <v>5328085</v>
      </c>
      <c r="G289" s="8">
        <v>6629870</v>
      </c>
      <c r="H289" s="10">
        <f t="shared" si="183"/>
        <v>64577</v>
      </c>
      <c r="I289" s="8">
        <v>31688</v>
      </c>
      <c r="J289" s="8">
        <v>908464</v>
      </c>
      <c r="K289" s="8">
        <v>243</v>
      </c>
      <c r="L289" s="9">
        <v>23</v>
      </c>
      <c r="M289" s="8">
        <v>294076</v>
      </c>
      <c r="N289" s="8">
        <v>2714</v>
      </c>
      <c r="O289" s="18">
        <f t="shared" si="184"/>
        <v>10344</v>
      </c>
      <c r="P289" s="18">
        <f t="shared" si="185"/>
        <v>-13</v>
      </c>
      <c r="Q289" s="18">
        <f t="shared" si="186"/>
        <v>-1</v>
      </c>
      <c r="R289" s="18">
        <f t="shared" si="192"/>
        <v>0</v>
      </c>
      <c r="S289" s="17">
        <f t="shared" si="193"/>
        <v>8747.7142857142862</v>
      </c>
      <c r="T289" s="17">
        <f t="shared" si="194"/>
        <v>5.7142857142857144</v>
      </c>
      <c r="U289" s="17">
        <f t="shared" si="195"/>
        <v>-0.7142857142857143</v>
      </c>
      <c r="V289" s="17">
        <f t="shared" si="187"/>
        <v>10344</v>
      </c>
      <c r="W289" s="17">
        <f t="shared" si="196"/>
        <v>0</v>
      </c>
      <c r="X289" s="17">
        <f t="shared" si="188"/>
        <v>0</v>
      </c>
      <c r="Y289" s="17">
        <f t="shared" si="202"/>
        <v>8747.7142857142862</v>
      </c>
      <c r="Z289" s="17">
        <f t="shared" si="203"/>
        <v>8</v>
      </c>
      <c r="AA289" s="17">
        <f t="shared" si="204"/>
        <v>0.8571428571428571</v>
      </c>
      <c r="AB289" s="11">
        <f t="shared" si="205"/>
        <v>-0.2760576333537707</v>
      </c>
      <c r="AC289" s="11">
        <f t="shared" si="206"/>
        <v>8.907495657595867E-6</v>
      </c>
      <c r="AD289" s="11">
        <f t="shared" si="207"/>
        <v>3.3482142857142855E-3</v>
      </c>
      <c r="AE289" s="11">
        <f t="shared" si="208"/>
        <v>0.64208702348864077</v>
      </c>
      <c r="AF289" s="11">
        <f t="shared" si="209"/>
        <v>6.8088328264724701E-6</v>
      </c>
      <c r="AG289" s="11">
        <f t="shared" si="210"/>
        <v>2.1754894851341551E-3</v>
      </c>
      <c r="AH289" s="11">
        <f t="shared" si="177"/>
        <v>-0.32643271901035092</v>
      </c>
      <c r="AI289" s="11">
        <f t="shared" si="197"/>
        <v>0</v>
      </c>
      <c r="AJ289" s="11">
        <f t="shared" si="198"/>
        <v>0</v>
      </c>
      <c r="AK289" s="16">
        <f t="shared" si="217"/>
        <v>0.40231430742199503</v>
      </c>
      <c r="AL289" s="16">
        <f t="shared" si="218"/>
        <v>1.1469753685884866E-5</v>
      </c>
      <c r="AM289" s="16">
        <f t="shared" si="216"/>
        <v>4.8718969865923275E-3</v>
      </c>
      <c r="AN289" s="15">
        <f t="shared" si="211"/>
        <v>0.78916778975741242</v>
      </c>
      <c r="AO289" s="15">
        <f t="shared" si="212"/>
        <v>4.7661829785307289E-6</v>
      </c>
      <c r="AP289" s="15">
        <f t="shared" si="213"/>
        <v>0</v>
      </c>
      <c r="AQ289" s="15">
        <f t="shared" si="189"/>
        <v>0.52821892119023095</v>
      </c>
      <c r="AR289" s="15">
        <f t="shared" si="190"/>
        <v>1.6485979416439886E-5</v>
      </c>
      <c r="AS289" s="15">
        <f t="shared" si="191"/>
        <v>6.5573770491803279E-4</v>
      </c>
      <c r="AT289" s="14">
        <f t="shared" si="214"/>
        <v>3.1006641155859769E-3</v>
      </c>
      <c r="AU289" s="11">
        <f t="shared" si="199"/>
        <v>2.8647405066550545E-3</v>
      </c>
      <c r="AV289" s="14">
        <f t="shared" si="215"/>
        <v>0.31833315267045542</v>
      </c>
      <c r="AW289" s="11">
        <f t="shared" si="200"/>
        <v>0.25322487108682878</v>
      </c>
      <c r="AX289" s="13">
        <f t="shared" si="178"/>
        <v>5.5012620542359714E-3</v>
      </c>
      <c r="AY289" s="11">
        <f t="shared" si="182"/>
        <v>5.5901322423637647E-3</v>
      </c>
      <c r="AZ289" s="12">
        <f t="shared" si="180"/>
        <v>1.1538687787241681E-4</v>
      </c>
      <c r="BA289" s="11">
        <f t="shared" si="181"/>
        <v>7.5567092567425896E-5</v>
      </c>
      <c r="BB289" s="117">
        <f t="shared" si="201"/>
        <v>20557</v>
      </c>
      <c r="BC289" s="341">
        <f t="shared" si="179"/>
        <v>765</v>
      </c>
    </row>
    <row r="290" spans="1:55" ht="16">
      <c r="A290" s="20">
        <v>175</v>
      </c>
      <c r="B290" s="19">
        <v>44644</v>
      </c>
      <c r="C290" s="8">
        <v>14763092</v>
      </c>
      <c r="D290" s="8">
        <v>17716</v>
      </c>
      <c r="E290" s="8">
        <v>5418532</v>
      </c>
      <c r="F290" s="8">
        <v>5328357</v>
      </c>
      <c r="G290" s="8">
        <v>6629870</v>
      </c>
      <c r="H290" s="10">
        <f t="shared" si="183"/>
        <v>74784</v>
      </c>
      <c r="I290" s="8">
        <v>11052</v>
      </c>
      <c r="J290" s="8">
        <v>918607</v>
      </c>
      <c r="K290" s="8">
        <v>244</v>
      </c>
      <c r="L290" s="9">
        <v>25</v>
      </c>
      <c r="M290" s="8">
        <v>294076</v>
      </c>
      <c r="N290" s="8">
        <v>2725</v>
      </c>
      <c r="O290" s="18">
        <f t="shared" si="184"/>
        <v>10143</v>
      </c>
      <c r="P290" s="18">
        <f t="shared" si="185"/>
        <v>1</v>
      </c>
      <c r="Q290" s="18">
        <f t="shared" si="186"/>
        <v>2</v>
      </c>
      <c r="R290" s="18">
        <f t="shared" si="192"/>
        <v>0</v>
      </c>
      <c r="S290" s="17">
        <f t="shared" si="193"/>
        <v>8866.7142857142862</v>
      </c>
      <c r="T290" s="17">
        <f t="shared" si="194"/>
        <v>6.4285714285714288</v>
      </c>
      <c r="U290" s="17">
        <f t="shared" si="195"/>
        <v>-0.2857142857142857</v>
      </c>
      <c r="V290" s="17">
        <f t="shared" si="187"/>
        <v>10143</v>
      </c>
      <c r="W290" s="17">
        <f t="shared" si="196"/>
        <v>1</v>
      </c>
      <c r="X290" s="17">
        <f t="shared" si="188"/>
        <v>2</v>
      </c>
      <c r="Y290" s="17">
        <f t="shared" si="202"/>
        <v>8866.7142857142862</v>
      </c>
      <c r="Z290" s="17">
        <f t="shared" si="203"/>
        <v>8.7142857142857135</v>
      </c>
      <c r="AA290" s="17">
        <f t="shared" si="204"/>
        <v>1</v>
      </c>
      <c r="AB290" s="11">
        <f t="shared" si="205"/>
        <v>0.27981299816063765</v>
      </c>
      <c r="AC290" s="11">
        <f t="shared" si="206"/>
        <v>9.592329155900194E-6</v>
      </c>
      <c r="AD290" s="11">
        <f t="shared" si="207"/>
        <v>4.11522633744856E-3</v>
      </c>
      <c r="AE290" s="11">
        <f t="shared" si="208"/>
        <v>0.54672575381022248</v>
      </c>
      <c r="AF290" s="11">
        <f t="shared" si="209"/>
        <v>4.2085381137837199E-6</v>
      </c>
      <c r="AG290" s="11">
        <f t="shared" si="210"/>
        <v>0</v>
      </c>
      <c r="AH290" s="11">
        <f t="shared" si="177"/>
        <v>0.32008962383236556</v>
      </c>
      <c r="AI290" s="11">
        <f t="shared" si="197"/>
        <v>1.1007590834639568E-6</v>
      </c>
      <c r="AJ290" s="11">
        <f t="shared" si="198"/>
        <v>8.23045267489712E-3</v>
      </c>
      <c r="AK290" s="16">
        <f t="shared" si="217"/>
        <v>0.41240225830492883</v>
      </c>
      <c r="AL290" s="16">
        <f t="shared" si="218"/>
        <v>3.980213509608324E-6</v>
      </c>
      <c r="AM290" s="16">
        <f t="shared" si="216"/>
        <v>4.8718969865923275E-3</v>
      </c>
      <c r="AN290" s="15">
        <f t="shared" si="211"/>
        <v>0.67812478166701595</v>
      </c>
      <c r="AO290" s="15">
        <f t="shared" si="212"/>
        <v>0</v>
      </c>
      <c r="AP290" s="15">
        <f t="shared" si="213"/>
        <v>0</v>
      </c>
      <c r="AQ290" s="15">
        <f t="shared" si="189"/>
        <v>0.53230605167232781</v>
      </c>
      <c r="AR290" s="15">
        <f t="shared" si="190"/>
        <v>2.2293278254418121E-5</v>
      </c>
      <c r="AS290" s="15">
        <f t="shared" si="191"/>
        <v>2.4467824810374358E-3</v>
      </c>
      <c r="AT290" s="14">
        <f t="shared" si="214"/>
        <v>2.6721489259970408E-3</v>
      </c>
      <c r="AU290" s="11">
        <f t="shared" si="199"/>
        <v>2.8050754712061793E-3</v>
      </c>
      <c r="AV290" s="14">
        <f t="shared" si="215"/>
        <v>0.23689559264013693</v>
      </c>
      <c r="AW290" s="11">
        <f t="shared" si="200"/>
        <v>0.2853392778709859</v>
      </c>
      <c r="AX290" s="13">
        <f t="shared" si="178"/>
        <v>4.212025953512861E-3</v>
      </c>
      <c r="AY290" s="11">
        <f t="shared" si="182"/>
        <v>5.4865580775140376E-3</v>
      </c>
      <c r="AZ290" s="12">
        <f t="shared" si="180"/>
        <v>4.1026445465748195E-5</v>
      </c>
      <c r="BA290" s="11">
        <f t="shared" si="181"/>
        <v>7.2227229622472659E-5</v>
      </c>
      <c r="BB290" s="117">
        <f t="shared" si="201"/>
        <v>17716</v>
      </c>
      <c r="BC290" s="341">
        <f t="shared" si="179"/>
        <v>272</v>
      </c>
    </row>
    <row r="291" spans="1:55" ht="16">
      <c r="A291" s="20">
        <v>176</v>
      </c>
      <c r="B291" s="19">
        <v>44645</v>
      </c>
      <c r="C291" s="8">
        <v>14782681</v>
      </c>
      <c r="D291" s="8">
        <v>19589</v>
      </c>
      <c r="E291" s="8">
        <v>5418836</v>
      </c>
      <c r="F291" s="8">
        <v>5328808</v>
      </c>
      <c r="G291" s="8">
        <v>6629870</v>
      </c>
      <c r="H291" s="10">
        <f t="shared" si="183"/>
        <v>58453</v>
      </c>
      <c r="I291" s="8">
        <v>17784</v>
      </c>
      <c r="J291" s="8">
        <v>927743</v>
      </c>
      <c r="K291" s="8">
        <v>253</v>
      </c>
      <c r="L291" s="9">
        <v>19</v>
      </c>
      <c r="M291" s="8">
        <v>294076</v>
      </c>
      <c r="N291" s="8">
        <v>2734</v>
      </c>
      <c r="O291" s="18">
        <f t="shared" si="184"/>
        <v>9136</v>
      </c>
      <c r="P291" s="18">
        <f t="shared" si="185"/>
        <v>9</v>
      </c>
      <c r="Q291" s="18">
        <f t="shared" si="186"/>
        <v>-6</v>
      </c>
      <c r="R291" s="18">
        <f t="shared" si="192"/>
        <v>0</v>
      </c>
      <c r="S291" s="17">
        <f t="shared" si="193"/>
        <v>8906</v>
      </c>
      <c r="T291" s="17">
        <f t="shared" si="194"/>
        <v>0.5714285714285714</v>
      </c>
      <c r="U291" s="17">
        <f t="shared" si="195"/>
        <v>0.14285714285714285</v>
      </c>
      <c r="V291" s="17">
        <f t="shared" si="187"/>
        <v>9136</v>
      </c>
      <c r="W291" s="17">
        <f t="shared" si="196"/>
        <v>9</v>
      </c>
      <c r="X291" s="17">
        <f t="shared" si="188"/>
        <v>0</v>
      </c>
      <c r="Y291" s="17">
        <f t="shared" si="202"/>
        <v>8906</v>
      </c>
      <c r="Z291" s="17">
        <f t="shared" si="203"/>
        <v>4</v>
      </c>
      <c r="AA291" s="17">
        <f t="shared" si="204"/>
        <v>1.2857142857142858</v>
      </c>
      <c r="AB291" s="11">
        <f t="shared" si="205"/>
        <v>0.80582699963807458</v>
      </c>
      <c r="AC291" s="11">
        <f t="shared" si="206"/>
        <v>4.354419245662182E-6</v>
      </c>
      <c r="AD291" s="11">
        <f t="shared" si="207"/>
        <v>5.2693208430913355E-3</v>
      </c>
      <c r="AE291" s="11">
        <f t="shared" si="208"/>
        <v>0.35220176538504511</v>
      </c>
      <c r="AF291" s="11">
        <f t="shared" si="209"/>
        <v>9.154084377689532E-6</v>
      </c>
      <c r="AG291" s="11">
        <f t="shared" si="210"/>
        <v>0</v>
      </c>
      <c r="AH291" s="11">
        <f t="shared" si="177"/>
        <v>0.82663771263119801</v>
      </c>
      <c r="AI291" s="11">
        <f t="shared" si="197"/>
        <v>9.7974433027399089E-6</v>
      </c>
      <c r="AJ291" s="11">
        <f t="shared" si="198"/>
        <v>0</v>
      </c>
      <c r="AK291" s="16">
        <f t="shared" si="217"/>
        <v>0.41321557557348998</v>
      </c>
      <c r="AL291" s="16">
        <f t="shared" si="218"/>
        <v>4.3164725169003756E-6</v>
      </c>
      <c r="AM291" s="16">
        <f t="shared" si="216"/>
        <v>2.4460905349794242E-3</v>
      </c>
      <c r="AN291" s="15">
        <f t="shared" si="211"/>
        <v>0.38020335447988179</v>
      </c>
      <c r="AO291" s="15">
        <f t="shared" si="212"/>
        <v>2.3301305688664265E-6</v>
      </c>
      <c r="AP291" s="15">
        <f t="shared" si="213"/>
        <v>0</v>
      </c>
      <c r="AQ291" s="15">
        <f t="shared" si="189"/>
        <v>0.52628778586125513</v>
      </c>
      <c r="AR291" s="15">
        <f t="shared" si="190"/>
        <v>1.5646168427546008E-5</v>
      </c>
      <c r="AS291" s="15">
        <f t="shared" si="191"/>
        <v>2.337492863551097E-3</v>
      </c>
      <c r="AT291" s="14">
        <f t="shared" si="214"/>
        <v>2.9546582361343436E-3</v>
      </c>
      <c r="AU291" s="11">
        <f t="shared" si="199"/>
        <v>2.7563781147184746E-3</v>
      </c>
      <c r="AV291" s="14">
        <f t="shared" si="215"/>
        <v>0.33512394573417958</v>
      </c>
      <c r="AW291" s="11">
        <f t="shared" si="200"/>
        <v>0.30210368490965828</v>
      </c>
      <c r="AX291" s="13">
        <f t="shared" si="178"/>
        <v>6.0307017543859646E-3</v>
      </c>
      <c r="AY291" s="11">
        <f t="shared" si="182"/>
        <v>4.7008360989288676E-3</v>
      </c>
      <c r="AZ291" s="12">
        <f t="shared" si="180"/>
        <v>6.8025466562692777E-5</v>
      </c>
      <c r="BA291" s="11">
        <f t="shared" si="181"/>
        <v>6.4254653560326218E-5</v>
      </c>
      <c r="BB291" s="117">
        <f t="shared" si="201"/>
        <v>19589</v>
      </c>
      <c r="BC291" s="341">
        <f t="shared" si="179"/>
        <v>451</v>
      </c>
    </row>
    <row r="292" spans="1:55" ht="16">
      <c r="A292" s="20">
        <v>177</v>
      </c>
      <c r="B292" s="19">
        <v>44646</v>
      </c>
      <c r="C292" s="8">
        <v>14804353</v>
      </c>
      <c r="D292" s="8">
        <v>21672</v>
      </c>
      <c r="E292" s="8">
        <v>5419131</v>
      </c>
      <c r="F292" s="8">
        <v>5329388</v>
      </c>
      <c r="G292" s="8">
        <v>6629870</v>
      </c>
      <c r="H292" s="10">
        <f t="shared" si="183"/>
        <v>50132</v>
      </c>
      <c r="I292" s="8">
        <v>17298</v>
      </c>
      <c r="J292" s="8">
        <v>935965</v>
      </c>
      <c r="K292" s="8">
        <v>250</v>
      </c>
      <c r="L292" s="9">
        <v>18</v>
      </c>
      <c r="M292" s="8">
        <v>294076</v>
      </c>
      <c r="N292" s="8">
        <v>2743</v>
      </c>
      <c r="O292" s="18">
        <f t="shared" si="184"/>
        <v>8222</v>
      </c>
      <c r="P292" s="18">
        <f t="shared" si="185"/>
        <v>-3</v>
      </c>
      <c r="Q292" s="18">
        <f t="shared" si="186"/>
        <v>-1</v>
      </c>
      <c r="R292" s="18">
        <f t="shared" si="192"/>
        <v>0</v>
      </c>
      <c r="S292" s="17">
        <f t="shared" si="193"/>
        <v>9211.2857142857138</v>
      </c>
      <c r="T292" s="17">
        <f t="shared" si="194"/>
        <v>4</v>
      </c>
      <c r="U292" s="17">
        <f t="shared" si="195"/>
        <v>1.2857142857142858</v>
      </c>
      <c r="V292" s="17">
        <f t="shared" si="187"/>
        <v>8222</v>
      </c>
      <c r="W292" s="17">
        <f t="shared" si="196"/>
        <v>0</v>
      </c>
      <c r="X292" s="17">
        <f t="shared" si="188"/>
        <v>0</v>
      </c>
      <c r="Y292" s="17">
        <f t="shared" si="202"/>
        <v>9211.2857142857138</v>
      </c>
      <c r="Z292" s="17">
        <f t="shared" si="203"/>
        <v>7.4285714285714288</v>
      </c>
      <c r="AA292" s="17">
        <f t="shared" si="204"/>
        <v>2.4285714285714284</v>
      </c>
      <c r="AB292" s="11">
        <f t="shared" si="205"/>
        <v>0.51795353769037977</v>
      </c>
      <c r="AC292" s="11">
        <f t="shared" si="206"/>
        <v>8.0071436039629814E-6</v>
      </c>
      <c r="AD292" s="11">
        <f t="shared" si="207"/>
        <v>9.5990965556182941E-3</v>
      </c>
      <c r="AE292" s="11">
        <f t="shared" si="208"/>
        <v>0.40727187199512999</v>
      </c>
      <c r="AF292" s="11">
        <f t="shared" si="209"/>
        <v>1.0379772821372183E-5</v>
      </c>
      <c r="AG292" s="11">
        <f t="shared" si="210"/>
        <v>2.8715003589375445E-3</v>
      </c>
      <c r="AH292" s="11">
        <f t="shared" si="177"/>
        <v>0.46232568600989654</v>
      </c>
      <c r="AI292" s="11">
        <f t="shared" si="197"/>
        <v>0</v>
      </c>
      <c r="AJ292" s="11">
        <f t="shared" si="198"/>
        <v>0</v>
      </c>
      <c r="AK292" s="16">
        <f t="shared" si="217"/>
        <v>0.42431055214532204</v>
      </c>
      <c r="AL292" s="16">
        <f t="shared" si="218"/>
        <v>4.3164725169003756E-6</v>
      </c>
      <c r="AM292" s="16">
        <f t="shared" si="216"/>
        <v>3.9845520734409622E-3</v>
      </c>
      <c r="AN292" s="15">
        <f t="shared" si="211"/>
        <v>0.37092634739237812</v>
      </c>
      <c r="AO292" s="15">
        <f t="shared" si="212"/>
        <v>1.2686389003899334E-5</v>
      </c>
      <c r="AP292" s="15">
        <f t="shared" si="213"/>
        <v>0</v>
      </c>
      <c r="AQ292" s="15">
        <f t="shared" si="189"/>
        <v>0.48172244084567373</v>
      </c>
      <c r="AR292" s="15">
        <f t="shared" si="190"/>
        <v>2.025473095237464E-5</v>
      </c>
      <c r="AS292" s="15">
        <f t="shared" si="191"/>
        <v>4.5846838747870518E-3</v>
      </c>
      <c r="AT292" s="14">
        <f t="shared" si="214"/>
        <v>3.2688423754915256E-3</v>
      </c>
      <c r="AU292" s="11">
        <f t="shared" si="199"/>
        <v>2.6710069083448959E-3</v>
      </c>
      <c r="AV292" s="14">
        <f t="shared" si="215"/>
        <v>0.43229873134923802</v>
      </c>
      <c r="AW292" s="11">
        <f t="shared" si="200"/>
        <v>0.46065627919269719</v>
      </c>
      <c r="AX292" s="13">
        <f t="shared" si="178"/>
        <v>9.9225018390843925E-3</v>
      </c>
      <c r="AY292" s="11">
        <f t="shared" si="182"/>
        <v>6.9180532937514498E-3</v>
      </c>
      <c r="AZ292" s="12">
        <f t="shared" si="180"/>
        <v>8.7482861654904247E-5</v>
      </c>
      <c r="BA292" s="11">
        <f t="shared" si="181"/>
        <v>6.3349658439758235E-5</v>
      </c>
      <c r="BB292" s="117">
        <f t="shared" si="201"/>
        <v>21672</v>
      </c>
      <c r="BC292" s="341">
        <f t="shared" si="179"/>
        <v>580</v>
      </c>
    </row>
    <row r="293" spans="1:55" ht="16">
      <c r="A293" s="20">
        <v>178</v>
      </c>
      <c r="B293" s="19">
        <v>44647</v>
      </c>
      <c r="C293" s="8">
        <v>14821939</v>
      </c>
      <c r="D293" s="8">
        <v>17586</v>
      </c>
      <c r="E293" s="8">
        <v>5418982</v>
      </c>
      <c r="F293" s="8">
        <v>5329445</v>
      </c>
      <c r="G293" s="8">
        <v>6629870</v>
      </c>
      <c r="H293" s="10">
        <f t="shared" si="183"/>
        <v>42656</v>
      </c>
      <c r="I293" s="8">
        <v>17370</v>
      </c>
      <c r="J293" s="8">
        <v>943296</v>
      </c>
      <c r="K293" s="8">
        <v>260</v>
      </c>
      <c r="L293" s="9">
        <v>19</v>
      </c>
      <c r="M293" s="8">
        <v>294076</v>
      </c>
      <c r="N293" s="8">
        <v>2748</v>
      </c>
      <c r="O293" s="18">
        <f t="shared" si="184"/>
        <v>7331</v>
      </c>
      <c r="P293" s="18">
        <f t="shared" si="185"/>
        <v>10</v>
      </c>
      <c r="Q293" s="18">
        <f t="shared" si="186"/>
        <v>1</v>
      </c>
      <c r="R293" s="18">
        <f t="shared" si="192"/>
        <v>0</v>
      </c>
      <c r="S293" s="17">
        <f t="shared" si="193"/>
        <v>9403.4285714285706</v>
      </c>
      <c r="T293" s="17">
        <f t="shared" si="194"/>
        <v>5.2857142857142856</v>
      </c>
      <c r="U293" s="17">
        <f t="shared" si="195"/>
        <v>-0.7142857142857143</v>
      </c>
      <c r="V293" s="17">
        <f t="shared" si="187"/>
        <v>7331</v>
      </c>
      <c r="W293" s="17">
        <f t="shared" si="196"/>
        <v>10</v>
      </c>
      <c r="X293" s="17">
        <f t="shared" si="188"/>
        <v>1</v>
      </c>
      <c r="Y293" s="17">
        <f t="shared" si="202"/>
        <v>9403.4285714285706</v>
      </c>
      <c r="Z293" s="17">
        <f t="shared" si="203"/>
        <v>7.4285714285714288</v>
      </c>
      <c r="AA293" s="17">
        <f t="shared" si="204"/>
        <v>2.4285714285714284</v>
      </c>
      <c r="AB293" s="11">
        <f t="shared" si="205"/>
        <v>0.54361362998199625</v>
      </c>
      <c r="AC293" s="11">
        <f t="shared" si="206"/>
        <v>7.936804718735668E-6</v>
      </c>
      <c r="AD293" s="11">
        <f t="shared" si="207"/>
        <v>9.7142857142857135E-3</v>
      </c>
      <c r="AE293" s="11">
        <f t="shared" si="208"/>
        <v>0.46471666174894788</v>
      </c>
      <c r="AF293" s="11">
        <f t="shared" si="209"/>
        <v>9.6356153246785918E-6</v>
      </c>
      <c r="AG293" s="11">
        <f t="shared" si="210"/>
        <v>2.7210884353741495E-3</v>
      </c>
      <c r="AH293" s="11">
        <f t="shared" si="177"/>
        <v>0.42380622037229737</v>
      </c>
      <c r="AI293" s="11">
        <f t="shared" si="197"/>
        <v>1.0684160198298013E-5</v>
      </c>
      <c r="AJ293" s="11">
        <f t="shared" si="198"/>
        <v>4.0000000000000001E-3</v>
      </c>
      <c r="AK293" s="16">
        <f t="shared" si="217"/>
        <v>0.5368158743595367</v>
      </c>
      <c r="AL293" s="16">
        <f t="shared" si="218"/>
        <v>1.0826446848009567E-5</v>
      </c>
      <c r="AM293" s="16">
        <f t="shared" si="216"/>
        <v>1.1862271062271062E-2</v>
      </c>
      <c r="AN293" s="15">
        <f t="shared" si="211"/>
        <v>0.35319056419175998</v>
      </c>
      <c r="AO293" s="15">
        <f t="shared" si="212"/>
        <v>5.7160429892161137E-6</v>
      </c>
      <c r="AP293" s="15">
        <f t="shared" si="213"/>
        <v>0</v>
      </c>
      <c r="AQ293" s="15">
        <f t="shared" si="189"/>
        <v>0.48601709125529807</v>
      </c>
      <c r="AR293" s="15">
        <f t="shared" si="190"/>
        <v>2.025473095237464E-5</v>
      </c>
      <c r="AS293" s="15">
        <f t="shared" si="191"/>
        <v>4.5846838747870518E-3</v>
      </c>
      <c r="AT293" s="14">
        <f t="shared" si="214"/>
        <v>2.6525406983847347E-3</v>
      </c>
      <c r="AU293" s="11">
        <f t="shared" si="199"/>
        <v>2.576154800708223E-3</v>
      </c>
      <c r="AV293" s="14">
        <f t="shared" si="215"/>
        <v>0.41227494373593399</v>
      </c>
      <c r="AW293" s="11">
        <f t="shared" si="200"/>
        <v>1.2088036161957585</v>
      </c>
      <c r="AX293" s="13">
        <f t="shared" si="178"/>
        <v>1.1369983244235219E-3</v>
      </c>
      <c r="AY293" s="11">
        <f t="shared" si="182"/>
        <v>1.3759736097577687E-2</v>
      </c>
      <c r="AZ293" s="12">
        <f t="shared" si="180"/>
        <v>8.5974536453957615E-6</v>
      </c>
      <c r="BA293" s="11">
        <f t="shared" si="181"/>
        <v>6.356513346846491E-5</v>
      </c>
      <c r="BB293" s="117">
        <f t="shared" si="201"/>
        <v>17586</v>
      </c>
      <c r="BC293" s="341">
        <f t="shared" si="179"/>
        <v>57</v>
      </c>
    </row>
    <row r="294" spans="1:55" ht="16">
      <c r="A294" s="20">
        <v>179</v>
      </c>
      <c r="B294" s="19">
        <v>44648</v>
      </c>
      <c r="C294" s="8">
        <v>14830329</v>
      </c>
      <c r="D294" s="8">
        <v>8390</v>
      </c>
      <c r="E294" s="8">
        <v>5418920</v>
      </c>
      <c r="F294" s="8">
        <v>5329298</v>
      </c>
      <c r="G294" s="8">
        <v>6629870</v>
      </c>
      <c r="H294" s="10">
        <f t="shared" si="183"/>
        <v>38374</v>
      </c>
      <c r="I294" s="8">
        <v>14153</v>
      </c>
      <c r="J294" s="8">
        <v>950948</v>
      </c>
      <c r="K294" s="8">
        <v>252</v>
      </c>
      <c r="L294" s="9">
        <v>21</v>
      </c>
      <c r="M294" s="8">
        <v>294076</v>
      </c>
      <c r="N294" s="8">
        <v>2748</v>
      </c>
      <c r="O294" s="18">
        <f t="shared" si="184"/>
        <v>7652</v>
      </c>
      <c r="P294" s="18">
        <f t="shared" si="185"/>
        <v>-8</v>
      </c>
      <c r="Q294" s="18">
        <f t="shared" si="186"/>
        <v>2</v>
      </c>
      <c r="R294" s="18">
        <f t="shared" si="192"/>
        <v>0</v>
      </c>
      <c r="S294" s="17">
        <f t="shared" si="193"/>
        <v>9550</v>
      </c>
      <c r="T294" s="17">
        <f t="shared" si="194"/>
        <v>9.7142857142857135</v>
      </c>
      <c r="U294" s="17">
        <f t="shared" si="195"/>
        <v>-1.5714285714285714</v>
      </c>
      <c r="V294" s="17">
        <f t="shared" si="187"/>
        <v>7652</v>
      </c>
      <c r="W294" s="17">
        <f t="shared" si="196"/>
        <v>0</v>
      </c>
      <c r="X294" s="17">
        <f t="shared" si="188"/>
        <v>2</v>
      </c>
      <c r="Y294" s="17">
        <f t="shared" si="202"/>
        <v>9550</v>
      </c>
      <c r="Z294" s="17">
        <f t="shared" si="203"/>
        <v>11.857142857142858</v>
      </c>
      <c r="AA294" s="17">
        <f t="shared" si="204"/>
        <v>2.1428571428571428</v>
      </c>
      <c r="AB294" s="11">
        <f t="shared" si="205"/>
        <v>0.54979850316637879</v>
      </c>
      <c r="AC294" s="11">
        <f t="shared" si="206"/>
        <v>1.2569906855475754E-5</v>
      </c>
      <c r="AD294" s="11">
        <f t="shared" si="207"/>
        <v>8.241758241758242E-3</v>
      </c>
      <c r="AE294" s="11">
        <f t="shared" si="208"/>
        <v>0.5076502042019283</v>
      </c>
      <c r="AF294" s="11">
        <f t="shared" si="209"/>
        <v>9.7266755536058972E-6</v>
      </c>
      <c r="AG294" s="11">
        <f t="shared" si="210"/>
        <v>3.9867109634551491E-3</v>
      </c>
      <c r="AH294" s="11">
        <f t="shared" si="177"/>
        <v>0.44052964881980428</v>
      </c>
      <c r="AI294" s="11">
        <f t="shared" si="197"/>
        <v>0</v>
      </c>
      <c r="AJ294" s="11">
        <f t="shared" si="198"/>
        <v>7.6923076923076927E-3</v>
      </c>
      <c r="AK294" s="16">
        <f t="shared" si="217"/>
        <v>0.55620086149328718</v>
      </c>
      <c r="AL294" s="16">
        <f t="shared" si="218"/>
        <v>8.8669581874615864E-6</v>
      </c>
      <c r="AM294" s="16">
        <f t="shared" si="216"/>
        <v>1.1862271062271062E-2</v>
      </c>
      <c r="AN294" s="15">
        <f t="shared" si="211"/>
        <v>0.4348364279398762</v>
      </c>
      <c r="AO294" s="15">
        <f t="shared" si="212"/>
        <v>3.7447700881382705E-5</v>
      </c>
      <c r="AP294" s="15">
        <f t="shared" si="213"/>
        <v>0</v>
      </c>
      <c r="AQ294" s="15">
        <f t="shared" si="189"/>
        <v>0.48102967391303425</v>
      </c>
      <c r="AR294" s="15">
        <f t="shared" si="190"/>
        <v>1.3136619111978395E-5</v>
      </c>
      <c r="AS294" s="15">
        <f t="shared" si="191"/>
        <v>4.5846838747870518E-3</v>
      </c>
      <c r="AT294" s="14">
        <f t="shared" si="214"/>
        <v>1.2654848435942182E-3</v>
      </c>
      <c r="AU294" s="11">
        <f t="shared" si="199"/>
        <v>2.5045309011661292E-3</v>
      </c>
      <c r="AV294" s="14">
        <f t="shared" si="215"/>
        <v>0.21863761922134778</v>
      </c>
      <c r="AW294" s="11">
        <f t="shared" si="200"/>
        <v>0.91355007271896838</v>
      </c>
      <c r="AX294" s="13">
        <f t="shared" si="178"/>
        <v>-3.4461740435108778E-3</v>
      </c>
      <c r="AY294" s="11">
        <f t="shared" si="182"/>
        <v>2.9271203405849676E-2</v>
      </c>
      <c r="AZ294" s="12">
        <f t="shared" si="180"/>
        <v>-2.2172380453915385E-5</v>
      </c>
      <c r="BA294" s="11">
        <f t="shared" si="181"/>
        <v>6.4771793629222216E-5</v>
      </c>
      <c r="BB294" s="117">
        <f t="shared" si="201"/>
        <v>8390</v>
      </c>
      <c r="BC294" s="341">
        <f t="shared" si="179"/>
        <v>-147</v>
      </c>
    </row>
    <row r="295" spans="1:55" ht="16">
      <c r="A295" s="20">
        <v>180</v>
      </c>
      <c r="B295" s="19">
        <v>44649</v>
      </c>
      <c r="C295" s="8">
        <v>14848778</v>
      </c>
      <c r="D295" s="8">
        <v>18449</v>
      </c>
      <c r="E295" s="8">
        <v>5419737</v>
      </c>
      <c r="F295" s="8">
        <v>5330260</v>
      </c>
      <c r="G295" s="8">
        <v>6629870</v>
      </c>
      <c r="H295" s="10">
        <f t="shared" si="183"/>
        <v>14515</v>
      </c>
      <c r="I295" s="8">
        <v>25350</v>
      </c>
      <c r="J295" s="8">
        <v>962599</v>
      </c>
      <c r="K295" s="8">
        <v>284</v>
      </c>
      <c r="L295" s="9">
        <v>33</v>
      </c>
      <c r="M295" s="8">
        <v>294076</v>
      </c>
      <c r="N295" s="8">
        <v>2753</v>
      </c>
      <c r="O295" s="18">
        <f t="shared" si="184"/>
        <v>11651</v>
      </c>
      <c r="P295" s="18">
        <f t="shared" si="185"/>
        <v>32</v>
      </c>
      <c r="Q295" s="18">
        <f t="shared" si="186"/>
        <v>12</v>
      </c>
      <c r="R295" s="18">
        <f t="shared" si="192"/>
        <v>0</v>
      </c>
      <c r="S295" s="17">
        <f t="shared" si="193"/>
        <v>9712.4285714285706</v>
      </c>
      <c r="T295" s="17">
        <f t="shared" si="194"/>
        <v>8.1428571428571423</v>
      </c>
      <c r="U295" s="17">
        <f t="shared" si="195"/>
        <v>-1</v>
      </c>
      <c r="V295" s="17">
        <f t="shared" si="187"/>
        <v>11651</v>
      </c>
      <c r="W295" s="17">
        <f t="shared" si="196"/>
        <v>32</v>
      </c>
      <c r="X295" s="17">
        <f t="shared" si="188"/>
        <v>12</v>
      </c>
      <c r="Y295" s="17">
        <f t="shared" si="202"/>
        <v>9712.4285714285706</v>
      </c>
      <c r="Z295" s="17">
        <f t="shared" si="203"/>
        <v>10.571428571428571</v>
      </c>
      <c r="AA295" s="17">
        <f t="shared" si="204"/>
        <v>2.1428571428571428</v>
      </c>
      <c r="AB295" s="11">
        <f t="shared" si="205"/>
        <v>0.68624521807592531</v>
      </c>
      <c r="AC295" s="11">
        <f t="shared" si="206"/>
        <v>1.111672622628006E-5</v>
      </c>
      <c r="AD295" s="11">
        <f t="shared" si="207"/>
        <v>8.5034013605442167E-3</v>
      </c>
      <c r="AE295" s="11">
        <f t="shared" si="208"/>
        <v>0.67921233221758248</v>
      </c>
      <c r="AF295" s="11">
        <f t="shared" si="209"/>
        <v>1.07712851043416E-5</v>
      </c>
      <c r="AG295" s="11">
        <f t="shared" si="210"/>
        <v>3.4562211981566818E-3</v>
      </c>
      <c r="AH295" s="11">
        <f t="shared" si="177"/>
        <v>0.82321769236204334</v>
      </c>
      <c r="AI295" s="11">
        <f t="shared" si="197"/>
        <v>3.3650630739009915E-5</v>
      </c>
      <c r="AJ295" s="11">
        <f t="shared" si="198"/>
        <v>4.7619047619047616E-2</v>
      </c>
      <c r="AK295" s="16">
        <f t="shared" si="217"/>
        <v>0.49990484279007369</v>
      </c>
      <c r="AL295" s="16">
        <f t="shared" si="218"/>
        <v>1.5435857732565296E-5</v>
      </c>
      <c r="AM295" s="16">
        <f t="shared" si="216"/>
        <v>1.1862271062271062E-2</v>
      </c>
      <c r="AN295" s="15">
        <f t="shared" si="211"/>
        <v>0.74555285635921953</v>
      </c>
      <c r="AO295" s="15">
        <f t="shared" si="212"/>
        <v>9.0028651618377545E-6</v>
      </c>
      <c r="AP295" s="15">
        <f t="shared" si="213"/>
        <v>1.6129032258064516E-2</v>
      </c>
      <c r="AQ295" s="15">
        <f t="shared" si="189"/>
        <v>0.48031904168356609</v>
      </c>
      <c r="AR295" s="15">
        <f t="shared" si="190"/>
        <v>7.5090356228591034E-6</v>
      </c>
      <c r="AS295" s="15">
        <f t="shared" si="191"/>
        <v>2.7936390986676488E-3</v>
      </c>
      <c r="AT295" s="14">
        <f t="shared" si="214"/>
        <v>2.7827091632264284E-3</v>
      </c>
      <c r="AU295" s="11">
        <f t="shared" si="199"/>
        <v>2.0824368674326518E-3</v>
      </c>
      <c r="AV295" s="14">
        <f t="shared" si="215"/>
        <v>1.2710299689975888</v>
      </c>
      <c r="AW295" s="11">
        <f t="shared" si="200"/>
        <v>0.86567522332837143</v>
      </c>
      <c r="AX295" s="13">
        <f t="shared" si="178"/>
        <v>2.5069057174128315E-2</v>
      </c>
      <c r="AY295" s="11">
        <f t="shared" si="182"/>
        <v>96.865445366164948</v>
      </c>
      <c r="AZ295" s="12">
        <f t="shared" si="180"/>
        <v>1.451008843310653E-4</v>
      </c>
      <c r="BA295" s="11">
        <f t="shared" si="181"/>
        <v>-0.11482250567722831</v>
      </c>
      <c r="BB295" s="117">
        <f t="shared" si="201"/>
        <v>18449</v>
      </c>
      <c r="BC295" s="341">
        <f t="shared" si="179"/>
        <v>962</v>
      </c>
    </row>
    <row r="296" spans="1:55" ht="16">
      <c r="A296" s="20">
        <v>181</v>
      </c>
      <c r="B296" s="19">
        <v>44650</v>
      </c>
      <c r="C296" s="8">
        <v>14864933</v>
      </c>
      <c r="D296" s="8">
        <v>16155</v>
      </c>
      <c r="E296" s="8">
        <v>5420359</v>
      </c>
      <c r="F296" s="8">
        <v>5331035</v>
      </c>
      <c r="G296" s="8">
        <v>6629870</v>
      </c>
      <c r="H296" s="10">
        <f t="shared" si="183"/>
        <v>2908</v>
      </c>
      <c r="I296" s="8">
        <v>24505</v>
      </c>
      <c r="J296" s="8">
        <v>974288</v>
      </c>
      <c r="K296" s="8">
        <v>280</v>
      </c>
      <c r="L296" s="9">
        <v>18</v>
      </c>
      <c r="M296" s="8">
        <v>294076</v>
      </c>
      <c r="N296" s="8">
        <v>2760</v>
      </c>
      <c r="O296" s="18">
        <f t="shared" si="184"/>
        <v>11689</v>
      </c>
      <c r="P296" s="18">
        <f t="shared" si="185"/>
        <v>-4</v>
      </c>
      <c r="Q296" s="18">
        <f t="shared" si="186"/>
        <v>-15</v>
      </c>
      <c r="R296" s="18">
        <f t="shared" si="192"/>
        <v>0</v>
      </c>
      <c r="S296" s="17">
        <f t="shared" si="193"/>
        <v>9811.5714285714294</v>
      </c>
      <c r="T296" s="17">
        <f t="shared" si="194"/>
        <v>8</v>
      </c>
      <c r="U296" s="17">
        <f t="shared" si="195"/>
        <v>-0.42857142857142855</v>
      </c>
      <c r="V296" s="17">
        <f t="shared" si="187"/>
        <v>11689</v>
      </c>
      <c r="W296" s="17">
        <f t="shared" si="196"/>
        <v>0</v>
      </c>
      <c r="X296" s="17">
        <f t="shared" si="188"/>
        <v>0</v>
      </c>
      <c r="Y296" s="17">
        <f t="shared" si="202"/>
        <v>9811.5714285714294</v>
      </c>
      <c r="Z296" s="17">
        <f t="shared" si="203"/>
        <v>10.571428571428571</v>
      </c>
      <c r="AA296" s="17">
        <f t="shared" si="204"/>
        <v>2.5714285714285716</v>
      </c>
      <c r="AB296" s="11">
        <f t="shared" si="205"/>
        <v>0.38704423781346864</v>
      </c>
      <c r="AC296" s="11">
        <f t="shared" si="206"/>
        <v>1.0982172816955525E-5</v>
      </c>
      <c r="AD296" s="11">
        <f t="shared" si="207"/>
        <v>9.0543259557344068E-3</v>
      </c>
      <c r="AE296" s="11">
        <f t="shared" si="208"/>
        <v>-0.2760576333537707</v>
      </c>
      <c r="AF296" s="11">
        <f t="shared" si="209"/>
        <v>8.907495657595867E-6</v>
      </c>
      <c r="AG296" s="11">
        <f t="shared" si="210"/>
        <v>3.3482142857142855E-3</v>
      </c>
      <c r="AH296" s="11">
        <f t="shared" si="177"/>
        <v>0.46110453648915189</v>
      </c>
      <c r="AI296" s="11">
        <f t="shared" si="197"/>
        <v>0</v>
      </c>
      <c r="AJ296" s="11">
        <f t="shared" si="198"/>
        <v>0</v>
      </c>
      <c r="AK296" s="16">
        <f t="shared" si="217"/>
        <v>0.48939656884277788</v>
      </c>
      <c r="AL296" s="16">
        <f t="shared" si="218"/>
        <v>1.329902569290569E-5</v>
      </c>
      <c r="AM296" s="16">
        <f t="shared" si="216"/>
        <v>1.1062271062271062E-2</v>
      </c>
      <c r="AN296" s="15">
        <f t="shared" si="211"/>
        <v>-0.32643271901035092</v>
      </c>
      <c r="AO296" s="15">
        <f t="shared" si="212"/>
        <v>0</v>
      </c>
      <c r="AP296" s="15">
        <f t="shared" si="213"/>
        <v>0</v>
      </c>
      <c r="AQ296" s="15">
        <f t="shared" si="189"/>
        <v>0.49399392305876105</v>
      </c>
      <c r="AR296" s="15">
        <f t="shared" si="190"/>
        <v>7.5090356228591034E-6</v>
      </c>
      <c r="AS296" s="15">
        <f t="shared" si="191"/>
        <v>2.2471910112359548E-3</v>
      </c>
      <c r="AT296" s="14">
        <f t="shared" si="214"/>
        <v>2.4366993621292724E-3</v>
      </c>
      <c r="AU296" s="11">
        <f t="shared" si="199"/>
        <v>1.9013947483133154E-3</v>
      </c>
      <c r="AV296" s="14">
        <f t="shared" si="215"/>
        <v>5.5553645116918844</v>
      </c>
      <c r="AW296" s="11">
        <f t="shared" si="200"/>
        <v>0.72021487572531895</v>
      </c>
      <c r="AX296" s="13">
        <f t="shared" si="178"/>
        <v>5.3393041681019632E-2</v>
      </c>
      <c r="AY296" s="11">
        <f t="shared" si="182"/>
        <v>97.007341105288148</v>
      </c>
      <c r="AZ296" s="12">
        <f t="shared" si="180"/>
        <v>1.1689520307336343E-4</v>
      </c>
      <c r="BA296" s="11">
        <f t="shared" si="181"/>
        <v>3.4820764638993875E-5</v>
      </c>
      <c r="BB296" s="117">
        <f t="shared" si="201"/>
        <v>16155</v>
      </c>
      <c r="BC296" s="341">
        <f t="shared" si="179"/>
        <v>775</v>
      </c>
    </row>
    <row r="297" spans="1:55" ht="16">
      <c r="A297" s="20">
        <v>182</v>
      </c>
      <c r="B297" s="19">
        <v>44651</v>
      </c>
      <c r="C297" s="8">
        <v>14879325</v>
      </c>
      <c r="D297" s="8">
        <v>14392</v>
      </c>
      <c r="E297" s="8">
        <v>5420556</v>
      </c>
      <c r="F297" s="8">
        <v>5331363</v>
      </c>
      <c r="G297" s="8">
        <v>6629870</v>
      </c>
      <c r="H297" s="10">
        <f t="shared" si="183"/>
        <v>-7865</v>
      </c>
      <c r="I297" s="8">
        <v>23749</v>
      </c>
      <c r="J297" s="8">
        <v>985457</v>
      </c>
      <c r="K297" s="8">
        <v>312</v>
      </c>
      <c r="L297" s="9">
        <v>14</v>
      </c>
      <c r="M297" s="8">
        <v>294076</v>
      </c>
      <c r="N297" s="8">
        <v>2764</v>
      </c>
      <c r="O297" s="18">
        <f t="shared" si="184"/>
        <v>11169</v>
      </c>
      <c r="P297" s="18">
        <f t="shared" si="185"/>
        <v>32</v>
      </c>
      <c r="Q297" s="18">
        <f t="shared" si="186"/>
        <v>-4</v>
      </c>
      <c r="R297" s="18">
        <f t="shared" si="192"/>
        <v>0</v>
      </c>
      <c r="S297" s="17">
        <f t="shared" si="193"/>
        <v>10028.142857142857</v>
      </c>
      <c r="T297" s="17">
        <f t="shared" si="194"/>
        <v>6.7142857142857144</v>
      </c>
      <c r="U297" s="17">
        <f t="shared" si="195"/>
        <v>-0.14285714285714285</v>
      </c>
      <c r="V297" s="17">
        <f t="shared" si="187"/>
        <v>11169</v>
      </c>
      <c r="W297" s="17">
        <f t="shared" si="196"/>
        <v>32</v>
      </c>
      <c r="X297" s="17">
        <f t="shared" si="188"/>
        <v>0</v>
      </c>
      <c r="Y297" s="17">
        <f t="shared" si="202"/>
        <v>10028.142857142857</v>
      </c>
      <c r="Z297" s="17">
        <f t="shared" si="203"/>
        <v>9.2857142857142865</v>
      </c>
      <c r="AA297" s="17">
        <f t="shared" si="204"/>
        <v>2.8571428571428572</v>
      </c>
      <c r="AB297" s="11">
        <f t="shared" si="205"/>
        <v>0.40922843734514819</v>
      </c>
      <c r="AC297" s="11">
        <f t="shared" si="206"/>
        <v>9.5307694292799319E-6</v>
      </c>
      <c r="AD297" s="11">
        <f t="shared" si="207"/>
        <v>1.0204081632653062E-2</v>
      </c>
      <c r="AE297" s="11">
        <f t="shared" si="208"/>
        <v>0.27981299816063765</v>
      </c>
      <c r="AF297" s="11">
        <f t="shared" si="209"/>
        <v>9.592329155900194E-6</v>
      </c>
      <c r="AG297" s="11">
        <f t="shared" si="210"/>
        <v>4.11522633744856E-3</v>
      </c>
      <c r="AH297" s="11">
        <f t="shared" si="177"/>
        <v>0.45578453376861866</v>
      </c>
      <c r="AI297" s="11">
        <f t="shared" si="197"/>
        <v>3.2844497725518535E-5</v>
      </c>
      <c r="AJ297" s="11">
        <f t="shared" si="198"/>
        <v>0</v>
      </c>
      <c r="AK297" s="16">
        <f t="shared" si="217"/>
        <v>0.49301452186996331</v>
      </c>
      <c r="AL297" s="16">
        <f t="shared" si="218"/>
        <v>1.329902569290569E-5</v>
      </c>
      <c r="AM297" s="16">
        <f t="shared" si="216"/>
        <v>1.1459293394777265E-2</v>
      </c>
      <c r="AN297" s="15">
        <f t="shared" si="211"/>
        <v>0.32008962383236556</v>
      </c>
      <c r="AO297" s="15">
        <f t="shared" si="212"/>
        <v>1.1007590834639568E-6</v>
      </c>
      <c r="AP297" s="15">
        <f t="shared" si="213"/>
        <v>8.23045267489712E-3</v>
      </c>
      <c r="AQ297" s="15">
        <f t="shared" si="189"/>
        <v>0.49253086953456693</v>
      </c>
      <c r="AR297" s="15">
        <f t="shared" si="190"/>
        <v>8.02219343090697E-6</v>
      </c>
      <c r="AS297" s="15">
        <f t="shared" si="191"/>
        <v>3.7433155080213902E-3</v>
      </c>
      <c r="AT297" s="14">
        <f t="shared" si="214"/>
        <v>2.1707816292023826E-3</v>
      </c>
      <c r="AU297" s="11">
        <f t="shared" si="199"/>
        <v>1.7641156075243016E-3</v>
      </c>
      <c r="AV297" s="14">
        <f t="shared" si="215"/>
        <v>-1.8298792116973934</v>
      </c>
      <c r="AW297" s="11">
        <f t="shared" si="200"/>
        <v>0.60865969242603124</v>
      </c>
      <c r="AX297" s="13">
        <f t="shared" si="178"/>
        <v>0.11279229711141678</v>
      </c>
      <c r="AY297" s="11">
        <f t="shared" si="182"/>
        <v>97.011707616755274</v>
      </c>
      <c r="AZ297" s="12">
        <f t="shared" si="180"/>
        <v>4.9473066591049297E-5</v>
      </c>
      <c r="BA297" s="11">
        <f t="shared" si="181"/>
        <v>1.812144991423527E-5</v>
      </c>
      <c r="BB297" s="117">
        <f t="shared" si="201"/>
        <v>14392</v>
      </c>
      <c r="BC297" s="341">
        <f t="shared" si="179"/>
        <v>328</v>
      </c>
    </row>
    <row r="298" spans="1:55" ht="16">
      <c r="A298" s="20">
        <v>183</v>
      </c>
      <c r="B298" s="19">
        <v>44652</v>
      </c>
      <c r="C298" s="8">
        <v>0</v>
      </c>
      <c r="D298" s="8">
        <v>0</v>
      </c>
      <c r="E298" s="8">
        <v>0</v>
      </c>
      <c r="F298" s="8">
        <v>0</v>
      </c>
      <c r="G298" s="8">
        <v>6629870</v>
      </c>
      <c r="H298" s="10">
        <f t="shared" si="183"/>
        <v>5314038</v>
      </c>
      <c r="I298" s="8">
        <v>22934</v>
      </c>
      <c r="J298" s="8">
        <v>995730</v>
      </c>
      <c r="K298" s="8">
        <v>310</v>
      </c>
      <c r="L298" s="9">
        <v>12</v>
      </c>
      <c r="M298" s="8">
        <v>294076</v>
      </c>
      <c r="N298" s="8">
        <v>2770</v>
      </c>
      <c r="O298" s="18">
        <f t="shared" si="184"/>
        <v>10273</v>
      </c>
      <c r="P298" s="18">
        <f t="shared" si="185"/>
        <v>-2</v>
      </c>
      <c r="Q298" s="18">
        <f t="shared" si="186"/>
        <v>-2</v>
      </c>
      <c r="R298" s="18">
        <f t="shared" si="192"/>
        <v>0</v>
      </c>
      <c r="S298" s="17">
        <f t="shared" si="193"/>
        <v>10293.285714285714</v>
      </c>
      <c r="T298" s="17">
        <f t="shared" si="194"/>
        <v>7.5714285714285712</v>
      </c>
      <c r="U298" s="17">
        <f t="shared" si="195"/>
        <v>-0.5714285714285714</v>
      </c>
      <c r="V298" s="17">
        <f t="shared" si="187"/>
        <v>10273</v>
      </c>
      <c r="W298" s="17">
        <f t="shared" si="196"/>
        <v>0</v>
      </c>
      <c r="X298" s="17">
        <f t="shared" si="188"/>
        <v>0</v>
      </c>
      <c r="Y298" s="17">
        <f t="shared" si="202"/>
        <v>10293.285714285714</v>
      </c>
      <c r="Z298" s="17">
        <f t="shared" si="203"/>
        <v>9.2857142857142865</v>
      </c>
      <c r="AA298" s="17">
        <f t="shared" si="204"/>
        <v>2.5714285714285716</v>
      </c>
      <c r="AB298" s="11">
        <f t="shared" si="205"/>
        <v>0.43341975301215691</v>
      </c>
      <c r="AC298" s="11">
        <f t="shared" si="206"/>
        <v>9.4227493292089733E-6</v>
      </c>
      <c r="AD298" s="11">
        <f t="shared" si="207"/>
        <v>8.241758241758242E-3</v>
      </c>
      <c r="AE298" s="11">
        <f t="shared" si="208"/>
        <v>0.80582699963807458</v>
      </c>
      <c r="AF298" s="11">
        <f t="shared" si="209"/>
        <v>4.354419245662182E-6</v>
      </c>
      <c r="AG298" s="11">
        <f t="shared" si="210"/>
        <v>5.2693208430913355E-3</v>
      </c>
      <c r="AH298" s="11">
        <f t="shared" si="177"/>
        <v>0.43256558170870352</v>
      </c>
      <c r="AI298" s="11">
        <f t="shared" si="197"/>
        <v>0</v>
      </c>
      <c r="AJ298" s="11">
        <f t="shared" si="198"/>
        <v>0</v>
      </c>
      <c r="AK298" s="16">
        <f t="shared" si="217"/>
        <v>0.50031365462092336</v>
      </c>
      <c r="AL298" s="16">
        <f t="shared" si="218"/>
        <v>6.7679746422025861E-6</v>
      </c>
      <c r="AM298" s="16">
        <f t="shared" si="216"/>
        <v>3.8962681846932321E-3</v>
      </c>
      <c r="AN298" s="15">
        <f t="shared" si="211"/>
        <v>0.82663771263119801</v>
      </c>
      <c r="AO298" s="15">
        <f t="shared" si="212"/>
        <v>9.7974433027399089E-6</v>
      </c>
      <c r="AP298" s="15">
        <f t="shared" si="213"/>
        <v>0</v>
      </c>
      <c r="AQ298" s="15">
        <f t="shared" si="189"/>
        <v>0.5215291161502229</v>
      </c>
      <c r="AR298" s="15">
        <f t="shared" si="190"/>
        <v>8.02219343090697E-6</v>
      </c>
      <c r="AS298" s="15">
        <f t="shared" si="191"/>
        <v>5.7284271705524076E-3</v>
      </c>
      <c r="AT298" s="14">
        <f t="shared" si="214"/>
        <v>0</v>
      </c>
      <c r="AU298" s="11">
        <f t="shared" si="199"/>
        <v>1.6959177609386436E-3</v>
      </c>
      <c r="AV298" s="14">
        <f t="shared" si="215"/>
        <v>0</v>
      </c>
      <c r="AW298" s="11">
        <f t="shared" si="200"/>
        <v>0.55376190472081699</v>
      </c>
      <c r="AX298" s="13">
        <f t="shared" si="178"/>
        <v>677.85924984106805</v>
      </c>
      <c r="AY298" s="11">
        <f t="shared" si="182"/>
        <v>97.02006000480678</v>
      </c>
      <c r="AZ298" s="12">
        <f t="shared" si="180"/>
        <v>-0.80414291682944006</v>
      </c>
      <c r="BA298" s="11">
        <f t="shared" si="181"/>
        <v>-1.4781586969277214E-5</v>
      </c>
      <c r="BB298" s="117">
        <f t="shared" si="201"/>
        <v>0</v>
      </c>
      <c r="BC298" s="341">
        <f t="shared" si="179"/>
        <v>-5331363</v>
      </c>
    </row>
    <row r="299" spans="1:55" ht="16">
      <c r="A299" s="20">
        <v>184</v>
      </c>
      <c r="B299" s="19">
        <v>44653</v>
      </c>
      <c r="C299" s="8">
        <v>14906291</v>
      </c>
      <c r="D299" s="8">
        <v>13270</v>
      </c>
      <c r="E299" s="8">
        <v>5420001</v>
      </c>
      <c r="F299" s="8">
        <v>5331004</v>
      </c>
      <c r="G299" s="8">
        <v>6629870</v>
      </c>
      <c r="H299" s="10">
        <f t="shared" si="183"/>
        <v>-22648</v>
      </c>
      <c r="I299" s="8">
        <v>19698</v>
      </c>
      <c r="J299" s="8">
        <v>1004646</v>
      </c>
      <c r="K299" s="8">
        <v>306</v>
      </c>
      <c r="L299" s="9">
        <v>15</v>
      </c>
      <c r="M299" s="8">
        <v>294076</v>
      </c>
      <c r="N299" s="8">
        <v>2773</v>
      </c>
      <c r="O299" s="18">
        <f t="shared" si="184"/>
        <v>8916</v>
      </c>
      <c r="P299" s="18">
        <f t="shared" si="185"/>
        <v>-4</v>
      </c>
      <c r="Q299" s="18">
        <f t="shared" si="186"/>
        <v>3</v>
      </c>
      <c r="R299" s="18">
        <f t="shared" si="192"/>
        <v>0</v>
      </c>
      <c r="S299" s="17">
        <f t="shared" si="193"/>
        <v>10240.428571428571</v>
      </c>
      <c r="T299" s="17">
        <f t="shared" si="194"/>
        <v>7.8571428571428568</v>
      </c>
      <c r="U299" s="17">
        <f t="shared" si="195"/>
        <v>-2.1428571428571428</v>
      </c>
      <c r="V299" s="17">
        <f t="shared" si="187"/>
        <v>8916</v>
      </c>
      <c r="W299" s="17">
        <f t="shared" si="196"/>
        <v>0</v>
      </c>
      <c r="X299" s="17">
        <f t="shared" si="188"/>
        <v>3</v>
      </c>
      <c r="Y299" s="17">
        <f t="shared" si="202"/>
        <v>10240.428571428571</v>
      </c>
      <c r="Z299" s="17">
        <f t="shared" si="203"/>
        <v>9.5714285714285712</v>
      </c>
      <c r="AA299" s="17">
        <f t="shared" si="204"/>
        <v>1</v>
      </c>
      <c r="AB299" s="11">
        <f t="shared" si="205"/>
        <v>0.44651733545951733</v>
      </c>
      <c r="AC299" s="11">
        <f t="shared" si="206"/>
        <v>9.6124738347027524E-6</v>
      </c>
      <c r="AD299" s="11">
        <f t="shared" si="207"/>
        <v>3.2258064516129032E-3</v>
      </c>
      <c r="AE299" s="11">
        <f t="shared" si="208"/>
        <v>0.51795353769037977</v>
      </c>
      <c r="AF299" s="11">
        <f t="shared" si="209"/>
        <v>8.0071436039629814E-6</v>
      </c>
      <c r="AG299" s="11">
        <f t="shared" si="210"/>
        <v>9.5990965556182941E-3</v>
      </c>
      <c r="AH299" s="11">
        <f t="shared" si="177"/>
        <v>0.38876776837882621</v>
      </c>
      <c r="AI299" s="11">
        <f t="shared" si="197"/>
        <v>0</v>
      </c>
      <c r="AJ299" s="11">
        <f t="shared" si="198"/>
        <v>9.6774193548387101E-3</v>
      </c>
      <c r="AK299" s="16">
        <f t="shared" si="217"/>
        <v>0.51035023917701905</v>
      </c>
      <c r="AL299" s="16">
        <f t="shared" si="218"/>
        <v>6.7679746422025861E-6</v>
      </c>
      <c r="AM299" s="16">
        <f t="shared" si="216"/>
        <v>3.8962681846932321E-3</v>
      </c>
      <c r="AN299" s="15">
        <f t="shared" si="211"/>
        <v>0.46232568600989654</v>
      </c>
      <c r="AO299" s="15">
        <f t="shared" si="212"/>
        <v>0</v>
      </c>
      <c r="AP299" s="15">
        <f t="shared" si="213"/>
        <v>0</v>
      </c>
      <c r="AQ299" s="15">
        <f t="shared" si="189"/>
        <v>0.51006330482150375</v>
      </c>
      <c r="AR299" s="15">
        <f t="shared" si="190"/>
        <v>1.0522227310370092E-5</v>
      </c>
      <c r="AS299" s="15">
        <f t="shared" si="191"/>
        <v>8.2221927565873203E-3</v>
      </c>
      <c r="AT299" s="14">
        <f t="shared" si="214"/>
        <v>2.0015475416561711E-3</v>
      </c>
      <c r="AU299" s="11">
        <f t="shared" si="199"/>
        <v>1.5781822052533241E-3</v>
      </c>
      <c r="AV299" s="14">
        <f t="shared" si="215"/>
        <v>-0.58592370187212994</v>
      </c>
      <c r="AW299" s="11">
        <f t="shared" si="200"/>
        <v>0.33388428080071214</v>
      </c>
      <c r="AX299" s="13">
        <f t="shared" si="178"/>
        <v>1.0031926757016039</v>
      </c>
      <c r="AY299" s="11">
        <f t="shared" si="182"/>
        <v>97.013670752627476</v>
      </c>
      <c r="AZ299" s="12">
        <f t="shared" si="180"/>
        <v>0.80408876795472606</v>
      </c>
      <c r="BA299" s="11">
        <f t="shared" si="181"/>
        <v>-2.2150832951044533E-5</v>
      </c>
      <c r="BB299" s="117">
        <f t="shared" si="201"/>
        <v>13270</v>
      </c>
      <c r="BC299" s="341">
        <f t="shared" si="179"/>
        <v>5331004</v>
      </c>
    </row>
    <row r="300" spans="1:55" ht="16">
      <c r="A300" s="20">
        <v>185</v>
      </c>
      <c r="B300" s="19">
        <v>44654</v>
      </c>
      <c r="C300" s="8">
        <v>14917506</v>
      </c>
      <c r="D300" s="8">
        <v>11215</v>
      </c>
      <c r="E300" s="8">
        <v>5419141</v>
      </c>
      <c r="F300" s="8">
        <v>5330286</v>
      </c>
      <c r="G300" s="8">
        <v>6629870</v>
      </c>
      <c r="H300" s="10">
        <f t="shared" si="183"/>
        <v>-30425</v>
      </c>
      <c r="I300" s="8">
        <v>19340</v>
      </c>
      <c r="J300" s="8">
        <v>1013493</v>
      </c>
      <c r="K300" s="8">
        <v>307</v>
      </c>
      <c r="L300" s="9">
        <v>18</v>
      </c>
      <c r="M300" s="8">
        <v>294076</v>
      </c>
      <c r="N300" s="8">
        <v>2775</v>
      </c>
      <c r="O300" s="18">
        <f t="shared" si="184"/>
        <v>8847</v>
      </c>
      <c r="P300" s="18">
        <f t="shared" si="185"/>
        <v>1</v>
      </c>
      <c r="Q300" s="18">
        <f t="shared" si="186"/>
        <v>3</v>
      </c>
      <c r="R300" s="18">
        <f t="shared" si="192"/>
        <v>0</v>
      </c>
      <c r="S300" s="17">
        <f t="shared" si="193"/>
        <v>10073.714285714286</v>
      </c>
      <c r="T300" s="17">
        <f t="shared" si="194"/>
        <v>7.2857142857142856</v>
      </c>
      <c r="U300" s="17">
        <f t="shared" si="195"/>
        <v>-0.2857142857142857</v>
      </c>
      <c r="V300" s="17">
        <f t="shared" si="187"/>
        <v>8847</v>
      </c>
      <c r="W300" s="17">
        <f t="shared" si="196"/>
        <v>1</v>
      </c>
      <c r="X300" s="17">
        <f t="shared" si="188"/>
        <v>3</v>
      </c>
      <c r="Y300" s="17">
        <f t="shared" si="202"/>
        <v>10073.714285714286</v>
      </c>
      <c r="Z300" s="17">
        <f t="shared" si="203"/>
        <v>9.5714285714285712</v>
      </c>
      <c r="AA300" s="17">
        <f t="shared" si="204"/>
        <v>1</v>
      </c>
      <c r="AB300" s="11">
        <f t="shared" si="205"/>
        <v>0.51140797470374078</v>
      </c>
      <c r="AC300" s="11">
        <f t="shared" si="206"/>
        <v>9.5271653611606187E-6</v>
      </c>
      <c r="AD300" s="11">
        <f t="shared" si="207"/>
        <v>3.2679738562091504E-3</v>
      </c>
      <c r="AE300" s="11">
        <f t="shared" si="208"/>
        <v>0.54361362998199625</v>
      </c>
      <c r="AF300" s="11">
        <f t="shared" si="209"/>
        <v>7.936804718735668E-6</v>
      </c>
      <c r="AG300" s="11">
        <f t="shared" si="210"/>
        <v>9.7142857142857135E-3</v>
      </c>
      <c r="AH300" s="11">
        <f t="shared" si="177"/>
        <v>0.4491318915625952</v>
      </c>
      <c r="AI300" s="11">
        <f t="shared" si="197"/>
        <v>9.9537548549439295E-7</v>
      </c>
      <c r="AJ300" s="11">
        <f t="shared" si="198"/>
        <v>9.8039215686274508E-3</v>
      </c>
      <c r="AK300" s="16">
        <f t="shared" si="217"/>
        <v>0.53002983340326182</v>
      </c>
      <c r="AL300" s="16">
        <f t="shared" si="218"/>
        <v>6.8461849239709931E-6</v>
      </c>
      <c r="AM300" s="16">
        <f t="shared" si="216"/>
        <v>4.5520058896112653E-3</v>
      </c>
      <c r="AN300" s="15">
        <f t="shared" si="211"/>
        <v>0.42380622037229737</v>
      </c>
      <c r="AO300" s="15">
        <f t="shared" si="212"/>
        <v>1.0684160198298013E-5</v>
      </c>
      <c r="AP300" s="15">
        <f t="shared" si="213"/>
        <v>4.0000000000000001E-3</v>
      </c>
      <c r="AQ300" s="15">
        <f t="shared" si="189"/>
        <v>0.54143476682374891</v>
      </c>
      <c r="AR300" s="15">
        <f t="shared" si="190"/>
        <v>1.241660370377414E-5</v>
      </c>
      <c r="AS300" s="15">
        <f t="shared" si="191"/>
        <v>8.6862298795571582E-3</v>
      </c>
      <c r="AT300" s="14">
        <f t="shared" si="214"/>
        <v>1.6915867128616399E-3</v>
      </c>
      <c r="AU300" s="11">
        <f t="shared" si="199"/>
        <v>1.4932850439428999E-3</v>
      </c>
      <c r="AV300" s="14">
        <f t="shared" si="215"/>
        <v>-0.36861133935907969</v>
      </c>
      <c r="AW300" s="11">
        <f t="shared" si="200"/>
        <v>-0.48557155495787552</v>
      </c>
      <c r="AX300" s="13">
        <f t="shared" si="178"/>
        <v>3.1702578594136346E-2</v>
      </c>
      <c r="AY300" s="11">
        <f t="shared" si="182"/>
        <v>97.006010728494033</v>
      </c>
      <c r="AZ300" s="12">
        <f t="shared" si="180"/>
        <v>-1.0829774942796766E-4</v>
      </c>
      <c r="BA300" s="11">
        <f t="shared" si="181"/>
        <v>-3.8613125144230303E-5</v>
      </c>
      <c r="BB300" s="117">
        <f t="shared" si="201"/>
        <v>11215</v>
      </c>
      <c r="BC300" s="341">
        <f t="shared" si="179"/>
        <v>-718</v>
      </c>
    </row>
    <row r="301" spans="1:55" ht="16">
      <c r="A301" s="20">
        <v>186</v>
      </c>
      <c r="B301" s="19">
        <v>44655</v>
      </c>
      <c r="C301" s="8">
        <v>14922731</v>
      </c>
      <c r="D301" s="8">
        <v>5225</v>
      </c>
      <c r="E301" s="8">
        <v>5417436</v>
      </c>
      <c r="F301" s="8">
        <v>5328612</v>
      </c>
      <c r="G301" s="8">
        <v>6629870</v>
      </c>
      <c r="H301" s="10">
        <f t="shared" si="183"/>
        <v>-31543</v>
      </c>
      <c r="I301" s="8">
        <v>12626</v>
      </c>
      <c r="J301" s="8">
        <v>1023001</v>
      </c>
      <c r="K301" s="8">
        <v>305</v>
      </c>
      <c r="L301" s="9">
        <v>17</v>
      </c>
      <c r="M301" s="8">
        <v>294076</v>
      </c>
      <c r="N301" s="8">
        <v>2776</v>
      </c>
      <c r="O301" s="18">
        <f t="shared" si="184"/>
        <v>9508</v>
      </c>
      <c r="P301" s="18">
        <f t="shared" si="185"/>
        <v>-2</v>
      </c>
      <c r="Q301" s="18">
        <f t="shared" si="186"/>
        <v>-1</v>
      </c>
      <c r="R301" s="18">
        <f t="shared" si="192"/>
        <v>0</v>
      </c>
      <c r="S301" s="17">
        <f t="shared" si="193"/>
        <v>10225</v>
      </c>
      <c r="T301" s="17">
        <f t="shared" si="194"/>
        <v>-4.1428571428571432</v>
      </c>
      <c r="U301" s="17">
        <f t="shared" si="195"/>
        <v>-0.2857142857142857</v>
      </c>
      <c r="V301" s="17">
        <f t="shared" si="187"/>
        <v>9508</v>
      </c>
      <c r="W301" s="17">
        <f t="shared" si="196"/>
        <v>0</v>
      </c>
      <c r="X301" s="17">
        <f t="shared" si="188"/>
        <v>0</v>
      </c>
      <c r="Y301" s="17">
        <f t="shared" si="202"/>
        <v>10225</v>
      </c>
      <c r="Z301" s="17">
        <f t="shared" si="203"/>
        <v>5</v>
      </c>
      <c r="AA301" s="17">
        <f t="shared" si="204"/>
        <v>1</v>
      </c>
      <c r="AB301" s="11">
        <f t="shared" si="205"/>
        <v>0.5286970010341262</v>
      </c>
      <c r="AC301" s="11">
        <f t="shared" si="206"/>
        <v>4.9334331860210182E-6</v>
      </c>
      <c r="AD301" s="11">
        <f t="shared" si="207"/>
        <v>3.2573289902280132E-3</v>
      </c>
      <c r="AE301" s="11">
        <f t="shared" si="208"/>
        <v>0.54979850316637879</v>
      </c>
      <c r="AF301" s="11">
        <f t="shared" si="209"/>
        <v>1.2569906855475754E-5</v>
      </c>
      <c r="AG301" s="11">
        <f t="shared" si="210"/>
        <v>8.241758241758242E-3</v>
      </c>
      <c r="AH301" s="11">
        <f t="shared" si="177"/>
        <v>0.49162357807652535</v>
      </c>
      <c r="AI301" s="11">
        <f t="shared" si="197"/>
        <v>0</v>
      </c>
      <c r="AJ301" s="11">
        <f t="shared" si="198"/>
        <v>0</v>
      </c>
      <c r="AK301" s="16">
        <f t="shared" si="217"/>
        <v>0.53168343299745824</v>
      </c>
      <c r="AL301" s="16">
        <f t="shared" si="218"/>
        <v>6.8461849239709931E-6</v>
      </c>
      <c r="AM301" s="16">
        <f t="shared" si="216"/>
        <v>4.5520058896112653E-3</v>
      </c>
      <c r="AN301" s="15">
        <f t="shared" si="211"/>
        <v>0.44052964881980428</v>
      </c>
      <c r="AO301" s="15">
        <f t="shared" si="212"/>
        <v>0</v>
      </c>
      <c r="AP301" s="15">
        <f t="shared" si="213"/>
        <v>7.6923076923076927E-3</v>
      </c>
      <c r="AQ301" s="15">
        <f t="shared" si="189"/>
        <v>0.57309703552575397</v>
      </c>
      <c r="AR301" s="15">
        <f t="shared" si="190"/>
        <v>1.241660370377414E-5</v>
      </c>
      <c r="AS301" s="15">
        <f t="shared" si="191"/>
        <v>1.0040631685426233E-2</v>
      </c>
      <c r="AT301" s="14">
        <f t="shared" si="214"/>
        <v>7.8809991749461154E-4</v>
      </c>
      <c r="AU301" s="11">
        <f t="shared" si="199"/>
        <v>1.4484877854747853E-3</v>
      </c>
      <c r="AV301" s="14">
        <f t="shared" si="215"/>
        <v>-0.16564689471515073</v>
      </c>
      <c r="AW301" s="11">
        <f t="shared" si="200"/>
        <v>-0.24729949549298857</v>
      </c>
      <c r="AX301" s="13">
        <f t="shared" si="178"/>
        <v>5.5020542317173377E-2</v>
      </c>
      <c r="AY301" s="11">
        <f t="shared" si="182"/>
        <v>96.989531682054675</v>
      </c>
      <c r="AZ301" s="12">
        <f t="shared" si="180"/>
        <v>-2.5249363863846498E-4</v>
      </c>
      <c r="BA301" s="11">
        <f t="shared" si="181"/>
        <v>-4.1952988089189083E-5</v>
      </c>
      <c r="BB301" s="117">
        <f t="shared" si="201"/>
        <v>5225</v>
      </c>
      <c r="BC301" s="341">
        <f t="shared" si="179"/>
        <v>-1674</v>
      </c>
    </row>
    <row r="302" spans="1:55" ht="16">
      <c r="A302" s="20">
        <v>187</v>
      </c>
      <c r="B302" s="19">
        <v>44656</v>
      </c>
      <c r="C302" s="8">
        <v>14935716</v>
      </c>
      <c r="D302" s="8">
        <v>12985</v>
      </c>
      <c r="E302" s="8">
        <v>5418082</v>
      </c>
      <c r="F302" s="8">
        <v>5329232</v>
      </c>
      <c r="G302" s="8">
        <v>6629870</v>
      </c>
      <c r="H302" s="10">
        <f t="shared" si="183"/>
        <v>-48431</v>
      </c>
      <c r="I302" s="8">
        <v>17570</v>
      </c>
      <c r="J302" s="8">
        <v>1034282</v>
      </c>
      <c r="K302" s="8">
        <v>339</v>
      </c>
      <c r="L302" s="9">
        <v>18</v>
      </c>
      <c r="M302" s="8">
        <v>294076</v>
      </c>
      <c r="N302" s="8">
        <v>2784</v>
      </c>
      <c r="O302" s="18">
        <f t="shared" si="184"/>
        <v>11281</v>
      </c>
      <c r="P302" s="18">
        <f t="shared" si="185"/>
        <v>34</v>
      </c>
      <c r="Q302" s="18">
        <f t="shared" si="186"/>
        <v>1</v>
      </c>
      <c r="R302" s="18">
        <f t="shared" si="192"/>
        <v>0</v>
      </c>
      <c r="S302" s="17">
        <f t="shared" si="193"/>
        <v>10270.285714285714</v>
      </c>
      <c r="T302" s="17">
        <f t="shared" si="194"/>
        <v>3.5714285714285716</v>
      </c>
      <c r="U302" s="17">
        <f t="shared" si="195"/>
        <v>0</v>
      </c>
      <c r="V302" s="17">
        <f t="shared" si="187"/>
        <v>11281</v>
      </c>
      <c r="W302" s="17">
        <f t="shared" si="196"/>
        <v>34</v>
      </c>
      <c r="X302" s="17">
        <f t="shared" si="188"/>
        <v>1</v>
      </c>
      <c r="Y302" s="17">
        <f t="shared" si="202"/>
        <v>10270.285714285714</v>
      </c>
      <c r="Z302" s="17">
        <f t="shared" si="203"/>
        <v>12.428571428571429</v>
      </c>
      <c r="AA302" s="17">
        <f t="shared" si="204"/>
        <v>1</v>
      </c>
      <c r="AB302" s="11">
        <f t="shared" si="205"/>
        <v>0.81342354778122239</v>
      </c>
      <c r="AC302" s="11">
        <f t="shared" si="206"/>
        <v>1.2149129305417521E-5</v>
      </c>
      <c r="AD302" s="11">
        <f t="shared" si="207"/>
        <v>3.2786885245901639E-3</v>
      </c>
      <c r="AE302" s="11">
        <f t="shared" si="208"/>
        <v>0.68624521807592531</v>
      </c>
      <c r="AF302" s="11">
        <f t="shared" si="209"/>
        <v>1.111672622628006E-5</v>
      </c>
      <c r="AG302" s="11">
        <f t="shared" si="210"/>
        <v>8.5034013605442167E-3</v>
      </c>
      <c r="AH302" s="11">
        <f t="shared" si="177"/>
        <v>0.89347378425471247</v>
      </c>
      <c r="AI302" s="11">
        <f t="shared" si="197"/>
        <v>3.3235549134360572E-5</v>
      </c>
      <c r="AJ302" s="11">
        <f t="shared" si="198"/>
        <v>3.2786885245901639E-3</v>
      </c>
      <c r="AK302" s="16">
        <f t="shared" si="217"/>
        <v>0.53779647193846025</v>
      </c>
      <c r="AL302" s="16">
        <f t="shared" si="218"/>
        <v>6.8461849239709931E-6</v>
      </c>
      <c r="AM302" s="16">
        <f t="shared" si="216"/>
        <v>2.616522018643523E-3</v>
      </c>
      <c r="AN302" s="15">
        <f t="shared" si="211"/>
        <v>0.82321769236204334</v>
      </c>
      <c r="AO302" s="15">
        <f t="shared" si="212"/>
        <v>3.3650630739009915E-5</v>
      </c>
      <c r="AP302" s="15">
        <f t="shared" si="213"/>
        <v>4.7619047619047616E-2</v>
      </c>
      <c r="AQ302" s="15">
        <f t="shared" si="189"/>
        <v>0.56800772879203365</v>
      </c>
      <c r="AR302" s="15">
        <f t="shared" si="190"/>
        <v>8.4874892146662749E-6</v>
      </c>
      <c r="AS302" s="15">
        <f t="shared" si="191"/>
        <v>6.7549820812950025E-3</v>
      </c>
      <c r="AT302" s="14">
        <f t="shared" si="214"/>
        <v>1.9585602734291923E-3</v>
      </c>
      <c r="AU302" s="11">
        <f t="shared" si="199"/>
        <v>1.6914143328386744E-3</v>
      </c>
      <c r="AV302" s="14">
        <f t="shared" si="215"/>
        <v>-0.26811339844314591</v>
      </c>
      <c r="AW302" s="11">
        <f t="shared" si="200"/>
        <v>-0.2653714370164561</v>
      </c>
      <c r="AX302" s="13">
        <f t="shared" si="178"/>
        <v>-1.9655708081032241E-2</v>
      </c>
      <c r="AY302" s="11">
        <f t="shared" si="182"/>
        <v>0.15199047110404434</v>
      </c>
      <c r="AZ302" s="12">
        <f t="shared" si="180"/>
        <v>9.351616245869075E-5</v>
      </c>
      <c r="BA302" s="11">
        <f t="shared" si="181"/>
        <v>0.11484140283724588</v>
      </c>
      <c r="BB302" s="117">
        <f t="shared" si="201"/>
        <v>12985</v>
      </c>
      <c r="BC302" s="341">
        <f t="shared" si="179"/>
        <v>620</v>
      </c>
    </row>
    <row r="303" spans="1:55" ht="16">
      <c r="A303" s="20">
        <v>188</v>
      </c>
      <c r="B303" s="19">
        <v>44657</v>
      </c>
      <c r="C303" s="8">
        <v>14947931</v>
      </c>
      <c r="D303" s="8">
        <v>12215</v>
      </c>
      <c r="E303" s="8">
        <v>5417988</v>
      </c>
      <c r="F303" s="8">
        <v>5329243</v>
      </c>
      <c r="G303" s="8">
        <v>6629870</v>
      </c>
      <c r="H303" s="10">
        <f t="shared" si="183"/>
        <v>-67551</v>
      </c>
      <c r="I303" s="8">
        <v>26164</v>
      </c>
      <c r="J303" s="8">
        <v>1044804</v>
      </c>
      <c r="K303" s="8">
        <v>331</v>
      </c>
      <c r="L303" s="9">
        <v>16</v>
      </c>
      <c r="M303" s="8">
        <v>294076</v>
      </c>
      <c r="N303" s="8">
        <v>2787</v>
      </c>
      <c r="O303" s="18">
        <f t="shared" si="184"/>
        <v>10522</v>
      </c>
      <c r="P303" s="18">
        <f t="shared" si="185"/>
        <v>-8</v>
      </c>
      <c r="Q303" s="18">
        <f t="shared" si="186"/>
        <v>-2</v>
      </c>
      <c r="R303" s="18">
        <f t="shared" si="192"/>
        <v>0</v>
      </c>
      <c r="S303" s="17">
        <f t="shared" si="193"/>
        <v>10121</v>
      </c>
      <c r="T303" s="17">
        <f t="shared" si="194"/>
        <v>8.5714285714285712</v>
      </c>
      <c r="U303" s="17">
        <f t="shared" si="195"/>
        <v>0</v>
      </c>
      <c r="V303" s="17">
        <f t="shared" si="187"/>
        <v>10522</v>
      </c>
      <c r="W303" s="17">
        <f t="shared" si="196"/>
        <v>0</v>
      </c>
      <c r="X303" s="17">
        <f t="shared" si="188"/>
        <v>0</v>
      </c>
      <c r="Y303" s="17">
        <f t="shared" si="202"/>
        <v>10121</v>
      </c>
      <c r="Z303" s="17">
        <f t="shared" si="203"/>
        <v>16.857142857142858</v>
      </c>
      <c r="AA303" s="17">
        <f t="shared" si="204"/>
        <v>1</v>
      </c>
      <c r="AB303" s="11">
        <f t="shared" si="205"/>
        <v>0.57603870233352306</v>
      </c>
      <c r="AC303" s="11">
        <f t="shared" si="206"/>
        <v>1.629840107160606E-5</v>
      </c>
      <c r="AD303" s="11">
        <f t="shared" si="207"/>
        <v>2.9498525073746312E-3</v>
      </c>
      <c r="AE303" s="11">
        <f t="shared" si="208"/>
        <v>0.38704423781346864</v>
      </c>
      <c r="AF303" s="11">
        <f t="shared" si="209"/>
        <v>1.0982172816955525E-5</v>
      </c>
      <c r="AG303" s="11">
        <f t="shared" si="210"/>
        <v>9.0543259557344068E-3</v>
      </c>
      <c r="AH303" s="11">
        <f t="shared" si="177"/>
        <v>0.59886169607285145</v>
      </c>
      <c r="AI303" s="11">
        <f t="shared" si="197"/>
        <v>0</v>
      </c>
      <c r="AJ303" s="11">
        <f t="shared" si="198"/>
        <v>0</v>
      </c>
      <c r="AK303" s="16">
        <f t="shared" si="217"/>
        <v>0.52821892119023095</v>
      </c>
      <c r="AL303" s="16">
        <f t="shared" si="218"/>
        <v>1.6485979416439886E-5</v>
      </c>
      <c r="AM303" s="16">
        <f t="shared" si="216"/>
        <v>6.5573770491803279E-4</v>
      </c>
      <c r="AN303" s="15">
        <f t="shared" si="211"/>
        <v>0.46110453648915189</v>
      </c>
      <c r="AO303" s="15">
        <f t="shared" si="212"/>
        <v>0</v>
      </c>
      <c r="AP303" s="15">
        <f t="shared" si="213"/>
        <v>0</v>
      </c>
      <c r="AQ303" s="15">
        <f t="shared" si="189"/>
        <v>0.56923404829303093</v>
      </c>
      <c r="AR303" s="15">
        <f t="shared" si="190"/>
        <v>8.4874892146662749E-6</v>
      </c>
      <c r="AS303" s="15">
        <f t="shared" si="191"/>
        <v>4.7698704187639851E-3</v>
      </c>
      <c r="AT303" s="14">
        <f t="shared" si="214"/>
        <v>1.8424192329563023E-3</v>
      </c>
      <c r="AU303" s="11">
        <f t="shared" si="199"/>
        <v>1.6628854390379128E-3</v>
      </c>
      <c r="AV303" s="14">
        <f t="shared" si="215"/>
        <v>-0.18082633861822919</v>
      </c>
      <c r="AW303" s="11">
        <f t="shared" si="200"/>
        <v>-0.20008322960615185</v>
      </c>
      <c r="AX303" s="13">
        <f t="shared" si="178"/>
        <v>-2.2712725320559146E-4</v>
      </c>
      <c r="AY303" s="11">
        <f t="shared" si="182"/>
        <v>8.1370291020455444E-3</v>
      </c>
      <c r="AZ303" s="12">
        <f t="shared" si="180"/>
        <v>1.6591577210412873E-6</v>
      </c>
      <c r="BA303" s="11">
        <f t="shared" si="181"/>
        <v>-2.1159647818994082E-5</v>
      </c>
      <c r="BB303" s="117">
        <f t="shared" si="201"/>
        <v>12215</v>
      </c>
      <c r="BC303" s="341">
        <f t="shared" si="179"/>
        <v>11</v>
      </c>
    </row>
    <row r="304" spans="1:55" ht="16">
      <c r="A304" s="20">
        <v>189</v>
      </c>
      <c r="B304" s="19">
        <v>44658</v>
      </c>
      <c r="C304" s="8">
        <v>14960244</v>
      </c>
      <c r="D304" s="8">
        <v>12313</v>
      </c>
      <c r="E304" s="8">
        <v>5418050</v>
      </c>
      <c r="F304" s="8">
        <v>5329416</v>
      </c>
      <c r="G304" s="8">
        <v>6629870</v>
      </c>
      <c r="H304" s="10">
        <f t="shared" si="183"/>
        <v>-76018</v>
      </c>
      <c r="I304" s="8">
        <v>22278</v>
      </c>
      <c r="J304" s="8">
        <v>1057032</v>
      </c>
      <c r="K304" s="8">
        <v>283</v>
      </c>
      <c r="L304" s="9">
        <v>12</v>
      </c>
      <c r="M304" s="8">
        <v>294076</v>
      </c>
      <c r="N304" s="8">
        <v>2791</v>
      </c>
      <c r="O304" s="18">
        <f t="shared" si="184"/>
        <v>12228</v>
      </c>
      <c r="P304" s="18">
        <f t="shared" si="185"/>
        <v>-48</v>
      </c>
      <c r="Q304" s="18">
        <f t="shared" si="186"/>
        <v>-4</v>
      </c>
      <c r="R304" s="18">
        <f t="shared" si="192"/>
        <v>0</v>
      </c>
      <c r="S304" s="17">
        <f t="shared" si="193"/>
        <v>10206.285714285714</v>
      </c>
      <c r="T304" s="17">
        <f t="shared" si="194"/>
        <v>7</v>
      </c>
      <c r="U304" s="17">
        <f t="shared" si="195"/>
        <v>-0.2857142857142857</v>
      </c>
      <c r="V304" s="17">
        <f t="shared" si="187"/>
        <v>12228</v>
      </c>
      <c r="W304" s="17">
        <f t="shared" si="196"/>
        <v>0</v>
      </c>
      <c r="X304" s="17">
        <f t="shared" si="188"/>
        <v>0</v>
      </c>
      <c r="Y304" s="17">
        <f t="shared" si="202"/>
        <v>10206.285714285714</v>
      </c>
      <c r="Z304" s="17">
        <f t="shared" si="203"/>
        <v>16.714285714285715</v>
      </c>
      <c r="AA304" s="17">
        <f t="shared" si="204"/>
        <v>0.7142857142857143</v>
      </c>
      <c r="AB304" s="11">
        <f t="shared" si="205"/>
        <v>0.39008888985956713</v>
      </c>
      <c r="AC304" s="11">
        <f t="shared" si="206"/>
        <v>1.5997532278097821E-5</v>
      </c>
      <c r="AD304" s="11">
        <f t="shared" si="207"/>
        <v>2.1579628830384117E-3</v>
      </c>
      <c r="AE304" s="11">
        <f t="shared" si="208"/>
        <v>0.40922843734514819</v>
      </c>
      <c r="AF304" s="11">
        <f t="shared" si="209"/>
        <v>9.5307694292799319E-6</v>
      </c>
      <c r="AG304" s="11">
        <f t="shared" si="210"/>
        <v>1.0204081632653062E-2</v>
      </c>
      <c r="AH304" s="11">
        <f t="shared" si="177"/>
        <v>0.46735973092799266</v>
      </c>
      <c r="AI304" s="11">
        <f t="shared" si="197"/>
        <v>0</v>
      </c>
      <c r="AJ304" s="11">
        <f t="shared" si="198"/>
        <v>0</v>
      </c>
      <c r="AK304" s="16">
        <f t="shared" si="217"/>
        <v>0.53230605167232781</v>
      </c>
      <c r="AL304" s="16">
        <f t="shared" si="218"/>
        <v>2.2293278254418121E-5</v>
      </c>
      <c r="AM304" s="16">
        <f t="shared" si="216"/>
        <v>2.4467824810374358E-3</v>
      </c>
      <c r="AN304" s="15">
        <f t="shared" si="211"/>
        <v>0.45578453376861866</v>
      </c>
      <c r="AO304" s="15">
        <f t="shared" si="212"/>
        <v>3.2844497725518535E-5</v>
      </c>
      <c r="AP304" s="15">
        <f t="shared" si="213"/>
        <v>0</v>
      </c>
      <c r="AQ304" s="15">
        <f t="shared" si="189"/>
        <v>0.57186697022033617</v>
      </c>
      <c r="AR304" s="15">
        <f t="shared" si="190"/>
        <v>6.7865407015956161E-6</v>
      </c>
      <c r="AS304" s="15">
        <f t="shared" si="191"/>
        <v>4.612553430859913E-3</v>
      </c>
      <c r="AT304" s="14">
        <f t="shared" si="214"/>
        <v>1.8572008199255793E-3</v>
      </c>
      <c r="AU304" s="11">
        <f t="shared" si="199"/>
        <v>1.5872537039618747E-3</v>
      </c>
      <c r="AV304" s="14">
        <f t="shared" si="215"/>
        <v>-0.16197479544318452</v>
      </c>
      <c r="AW304" s="11">
        <f t="shared" si="200"/>
        <v>-0.15821176456998634</v>
      </c>
      <c r="AX304" s="13">
        <f t="shared" si="178"/>
        <v>-2.5610279640567867E-3</v>
      </c>
      <c r="AY304" s="11">
        <f t="shared" si="182"/>
        <v>3.6589599619203041E-3</v>
      </c>
      <c r="AZ304" s="12">
        <f t="shared" si="180"/>
        <v>2.6094025976376609E-5</v>
      </c>
      <c r="BA304" s="11">
        <f t="shared" si="181"/>
        <v>-6.3996083525878175E-6</v>
      </c>
      <c r="BB304" s="117">
        <f t="shared" si="201"/>
        <v>12313</v>
      </c>
      <c r="BC304" s="341">
        <f t="shared" si="179"/>
        <v>173</v>
      </c>
    </row>
    <row r="305" spans="1:55" ht="16">
      <c r="A305" s="20">
        <v>190</v>
      </c>
      <c r="B305" s="19">
        <v>44659</v>
      </c>
      <c r="C305" s="8">
        <v>14971518</v>
      </c>
      <c r="D305" s="8">
        <v>11274</v>
      </c>
      <c r="E305" s="8">
        <v>5418251</v>
      </c>
      <c r="F305" s="8">
        <v>5329685</v>
      </c>
      <c r="G305" s="8">
        <v>6629870</v>
      </c>
      <c r="H305" s="10">
        <f t="shared" si="183"/>
        <v>-89120</v>
      </c>
      <c r="I305" s="8">
        <v>24465</v>
      </c>
      <c r="J305" s="8">
        <v>1067622</v>
      </c>
      <c r="K305" s="8">
        <v>335</v>
      </c>
      <c r="L305" s="9">
        <v>12</v>
      </c>
      <c r="M305" s="8">
        <v>294076</v>
      </c>
      <c r="N305" s="8">
        <v>2795</v>
      </c>
      <c r="O305" s="18">
        <f t="shared" si="184"/>
        <v>10590</v>
      </c>
      <c r="P305" s="18">
        <f t="shared" si="185"/>
        <v>52</v>
      </c>
      <c r="Q305" s="18">
        <f t="shared" si="186"/>
        <v>0</v>
      </c>
      <c r="R305" s="18">
        <f t="shared" si="192"/>
        <v>0</v>
      </c>
      <c r="S305" s="17">
        <f t="shared" si="193"/>
        <v>10115</v>
      </c>
      <c r="T305" s="17">
        <f t="shared" si="194"/>
        <v>10.857142857142858</v>
      </c>
      <c r="U305" s="17">
        <f t="shared" si="195"/>
        <v>0.42857142857142855</v>
      </c>
      <c r="V305" s="17">
        <f t="shared" si="187"/>
        <v>10590</v>
      </c>
      <c r="W305" s="17">
        <f t="shared" si="196"/>
        <v>52</v>
      </c>
      <c r="X305" s="17">
        <f t="shared" si="188"/>
        <v>0</v>
      </c>
      <c r="Y305" s="17">
        <f t="shared" si="202"/>
        <v>10115</v>
      </c>
      <c r="Z305" s="17">
        <f t="shared" si="203"/>
        <v>20.285714285714285</v>
      </c>
      <c r="AA305" s="17">
        <f t="shared" si="204"/>
        <v>1.2857142857142858</v>
      </c>
      <c r="AB305" s="11">
        <f t="shared" si="205"/>
        <v>0.45403537121824222</v>
      </c>
      <c r="AC305" s="11">
        <f t="shared" si="206"/>
        <v>1.9191201671959114E-5</v>
      </c>
      <c r="AD305" s="11">
        <f t="shared" si="207"/>
        <v>4.5431600201918223E-3</v>
      </c>
      <c r="AE305" s="11">
        <f t="shared" si="208"/>
        <v>0.43341975301215691</v>
      </c>
      <c r="AF305" s="11">
        <f t="shared" si="209"/>
        <v>9.4227493292089733E-6</v>
      </c>
      <c r="AG305" s="11">
        <f t="shared" si="210"/>
        <v>8.241758241758242E-3</v>
      </c>
      <c r="AH305" s="11">
        <f t="shared" si="177"/>
        <v>0.47535685429571772</v>
      </c>
      <c r="AI305" s="11">
        <f t="shared" si="197"/>
        <v>4.9194347947838853E-5</v>
      </c>
      <c r="AJ305" s="11">
        <f t="shared" si="198"/>
        <v>0</v>
      </c>
      <c r="AK305" s="16">
        <f t="shared" si="217"/>
        <v>0.52628778586125513</v>
      </c>
      <c r="AL305" s="16">
        <f t="shared" si="218"/>
        <v>1.5646168427546008E-5</v>
      </c>
      <c r="AM305" s="16">
        <f t="shared" si="216"/>
        <v>2.337492863551097E-3</v>
      </c>
      <c r="AN305" s="15">
        <f t="shared" si="211"/>
        <v>0.43256558170870352</v>
      </c>
      <c r="AO305" s="15">
        <f t="shared" si="212"/>
        <v>0</v>
      </c>
      <c r="AP305" s="15">
        <f t="shared" si="213"/>
        <v>0</v>
      </c>
      <c r="AQ305" s="15">
        <f t="shared" si="189"/>
        <v>0.55589316515332643</v>
      </c>
      <c r="AR305" s="15">
        <f t="shared" si="190"/>
        <v>4.7124489593326267E-6</v>
      </c>
      <c r="AS305" s="15">
        <f t="shared" si="191"/>
        <v>4.1485163078900751E-3</v>
      </c>
      <c r="AT305" s="14">
        <f t="shared" si="214"/>
        <v>1.7004858315472248E-3</v>
      </c>
      <c r="AU305" s="11">
        <f t="shared" si="199"/>
        <v>1.5668913137490954E-3</v>
      </c>
      <c r="AV305" s="14">
        <f t="shared" si="215"/>
        <v>-0.12650359066427289</v>
      </c>
      <c r="AW305" s="11">
        <f t="shared" si="200"/>
        <v>-0.14028558782787387</v>
      </c>
      <c r="AX305" s="13">
        <f t="shared" si="178"/>
        <v>-3.5386355863085057E-3</v>
      </c>
      <c r="AY305" s="11">
        <f t="shared" si="182"/>
        <v>-4.4489243514303761E-3</v>
      </c>
      <c r="AZ305" s="12">
        <f t="shared" si="180"/>
        <v>4.0573947905464211E-5</v>
      </c>
      <c r="BA305" s="11">
        <f t="shared" si="181"/>
        <v>3.348481946101507E-5</v>
      </c>
      <c r="BB305" s="117">
        <f t="shared" si="201"/>
        <v>11274</v>
      </c>
      <c r="BC305" s="341">
        <f t="shared" si="179"/>
        <v>269</v>
      </c>
    </row>
    <row r="306" spans="1:55" ht="16">
      <c r="A306" s="20">
        <v>191</v>
      </c>
      <c r="B306" s="19">
        <v>44660</v>
      </c>
      <c r="C306" s="8">
        <v>14983464</v>
      </c>
      <c r="D306" s="8">
        <v>11946</v>
      </c>
      <c r="E306" s="8">
        <v>5418579</v>
      </c>
      <c r="F306" s="8">
        <v>5330022</v>
      </c>
      <c r="G306" s="8">
        <v>6629870</v>
      </c>
      <c r="H306" s="10">
        <f t="shared" si="183"/>
        <v>-92672</v>
      </c>
      <c r="I306" s="8">
        <v>19768</v>
      </c>
      <c r="J306" s="8">
        <v>1075493</v>
      </c>
      <c r="K306" s="8">
        <v>366</v>
      </c>
      <c r="L306" s="9">
        <v>15</v>
      </c>
      <c r="M306" s="8">
        <v>294076</v>
      </c>
      <c r="N306" s="8">
        <v>2802</v>
      </c>
      <c r="O306" s="18">
        <f t="shared" si="184"/>
        <v>7871</v>
      </c>
      <c r="P306" s="18">
        <f t="shared" si="185"/>
        <v>31</v>
      </c>
      <c r="Q306" s="18">
        <f t="shared" si="186"/>
        <v>3</v>
      </c>
      <c r="R306" s="18">
        <f t="shared" si="192"/>
        <v>0</v>
      </c>
      <c r="S306" s="17">
        <f t="shared" si="193"/>
        <v>9764.5714285714294</v>
      </c>
      <c r="T306" s="17">
        <f t="shared" si="194"/>
        <v>5.2857142857142856</v>
      </c>
      <c r="U306" s="17">
        <f t="shared" si="195"/>
        <v>0.14285714285714285</v>
      </c>
      <c r="V306" s="17">
        <f t="shared" si="187"/>
        <v>7871</v>
      </c>
      <c r="W306" s="17">
        <f t="shared" si="196"/>
        <v>31</v>
      </c>
      <c r="X306" s="17">
        <f t="shared" si="188"/>
        <v>3</v>
      </c>
      <c r="Y306" s="17">
        <f t="shared" si="202"/>
        <v>9764.5714285714294</v>
      </c>
      <c r="Z306" s="17">
        <f t="shared" si="203"/>
        <v>15.428571428571429</v>
      </c>
      <c r="AA306" s="17">
        <f t="shared" si="204"/>
        <v>1.1428571428571428</v>
      </c>
      <c r="AB306" s="11">
        <f t="shared" si="205"/>
        <v>0.39912411316457919</v>
      </c>
      <c r="AC306" s="11">
        <f t="shared" si="206"/>
        <v>1.4451342730452753E-5</v>
      </c>
      <c r="AD306" s="11">
        <f t="shared" si="207"/>
        <v>3.4115138592750532E-3</v>
      </c>
      <c r="AE306" s="11">
        <f t="shared" si="208"/>
        <v>0.44651733545951733</v>
      </c>
      <c r="AF306" s="11">
        <f t="shared" si="209"/>
        <v>9.6124738347027524E-6</v>
      </c>
      <c r="AG306" s="11">
        <f t="shared" si="210"/>
        <v>3.2258064516129032E-3</v>
      </c>
      <c r="AH306" s="11">
        <f t="shared" si="177"/>
        <v>0.32172491314122215</v>
      </c>
      <c r="AI306" s="11">
        <f t="shared" si="197"/>
        <v>2.9036494189891179E-5</v>
      </c>
      <c r="AJ306" s="11">
        <f t="shared" si="198"/>
        <v>8.9552238805970154E-3</v>
      </c>
      <c r="AK306" s="16">
        <f t="shared" si="217"/>
        <v>0.48172244084567373</v>
      </c>
      <c r="AL306" s="16">
        <f t="shared" si="218"/>
        <v>2.025473095237464E-5</v>
      </c>
      <c r="AM306" s="16">
        <f t="shared" si="216"/>
        <v>4.5846838747870518E-3</v>
      </c>
      <c r="AN306" s="15">
        <f t="shared" si="211"/>
        <v>0.38876776837882621</v>
      </c>
      <c r="AO306" s="15">
        <f t="shared" si="212"/>
        <v>0</v>
      </c>
      <c r="AP306" s="15">
        <f t="shared" si="213"/>
        <v>9.6774193548387101E-3</v>
      </c>
      <c r="AQ306" s="15">
        <f t="shared" si="189"/>
        <v>0.5848641328079448</v>
      </c>
      <c r="AR306" s="15">
        <f t="shared" si="190"/>
        <v>5.2089605516370282E-6</v>
      </c>
      <c r="AS306" s="15">
        <f t="shared" si="191"/>
        <v>2.794114502021001E-3</v>
      </c>
      <c r="AT306" s="14">
        <f t="shared" si="214"/>
        <v>1.801845285050838E-3</v>
      </c>
      <c r="AU306" s="11">
        <f t="shared" si="199"/>
        <v>1.595614135075693E-3</v>
      </c>
      <c r="AV306" s="14">
        <f t="shared" si="215"/>
        <v>-0.12890625</v>
      </c>
      <c r="AW306" s="11">
        <f t="shared" si="200"/>
        <v>-0.11942363634623722</v>
      </c>
      <c r="AX306" s="13">
        <f t="shared" si="178"/>
        <v>-3.7814183123877918E-3</v>
      </c>
      <c r="AY306" s="11">
        <f t="shared" si="182"/>
        <v>-2.700021108915992E-3</v>
      </c>
      <c r="AZ306" s="12">
        <f t="shared" si="180"/>
        <v>5.0830559271901258E-5</v>
      </c>
      <c r="BA306" s="11">
        <f t="shared" si="181"/>
        <v>3.7147894949028305E-5</v>
      </c>
      <c r="BB306" s="117">
        <f t="shared" si="201"/>
        <v>11946</v>
      </c>
      <c r="BC306" s="341">
        <f t="shared" si="179"/>
        <v>337</v>
      </c>
    </row>
    <row r="307" spans="1:55" ht="16">
      <c r="A307" s="20">
        <v>192</v>
      </c>
      <c r="B307" s="19">
        <v>44661</v>
      </c>
      <c r="C307" s="8">
        <v>14991169</v>
      </c>
      <c r="D307" s="8">
        <v>7705</v>
      </c>
      <c r="E307" s="8">
        <v>5418512</v>
      </c>
      <c r="F307" s="8">
        <v>5329989</v>
      </c>
      <c r="G307" s="8">
        <v>6629870</v>
      </c>
      <c r="H307" s="10">
        <f t="shared" si="183"/>
        <v>-102038</v>
      </c>
      <c r="I307" s="8">
        <v>19731</v>
      </c>
      <c r="J307" s="8">
        <v>1084937</v>
      </c>
      <c r="K307" s="8">
        <v>356</v>
      </c>
      <c r="L307" s="9">
        <v>16</v>
      </c>
      <c r="M307" s="8">
        <v>294076</v>
      </c>
      <c r="N307" s="8">
        <v>2803</v>
      </c>
      <c r="O307" s="18">
        <f t="shared" si="184"/>
        <v>9444</v>
      </c>
      <c r="P307" s="18">
        <f t="shared" si="185"/>
        <v>-10</v>
      </c>
      <c r="Q307" s="18">
        <f t="shared" si="186"/>
        <v>1</v>
      </c>
      <c r="R307" s="18">
        <f t="shared" si="192"/>
        <v>0</v>
      </c>
      <c r="S307" s="17">
        <f t="shared" si="193"/>
        <v>9723.8571428571431</v>
      </c>
      <c r="T307" s="17">
        <f t="shared" si="194"/>
        <v>8.5714285714285712</v>
      </c>
      <c r="U307" s="17">
        <f t="shared" si="195"/>
        <v>0.42857142857142855</v>
      </c>
      <c r="V307" s="17">
        <f t="shared" si="187"/>
        <v>9444</v>
      </c>
      <c r="W307" s="17">
        <f t="shared" si="196"/>
        <v>0</v>
      </c>
      <c r="X307" s="17">
        <f t="shared" si="188"/>
        <v>1</v>
      </c>
      <c r="Y307" s="17">
        <f t="shared" si="202"/>
        <v>9723.8571428571431</v>
      </c>
      <c r="Z307" s="17">
        <f t="shared" si="203"/>
        <v>17.571428571428573</v>
      </c>
      <c r="AA307" s="17">
        <f t="shared" si="204"/>
        <v>1.1428571428571428</v>
      </c>
      <c r="AB307" s="11">
        <f t="shared" si="205"/>
        <v>0.49189888419957217</v>
      </c>
      <c r="AC307" s="11">
        <f t="shared" si="206"/>
        <v>1.6338022257168177E-5</v>
      </c>
      <c r="AD307" s="11">
        <f t="shared" si="207"/>
        <v>3.1225604996096799E-3</v>
      </c>
      <c r="AE307" s="11">
        <f t="shared" si="208"/>
        <v>0.51140797470374078</v>
      </c>
      <c r="AF307" s="11">
        <f t="shared" si="209"/>
        <v>9.5271653611606187E-6</v>
      </c>
      <c r="AG307" s="11">
        <f t="shared" si="210"/>
        <v>3.2679738562091504E-3</v>
      </c>
      <c r="AH307" s="11">
        <f t="shared" si="177"/>
        <v>0.47774180493727236</v>
      </c>
      <c r="AI307" s="11">
        <f t="shared" si="197"/>
        <v>0</v>
      </c>
      <c r="AJ307" s="11">
        <f t="shared" si="198"/>
        <v>2.7322404371584699E-3</v>
      </c>
      <c r="AK307" s="16">
        <f t="shared" si="217"/>
        <v>0.48601709125529807</v>
      </c>
      <c r="AL307" s="16">
        <f t="shared" si="218"/>
        <v>2.025473095237464E-5</v>
      </c>
      <c r="AM307" s="16">
        <f t="shared" si="216"/>
        <v>4.5846838747870518E-3</v>
      </c>
      <c r="AN307" s="15">
        <f t="shared" si="211"/>
        <v>0.4491318915625952</v>
      </c>
      <c r="AO307" s="15">
        <f t="shared" si="212"/>
        <v>9.9537548549439295E-7</v>
      </c>
      <c r="AP307" s="15">
        <f t="shared" si="213"/>
        <v>9.8039215686274508E-3</v>
      </c>
      <c r="AQ307" s="15">
        <f t="shared" si="189"/>
        <v>0.59195765175287085</v>
      </c>
      <c r="AR307" s="15">
        <f t="shared" si="190"/>
        <v>6.3188556350361783E-6</v>
      </c>
      <c r="AS307" s="15">
        <f t="shared" si="191"/>
        <v>3.2434780765888912E-3</v>
      </c>
      <c r="AT307" s="14">
        <f t="shared" si="214"/>
        <v>1.1621645673293745E-3</v>
      </c>
      <c r="AU307" s="11">
        <f t="shared" si="199"/>
        <v>1.6012380333249373E-3</v>
      </c>
      <c r="AV307" s="14">
        <f t="shared" si="215"/>
        <v>-7.5511084105921319E-2</v>
      </c>
      <c r="AW307" s="11">
        <f t="shared" si="200"/>
        <v>-0.10683422648580407</v>
      </c>
      <c r="AX307" s="13">
        <f t="shared" si="178"/>
        <v>3.5609461325966852E-4</v>
      </c>
      <c r="AY307" s="11">
        <f t="shared" si="182"/>
        <v>-3.230310963621585E-3</v>
      </c>
      <c r="AZ307" s="12">
        <f t="shared" si="180"/>
        <v>-4.977473163123862E-6</v>
      </c>
      <c r="BA307" s="11">
        <f t="shared" si="181"/>
        <v>4.6865818743698699E-5</v>
      </c>
      <c r="BB307" s="117">
        <f t="shared" si="201"/>
        <v>7705</v>
      </c>
      <c r="BC307" s="341">
        <f t="shared" si="179"/>
        <v>-33</v>
      </c>
    </row>
    <row r="308" spans="1:55" ht="16">
      <c r="A308" s="20">
        <v>193</v>
      </c>
      <c r="B308" s="19">
        <v>44662</v>
      </c>
      <c r="C308" s="8">
        <v>14995449</v>
      </c>
      <c r="D308" s="8">
        <v>4280</v>
      </c>
      <c r="E308" s="8">
        <v>5418729</v>
      </c>
      <c r="F308" s="8">
        <v>5330166</v>
      </c>
      <c r="G308" s="8">
        <v>6629870</v>
      </c>
      <c r="H308" s="10">
        <f t="shared" si="183"/>
        <v>-106564</v>
      </c>
      <c r="I308" s="8">
        <v>15181</v>
      </c>
      <c r="J308" s="8">
        <v>1093806</v>
      </c>
      <c r="K308" s="8">
        <v>381</v>
      </c>
      <c r="L308" s="9">
        <v>20</v>
      </c>
      <c r="M308" s="8">
        <v>294076</v>
      </c>
      <c r="N308" s="8">
        <v>2804</v>
      </c>
      <c r="O308" s="18">
        <f t="shared" si="184"/>
        <v>8869</v>
      </c>
      <c r="P308" s="18">
        <f t="shared" si="185"/>
        <v>25</v>
      </c>
      <c r="Q308" s="18">
        <f t="shared" si="186"/>
        <v>4</v>
      </c>
      <c r="R308" s="18">
        <f t="shared" si="192"/>
        <v>0</v>
      </c>
      <c r="S308" s="17">
        <f t="shared" si="193"/>
        <v>9388.5714285714294</v>
      </c>
      <c r="T308" s="17">
        <f t="shared" si="194"/>
        <v>15.571428571428571</v>
      </c>
      <c r="U308" s="17">
        <f t="shared" si="195"/>
        <v>1</v>
      </c>
      <c r="V308" s="17">
        <f t="shared" si="187"/>
        <v>8869</v>
      </c>
      <c r="W308" s="17">
        <f t="shared" si="196"/>
        <v>25</v>
      </c>
      <c r="X308" s="17">
        <f t="shared" si="188"/>
        <v>4</v>
      </c>
      <c r="Y308" s="17">
        <f t="shared" si="202"/>
        <v>9388.5714285714294</v>
      </c>
      <c r="Z308" s="17">
        <f t="shared" si="203"/>
        <v>17.714285714285715</v>
      </c>
      <c r="AA308" s="17">
        <f t="shared" si="204"/>
        <v>1.1428571428571428</v>
      </c>
      <c r="AB308" s="11">
        <f t="shared" si="205"/>
        <v>0.47582846427304393</v>
      </c>
      <c r="AC308" s="11">
        <f t="shared" si="206"/>
        <v>1.6327478659392865E-5</v>
      </c>
      <c r="AD308" s="11">
        <f t="shared" si="207"/>
        <v>3.2102728731942215E-3</v>
      </c>
      <c r="AE308" s="11">
        <f t="shared" si="208"/>
        <v>0.5286970010341262</v>
      </c>
      <c r="AF308" s="11">
        <f t="shared" si="209"/>
        <v>4.9334331860210182E-6</v>
      </c>
      <c r="AG308" s="11">
        <f t="shared" si="210"/>
        <v>3.2573289902280132E-3</v>
      </c>
      <c r="AH308" s="11">
        <f t="shared" si="177"/>
        <v>0.44949571739901678</v>
      </c>
      <c r="AI308" s="11">
        <f t="shared" si="197"/>
        <v>2.3042812624143154E-5</v>
      </c>
      <c r="AJ308" s="11">
        <f t="shared" si="198"/>
        <v>1.1235955056179775E-2</v>
      </c>
      <c r="AK308" s="16">
        <f t="shared" si="217"/>
        <v>0.48102967391303425</v>
      </c>
      <c r="AL308" s="16">
        <f t="shared" si="218"/>
        <v>1.3136619111978395E-5</v>
      </c>
      <c r="AM308" s="16">
        <f t="shared" si="216"/>
        <v>4.5846838747870518E-3</v>
      </c>
      <c r="AN308" s="15">
        <f t="shared" si="211"/>
        <v>0.49162357807652535</v>
      </c>
      <c r="AO308" s="15">
        <f t="shared" si="212"/>
        <v>0</v>
      </c>
      <c r="AP308" s="15">
        <f t="shared" si="213"/>
        <v>0</v>
      </c>
      <c r="AQ308" s="15">
        <f t="shared" si="189"/>
        <v>0.5899258125140181</v>
      </c>
      <c r="AR308" s="15">
        <f t="shared" si="190"/>
        <v>6.4821952106636272E-6</v>
      </c>
      <c r="AS308" s="15">
        <f t="shared" si="191"/>
        <v>3.2434780765888912E-3</v>
      </c>
      <c r="AT308" s="14">
        <f t="shared" si="214"/>
        <v>6.4556318600515544E-4</v>
      </c>
      <c r="AU308" s="11">
        <f t="shared" si="199"/>
        <v>1.6165152128602392E-3</v>
      </c>
      <c r="AV308" s="14">
        <f t="shared" si="215"/>
        <v>-4.0163657520363348E-2</v>
      </c>
      <c r="AW308" s="11">
        <f t="shared" si="200"/>
        <v>-9.6713155665518774E-2</v>
      </c>
      <c r="AX308" s="13">
        <f t="shared" si="178"/>
        <v>-1.7346478762813853E-3</v>
      </c>
      <c r="AY308" s="11">
        <f t="shared" si="182"/>
        <v>-3.595804009372493E-3</v>
      </c>
      <c r="AZ308" s="12">
        <f t="shared" si="180"/>
        <v>2.6697356056755262E-5</v>
      </c>
      <c r="BA308" s="11">
        <f t="shared" si="181"/>
        <v>5.7984330224962398E-5</v>
      </c>
      <c r="BB308" s="117">
        <f t="shared" si="201"/>
        <v>4280</v>
      </c>
      <c r="BC308" s="341">
        <f t="shared" si="179"/>
        <v>177</v>
      </c>
    </row>
    <row r="309" spans="1:55" ht="16">
      <c r="A309" s="20">
        <v>194</v>
      </c>
      <c r="B309" s="19">
        <v>44663</v>
      </c>
      <c r="C309" s="8">
        <v>15009767</v>
      </c>
      <c r="D309" s="8">
        <v>14318</v>
      </c>
      <c r="E309" s="8">
        <v>5419391</v>
      </c>
      <c r="F309" s="8">
        <v>5330956</v>
      </c>
      <c r="G309" s="8">
        <v>6629870</v>
      </c>
      <c r="H309" s="10">
        <f t="shared" si="183"/>
        <v>-117284</v>
      </c>
      <c r="I309" s="8">
        <v>16277</v>
      </c>
      <c r="J309" s="8">
        <v>1102634</v>
      </c>
      <c r="K309" s="8">
        <v>376</v>
      </c>
      <c r="L309" s="9">
        <v>19</v>
      </c>
      <c r="M309" s="8">
        <v>294076</v>
      </c>
      <c r="N309" s="8">
        <v>2816</v>
      </c>
      <c r="O309" s="18">
        <f t="shared" si="184"/>
        <v>8828</v>
      </c>
      <c r="P309" s="18">
        <f t="shared" si="185"/>
        <v>-5</v>
      </c>
      <c r="Q309" s="18">
        <f t="shared" si="186"/>
        <v>-1</v>
      </c>
      <c r="R309" s="18">
        <f t="shared" si="192"/>
        <v>0</v>
      </c>
      <c r="S309" s="17">
        <f t="shared" si="193"/>
        <v>9258.5714285714294</v>
      </c>
      <c r="T309" s="17">
        <f t="shared" si="194"/>
        <v>5.5714285714285712</v>
      </c>
      <c r="U309" s="17">
        <f t="shared" si="195"/>
        <v>0.2857142857142857</v>
      </c>
      <c r="V309" s="17">
        <f t="shared" si="187"/>
        <v>8828</v>
      </c>
      <c r="W309" s="17">
        <f t="shared" si="196"/>
        <v>0</v>
      </c>
      <c r="X309" s="17">
        <f t="shared" si="188"/>
        <v>0</v>
      </c>
      <c r="Y309" s="17">
        <f t="shared" si="202"/>
        <v>9258.5714285714294</v>
      </c>
      <c r="Z309" s="17">
        <f t="shared" si="203"/>
        <v>10.285714285714286</v>
      </c>
      <c r="AA309" s="17">
        <f t="shared" si="204"/>
        <v>1.1428571428571428</v>
      </c>
      <c r="AB309" s="11">
        <f t="shared" si="205"/>
        <v>0.60987888996584083</v>
      </c>
      <c r="AC309" s="11">
        <f t="shared" si="206"/>
        <v>9.4036001683244431E-6</v>
      </c>
      <c r="AD309" s="11">
        <f t="shared" si="207"/>
        <v>2.9996250468691411E-3</v>
      </c>
      <c r="AE309" s="11">
        <f t="shared" si="208"/>
        <v>0.81342354778122239</v>
      </c>
      <c r="AF309" s="11">
        <f t="shared" si="209"/>
        <v>1.2149129305417521E-5</v>
      </c>
      <c r="AG309" s="11">
        <f t="shared" si="210"/>
        <v>3.2786885245901639E-3</v>
      </c>
      <c r="AH309" s="11">
        <f t="shared" si="177"/>
        <v>0.58151636914564253</v>
      </c>
      <c r="AI309" s="11">
        <f t="shared" si="197"/>
        <v>0</v>
      </c>
      <c r="AJ309" s="11">
        <f t="shared" si="198"/>
        <v>0</v>
      </c>
      <c r="AK309" s="16">
        <f t="shared" si="217"/>
        <v>0.48031904168356609</v>
      </c>
      <c r="AL309" s="16">
        <f t="shared" si="218"/>
        <v>7.5090356228591034E-6</v>
      </c>
      <c r="AM309" s="16">
        <f t="shared" si="216"/>
        <v>2.7936390986676488E-3</v>
      </c>
      <c r="AN309" s="15">
        <f t="shared" si="211"/>
        <v>0.89347378425471247</v>
      </c>
      <c r="AO309" s="15">
        <f t="shared" si="212"/>
        <v>3.3235549134360572E-5</v>
      </c>
      <c r="AP309" s="15">
        <f t="shared" si="213"/>
        <v>3.2786885245901639E-3</v>
      </c>
      <c r="AQ309" s="15">
        <f t="shared" si="189"/>
        <v>0.60629674673569234</v>
      </c>
      <c r="AR309" s="15">
        <f t="shared" si="190"/>
        <v>2.9623520950996337E-6</v>
      </c>
      <c r="AS309" s="15">
        <f t="shared" si="191"/>
        <v>2.2228189521422601E-3</v>
      </c>
      <c r="AT309" s="14">
        <f t="shared" si="214"/>
        <v>2.1596200227153774E-3</v>
      </c>
      <c r="AU309" s="11">
        <f t="shared" si="199"/>
        <v>1.6520254975910969E-3</v>
      </c>
      <c r="AV309" s="14">
        <f t="shared" si="215"/>
        <v>-0.12207973807168923</v>
      </c>
      <c r="AW309" s="11">
        <f t="shared" si="200"/>
        <v>-9.0661321450484847E-2</v>
      </c>
      <c r="AX309" s="13">
        <f t="shared" si="178"/>
        <v>-7.4133853834315528E-3</v>
      </c>
      <c r="AY309" s="11">
        <f t="shared" si="182"/>
        <v>-3.9130435715328806E-3</v>
      </c>
      <c r="AZ309" s="12">
        <f t="shared" si="180"/>
        <v>1.1915769087478336E-4</v>
      </c>
      <c r="BA309" s="11">
        <f t="shared" si="181"/>
        <v>6.9921646815311391E-5</v>
      </c>
      <c r="BB309" s="117">
        <f t="shared" si="201"/>
        <v>14318</v>
      </c>
      <c r="BC309" s="341">
        <f t="shared" si="179"/>
        <v>790</v>
      </c>
    </row>
    <row r="310" spans="1:55" ht="16">
      <c r="A310" s="20">
        <v>195</v>
      </c>
      <c r="B310" s="19">
        <v>44664</v>
      </c>
      <c r="C310" s="8">
        <v>15022243</v>
      </c>
      <c r="D310" s="8">
        <v>12476</v>
      </c>
      <c r="E310" s="8">
        <v>5419751</v>
      </c>
      <c r="F310" s="8">
        <v>5331418</v>
      </c>
      <c r="G310" s="8">
        <v>6629870</v>
      </c>
      <c r="H310" s="10">
        <f t="shared" si="183"/>
        <v>-134584</v>
      </c>
      <c r="I310" s="8">
        <v>22849</v>
      </c>
      <c r="J310" s="8">
        <v>1112871</v>
      </c>
      <c r="K310" s="8">
        <v>391</v>
      </c>
      <c r="L310" s="9">
        <v>19</v>
      </c>
      <c r="M310" s="8">
        <v>294076</v>
      </c>
      <c r="N310" s="8">
        <v>2830</v>
      </c>
      <c r="O310" s="18">
        <f t="shared" si="184"/>
        <v>10237</v>
      </c>
      <c r="P310" s="18">
        <f t="shared" si="185"/>
        <v>15</v>
      </c>
      <c r="Q310" s="18">
        <f t="shared" si="186"/>
        <v>0</v>
      </c>
      <c r="R310" s="18">
        <f t="shared" si="192"/>
        <v>0</v>
      </c>
      <c r="S310" s="17">
        <f t="shared" si="193"/>
        <v>9372.7142857142862</v>
      </c>
      <c r="T310" s="17">
        <f t="shared" si="194"/>
        <v>5.2857142857142856</v>
      </c>
      <c r="U310" s="17">
        <f t="shared" si="195"/>
        <v>0.8571428571428571</v>
      </c>
      <c r="V310" s="17">
        <f t="shared" si="187"/>
        <v>10237</v>
      </c>
      <c r="W310" s="17">
        <f t="shared" si="196"/>
        <v>15</v>
      </c>
      <c r="X310" s="17">
        <f t="shared" si="188"/>
        <v>0</v>
      </c>
      <c r="Y310" s="17">
        <f t="shared" si="202"/>
        <v>9372.7142857142862</v>
      </c>
      <c r="Z310" s="17">
        <f t="shared" si="203"/>
        <v>10</v>
      </c>
      <c r="AA310" s="17">
        <f t="shared" si="204"/>
        <v>1.7142857142857142</v>
      </c>
      <c r="AB310" s="11">
        <f t="shared" si="205"/>
        <v>0.57582566109936018</v>
      </c>
      <c r="AC310" s="11">
        <f t="shared" si="206"/>
        <v>9.069192497238431E-6</v>
      </c>
      <c r="AD310" s="11">
        <f t="shared" si="207"/>
        <v>4.559270516717325E-3</v>
      </c>
      <c r="AE310" s="11">
        <f t="shared" si="208"/>
        <v>0.57603870233352306</v>
      </c>
      <c r="AF310" s="11">
        <f t="shared" si="209"/>
        <v>1.629840107160606E-5</v>
      </c>
      <c r="AG310" s="11">
        <f t="shared" si="210"/>
        <v>2.9498525073746312E-3</v>
      </c>
      <c r="AH310" s="11">
        <f t="shared" ref="AH310:AH373" si="219">MIN(1,V310/I309)</f>
        <v>0.62892424894022236</v>
      </c>
      <c r="AI310" s="11">
        <f t="shared" si="197"/>
        <v>1.3603788745857646E-5</v>
      </c>
      <c r="AJ310" s="11">
        <f t="shared" si="198"/>
        <v>0</v>
      </c>
      <c r="AK310" s="16">
        <f t="shared" si="217"/>
        <v>0.49399392305876105</v>
      </c>
      <c r="AL310" s="16">
        <f t="shared" si="218"/>
        <v>7.5090356228591034E-6</v>
      </c>
      <c r="AM310" s="16">
        <f t="shared" si="216"/>
        <v>2.2471910112359548E-3</v>
      </c>
      <c r="AN310" s="15">
        <f t="shared" si="211"/>
        <v>0.59886169607285145</v>
      </c>
      <c r="AO310" s="15">
        <f t="shared" si="212"/>
        <v>0</v>
      </c>
      <c r="AP310" s="15">
        <f t="shared" si="213"/>
        <v>0</v>
      </c>
      <c r="AQ310" s="15">
        <f t="shared" si="189"/>
        <v>0.60780189097502746</v>
      </c>
      <c r="AR310" s="15">
        <f t="shared" si="190"/>
        <v>2.9623520950996337E-6</v>
      </c>
      <c r="AS310" s="15">
        <f t="shared" si="191"/>
        <v>2.2228189521422601E-3</v>
      </c>
      <c r="AT310" s="14">
        <f t="shared" si="214"/>
        <v>1.8817865207010093E-3</v>
      </c>
      <c r="AU310" s="11">
        <f t="shared" si="199"/>
        <v>1.429806100485918E-3</v>
      </c>
      <c r="AV310" s="14">
        <f t="shared" si="215"/>
        <v>-9.2700469595197052E-2</v>
      </c>
      <c r="AW310" s="11">
        <f t="shared" si="200"/>
        <v>-7.3711569840579153E-2</v>
      </c>
      <c r="AX310" s="13">
        <f t="shared" ref="AX310:AX373" si="220">(F310-F309)/H309</f>
        <v>-3.9391562361447427E-3</v>
      </c>
      <c r="AY310" s="11">
        <f t="shared" si="182"/>
        <v>-3.5970203287426501E-3</v>
      </c>
      <c r="AZ310" s="12">
        <f t="shared" si="180"/>
        <v>6.9684624283734075E-5</v>
      </c>
      <c r="BA310" s="11">
        <f t="shared" si="181"/>
        <v>6.7853086539727454E-5</v>
      </c>
      <c r="BB310" s="117">
        <f t="shared" si="201"/>
        <v>12476</v>
      </c>
      <c r="BC310" s="341">
        <f t="shared" ref="BC310:BC373" si="221">F310-F309</f>
        <v>462</v>
      </c>
    </row>
    <row r="311" spans="1:55" ht="16">
      <c r="A311" s="20">
        <v>196</v>
      </c>
      <c r="B311" s="19">
        <v>44665</v>
      </c>
      <c r="C311" s="8">
        <v>15035265</v>
      </c>
      <c r="D311" s="8">
        <v>13022</v>
      </c>
      <c r="E311" s="8">
        <v>5420342</v>
      </c>
      <c r="F311" s="8">
        <v>5332107</v>
      </c>
      <c r="G311" s="8">
        <v>6629870</v>
      </c>
      <c r="H311" s="10">
        <f t="shared" si="183"/>
        <v>-142899</v>
      </c>
      <c r="I311" s="8">
        <v>20579</v>
      </c>
      <c r="J311" s="8">
        <v>1122752</v>
      </c>
      <c r="K311" s="8">
        <v>392</v>
      </c>
      <c r="L311" s="9">
        <v>19</v>
      </c>
      <c r="M311" s="8">
        <v>294076</v>
      </c>
      <c r="N311" s="8">
        <v>2844</v>
      </c>
      <c r="O311" s="18">
        <f t="shared" si="184"/>
        <v>9881</v>
      </c>
      <c r="P311" s="18">
        <f t="shared" si="185"/>
        <v>1</v>
      </c>
      <c r="Q311" s="18">
        <f t="shared" si="186"/>
        <v>0</v>
      </c>
      <c r="R311" s="18">
        <f t="shared" si="192"/>
        <v>0</v>
      </c>
      <c r="S311" s="17">
        <f t="shared" si="193"/>
        <v>9187.7142857142862</v>
      </c>
      <c r="T311" s="17">
        <f t="shared" si="194"/>
        <v>6.4285714285714288</v>
      </c>
      <c r="U311" s="17">
        <f t="shared" si="195"/>
        <v>1.2857142857142858</v>
      </c>
      <c r="V311" s="17">
        <f t="shared" si="187"/>
        <v>9881</v>
      </c>
      <c r="W311" s="17">
        <f t="shared" si="196"/>
        <v>1</v>
      </c>
      <c r="X311" s="17">
        <f t="shared" si="188"/>
        <v>0</v>
      </c>
      <c r="Y311" s="17">
        <f t="shared" si="202"/>
        <v>9187.7142857142862</v>
      </c>
      <c r="Z311" s="17">
        <f t="shared" si="203"/>
        <v>10</v>
      </c>
      <c r="AA311" s="17">
        <f t="shared" si="204"/>
        <v>2.1428571428571428</v>
      </c>
      <c r="AB311" s="11">
        <f t="shared" si="205"/>
        <v>0.40210575017349931</v>
      </c>
      <c r="AC311" s="11">
        <f t="shared" si="206"/>
        <v>8.9857674429471157E-6</v>
      </c>
      <c r="AD311" s="11">
        <f t="shared" si="207"/>
        <v>5.4804530507855317E-3</v>
      </c>
      <c r="AE311" s="11">
        <f t="shared" si="208"/>
        <v>0.39008888985956713</v>
      </c>
      <c r="AF311" s="11">
        <f t="shared" si="209"/>
        <v>1.5997532278097821E-5</v>
      </c>
      <c r="AG311" s="11">
        <f t="shared" si="210"/>
        <v>2.1579628830384117E-3</v>
      </c>
      <c r="AH311" s="11">
        <f t="shared" si="219"/>
        <v>0.43244780953214584</v>
      </c>
      <c r="AI311" s="11">
        <f t="shared" si="197"/>
        <v>8.9857674429471165E-7</v>
      </c>
      <c r="AJ311" s="11">
        <f t="shared" si="198"/>
        <v>0</v>
      </c>
      <c r="AK311" s="16">
        <f t="shared" si="217"/>
        <v>0.49253086953456693</v>
      </c>
      <c r="AL311" s="16">
        <f t="shared" si="218"/>
        <v>8.02219343090697E-6</v>
      </c>
      <c r="AM311" s="16">
        <f t="shared" si="216"/>
        <v>3.7433155080213902E-3</v>
      </c>
      <c r="AN311" s="15">
        <f t="shared" si="211"/>
        <v>0.46735973092799266</v>
      </c>
      <c r="AO311" s="15">
        <f t="shared" si="212"/>
        <v>0</v>
      </c>
      <c r="AP311" s="15">
        <f t="shared" si="213"/>
        <v>0</v>
      </c>
      <c r="AQ311" s="15">
        <f t="shared" si="189"/>
        <v>0.60451388301286868</v>
      </c>
      <c r="AR311" s="15">
        <f t="shared" si="190"/>
        <v>5.65350297396681E-6</v>
      </c>
      <c r="AS311" s="15">
        <f t="shared" si="191"/>
        <v>2.2228189521422601E-3</v>
      </c>
      <c r="AT311" s="14">
        <f t="shared" si="214"/>
        <v>1.9641410766726951E-3</v>
      </c>
      <c r="AU311" s="11">
        <f t="shared" si="199"/>
        <v>1.3090969894044464E-3</v>
      </c>
      <c r="AV311" s="14">
        <f t="shared" si="215"/>
        <v>-9.1127299701187547E-2</v>
      </c>
      <c r="AW311" s="11">
        <f t="shared" si="200"/>
        <v>-6.4776574144730495E-2</v>
      </c>
      <c r="AX311" s="13">
        <f t="shared" si="220"/>
        <v>-5.119479284313143E-3</v>
      </c>
      <c r="AY311" s="11">
        <f t="shared" si="182"/>
        <v>-3.8246755018152691E-3</v>
      </c>
      <c r="AZ311" s="12">
        <f t="shared" ref="AZ311:AZ374" si="222">(F311-F310)/G311</f>
        <v>1.0392360634522246E-4</v>
      </c>
      <c r="BA311" s="11">
        <f t="shared" ref="BA311:BA374" si="223">AVERAGE(AZ308:AZ314)</f>
        <v>7.280901219998065E-5</v>
      </c>
      <c r="BB311" s="117">
        <f t="shared" si="201"/>
        <v>13022</v>
      </c>
      <c r="BC311" s="341">
        <f t="shared" si="221"/>
        <v>689</v>
      </c>
    </row>
    <row r="312" spans="1:55" ht="16">
      <c r="A312" s="20">
        <v>197</v>
      </c>
      <c r="B312" s="19">
        <v>44666</v>
      </c>
      <c r="C312" s="8">
        <v>15048187</v>
      </c>
      <c r="D312" s="8">
        <v>12922</v>
      </c>
      <c r="E312" s="8">
        <v>5421070</v>
      </c>
      <c r="F312" s="8">
        <v>5332930</v>
      </c>
      <c r="G312" s="8">
        <v>6629870</v>
      </c>
      <c r="H312" s="10">
        <f t="shared" si="183"/>
        <v>-153576</v>
      </c>
      <c r="I312" s="8">
        <v>20769</v>
      </c>
      <c r="J312" s="8">
        <v>1132432</v>
      </c>
      <c r="K312" s="8">
        <v>374</v>
      </c>
      <c r="L312" s="9">
        <v>14</v>
      </c>
      <c r="M312" s="8">
        <v>294076</v>
      </c>
      <c r="N312" s="8">
        <v>2851</v>
      </c>
      <c r="O312" s="18">
        <f t="shared" si="184"/>
        <v>9680</v>
      </c>
      <c r="P312" s="18">
        <f t="shared" si="185"/>
        <v>-18</v>
      </c>
      <c r="Q312" s="18">
        <f t="shared" si="186"/>
        <v>-5</v>
      </c>
      <c r="R312" s="18">
        <f t="shared" si="192"/>
        <v>0</v>
      </c>
      <c r="S312" s="17">
        <f t="shared" si="193"/>
        <v>9046.7142857142862</v>
      </c>
      <c r="T312" s="17">
        <f t="shared" si="194"/>
        <v>7.1428571428571432</v>
      </c>
      <c r="U312" s="17">
        <f t="shared" si="195"/>
        <v>1.4285714285714286</v>
      </c>
      <c r="V312" s="17">
        <f t="shared" si="187"/>
        <v>9680</v>
      </c>
      <c r="W312" s="17">
        <f t="shared" si="196"/>
        <v>0</v>
      </c>
      <c r="X312" s="17">
        <f t="shared" si="188"/>
        <v>0</v>
      </c>
      <c r="Y312" s="17">
        <f t="shared" si="202"/>
        <v>9046.7142857142862</v>
      </c>
      <c r="Z312" s="17">
        <f t="shared" si="203"/>
        <v>10.714285714285714</v>
      </c>
      <c r="AA312" s="17">
        <f t="shared" si="204"/>
        <v>2.2857142857142856</v>
      </c>
      <c r="AB312" s="11">
        <f t="shared" si="205"/>
        <v>0.43960903278654384</v>
      </c>
      <c r="AC312" s="11">
        <f t="shared" si="206"/>
        <v>9.5428783153231642E-6</v>
      </c>
      <c r="AD312" s="11">
        <f t="shared" si="207"/>
        <v>5.8309037900874635E-3</v>
      </c>
      <c r="AE312" s="11">
        <f t="shared" si="208"/>
        <v>0.45403537121824222</v>
      </c>
      <c r="AF312" s="11">
        <f t="shared" si="209"/>
        <v>1.9191201671959114E-5</v>
      </c>
      <c r="AG312" s="11">
        <f t="shared" si="210"/>
        <v>4.5431600201918223E-3</v>
      </c>
      <c r="AH312" s="11">
        <f t="shared" si="219"/>
        <v>0.47038242868944069</v>
      </c>
      <c r="AI312" s="11">
        <f t="shared" si="197"/>
        <v>0</v>
      </c>
      <c r="AJ312" s="11">
        <f t="shared" si="198"/>
        <v>0</v>
      </c>
      <c r="AK312" s="16">
        <f t="shared" si="217"/>
        <v>0.5215291161502229</v>
      </c>
      <c r="AL312" s="16">
        <f t="shared" si="218"/>
        <v>8.02219343090697E-6</v>
      </c>
      <c r="AM312" s="16">
        <f t="shared" si="216"/>
        <v>5.7284271705524076E-3</v>
      </c>
      <c r="AN312" s="15">
        <f t="shared" si="211"/>
        <v>0.47535685429571772</v>
      </c>
      <c r="AO312" s="15">
        <f t="shared" si="212"/>
        <v>4.9194347947838853E-5</v>
      </c>
      <c r="AP312" s="15">
        <f t="shared" si="213"/>
        <v>0</v>
      </c>
      <c r="AQ312" s="15">
        <f t="shared" si="189"/>
        <v>0.60037641908473904</v>
      </c>
      <c r="AR312" s="15">
        <f t="shared" si="190"/>
        <v>3.3510020467990263E-6</v>
      </c>
      <c r="AS312" s="15">
        <f t="shared" si="191"/>
        <v>1.3157894736842105E-3</v>
      </c>
      <c r="AT312" s="14">
        <f t="shared" si="214"/>
        <v>1.9490578246632287E-3</v>
      </c>
      <c r="AU312" s="11">
        <f t="shared" si="199"/>
        <v>1.2296944413260418E-3</v>
      </c>
      <c r="AV312" s="14">
        <f t="shared" si="215"/>
        <v>-8.4140751159035271E-2</v>
      </c>
      <c r="AW312" s="11">
        <f t="shared" si="200"/>
        <v>-5.95363542558765E-2</v>
      </c>
      <c r="AX312" s="13">
        <f t="shared" si="220"/>
        <v>-5.7593125214312211E-3</v>
      </c>
      <c r="AY312" s="11">
        <f t="shared" ref="AY312:AY375" si="224">AVERAGE(AX309:AX315)</f>
        <v>-3.6658284842154666E-3</v>
      </c>
      <c r="AZ312" s="12">
        <f t="shared" si="222"/>
        <v>1.2413516403790722E-4</v>
      </c>
      <c r="BA312" s="11">
        <f t="shared" si="223"/>
        <v>7.1171401981810035E-5</v>
      </c>
      <c r="BB312" s="117">
        <f t="shared" si="201"/>
        <v>12922</v>
      </c>
      <c r="BC312" s="341">
        <f t="shared" si="221"/>
        <v>823</v>
      </c>
    </row>
    <row r="313" spans="1:55" ht="16">
      <c r="A313" s="20">
        <v>198</v>
      </c>
      <c r="B313" s="19">
        <v>44667</v>
      </c>
      <c r="C313" s="8">
        <v>15049820</v>
      </c>
      <c r="D313" s="8">
        <v>1633</v>
      </c>
      <c r="E313" s="8">
        <v>5421342</v>
      </c>
      <c r="F313" s="8">
        <v>5333171</v>
      </c>
      <c r="G313" s="8">
        <v>6629870</v>
      </c>
      <c r="H313" s="10">
        <f t="shared" si="183"/>
        <v>-159193</v>
      </c>
      <c r="I313" s="8">
        <v>17431</v>
      </c>
      <c r="J313" s="8">
        <v>1141102</v>
      </c>
      <c r="K313" s="8">
        <v>403</v>
      </c>
      <c r="L313" s="9">
        <v>21</v>
      </c>
      <c r="M313" s="8">
        <v>294076</v>
      </c>
      <c r="N313" s="8">
        <v>2859</v>
      </c>
      <c r="O313" s="18">
        <f t="shared" si="184"/>
        <v>8670</v>
      </c>
      <c r="P313" s="18">
        <f t="shared" si="185"/>
        <v>29</v>
      </c>
      <c r="Q313" s="18">
        <f t="shared" si="186"/>
        <v>7</v>
      </c>
      <c r="R313" s="18">
        <f t="shared" si="192"/>
        <v>0</v>
      </c>
      <c r="S313" s="17">
        <f t="shared" si="193"/>
        <v>8698</v>
      </c>
      <c r="T313" s="17">
        <f t="shared" si="194"/>
        <v>9.5714285714285712</v>
      </c>
      <c r="U313" s="17">
        <f t="shared" si="195"/>
        <v>1.7142857142857142</v>
      </c>
      <c r="V313" s="17">
        <f t="shared" si="187"/>
        <v>8670</v>
      </c>
      <c r="W313" s="17">
        <f t="shared" si="196"/>
        <v>29</v>
      </c>
      <c r="X313" s="17">
        <f t="shared" si="188"/>
        <v>7</v>
      </c>
      <c r="Y313" s="17">
        <f t="shared" si="202"/>
        <v>8698</v>
      </c>
      <c r="Z313" s="17">
        <f t="shared" si="203"/>
        <v>12.428571428571429</v>
      </c>
      <c r="AA313" s="17">
        <f t="shared" si="204"/>
        <v>2.4285714285714284</v>
      </c>
      <c r="AB313" s="11">
        <f t="shared" si="205"/>
        <v>0.41879724589532474</v>
      </c>
      <c r="AC313" s="11">
        <f t="shared" si="206"/>
        <v>1.0975114999021071E-5</v>
      </c>
      <c r="AD313" s="11">
        <f t="shared" si="207"/>
        <v>6.4935064935064931E-3</v>
      </c>
      <c r="AE313" s="11">
        <f t="shared" si="208"/>
        <v>0.39912411316457919</v>
      </c>
      <c r="AF313" s="11">
        <f t="shared" si="209"/>
        <v>1.4451342730452753E-5</v>
      </c>
      <c r="AG313" s="11">
        <f t="shared" si="210"/>
        <v>3.4115138592750532E-3</v>
      </c>
      <c r="AH313" s="11">
        <f t="shared" si="219"/>
        <v>0.4174490827675863</v>
      </c>
      <c r="AI313" s="11">
        <f t="shared" si="197"/>
        <v>2.5608601664382496E-5</v>
      </c>
      <c r="AJ313" s="11">
        <f t="shared" si="198"/>
        <v>1.871657754010695E-2</v>
      </c>
      <c r="AK313" s="16">
        <f t="shared" si="217"/>
        <v>0.51006330482150375</v>
      </c>
      <c r="AL313" s="16">
        <f t="shared" si="218"/>
        <v>1.0522227310370092E-5</v>
      </c>
      <c r="AM313" s="16">
        <f t="shared" si="216"/>
        <v>8.2221927565873203E-3</v>
      </c>
      <c r="AN313" s="15">
        <f t="shared" si="211"/>
        <v>0.32172491314122215</v>
      </c>
      <c r="AO313" s="15">
        <f t="shared" si="212"/>
        <v>2.9036494189891179E-5</v>
      </c>
      <c r="AP313" s="15">
        <f t="shared" si="213"/>
        <v>8.9552238805970154E-3</v>
      </c>
      <c r="AQ313" s="15">
        <f t="shared" si="189"/>
        <v>0.61221551110692141</v>
      </c>
      <c r="AR313" s="15">
        <f t="shared" si="190"/>
        <v>6.1761975070261333E-6</v>
      </c>
      <c r="AS313" s="15">
        <f t="shared" si="191"/>
        <v>1.3157894736842105E-3</v>
      </c>
      <c r="AT313" s="14">
        <f t="shared" si="214"/>
        <v>2.4630950531458385E-4</v>
      </c>
      <c r="AU313" s="11">
        <f t="shared" si="199"/>
        <v>9.6047994045994015E-4</v>
      </c>
      <c r="AV313" s="14">
        <f t="shared" si="215"/>
        <v>-1.0257988730660268E-2</v>
      </c>
      <c r="AW313" s="11">
        <f t="shared" si="200"/>
        <v>-4.3568413573760477E-2</v>
      </c>
      <c r="AX313" s="13">
        <f t="shared" si="220"/>
        <v>-1.5692556128561754E-3</v>
      </c>
      <c r="AY313" s="11">
        <f t="shared" si="224"/>
        <v>-2.8116039175798456E-3</v>
      </c>
      <c r="AZ313" s="12">
        <f t="shared" si="222"/>
        <v>3.635063734281366E-5</v>
      </c>
      <c r="BA313" s="11">
        <f t="shared" si="223"/>
        <v>5.9428012917297028E-5</v>
      </c>
      <c r="BB313" s="117">
        <f t="shared" si="201"/>
        <v>1633</v>
      </c>
      <c r="BC313" s="341">
        <f t="shared" si="221"/>
        <v>241</v>
      </c>
    </row>
    <row r="314" spans="1:55" ht="16">
      <c r="A314" s="20">
        <v>199</v>
      </c>
      <c r="B314" s="19">
        <v>44668</v>
      </c>
      <c r="C314" s="8">
        <v>15051923</v>
      </c>
      <c r="D314" s="8">
        <v>2103</v>
      </c>
      <c r="E314" s="8">
        <v>5421545</v>
      </c>
      <c r="F314" s="8">
        <v>5333368</v>
      </c>
      <c r="G314" s="8">
        <v>6629870</v>
      </c>
      <c r="H314" s="10">
        <f t="shared" si="183"/>
        <v>-162192</v>
      </c>
      <c r="I314" s="8">
        <v>12080</v>
      </c>
      <c r="J314" s="8">
        <v>1149251</v>
      </c>
      <c r="K314" s="8">
        <v>401</v>
      </c>
      <c r="L314" s="9">
        <v>25</v>
      </c>
      <c r="M314" s="8">
        <v>294076</v>
      </c>
      <c r="N314" s="8">
        <v>2861</v>
      </c>
      <c r="O314" s="18">
        <f t="shared" si="184"/>
        <v>8149</v>
      </c>
      <c r="P314" s="18">
        <f t="shared" si="185"/>
        <v>-2</v>
      </c>
      <c r="Q314" s="18">
        <f t="shared" si="186"/>
        <v>4</v>
      </c>
      <c r="R314" s="18">
        <f t="shared" si="192"/>
        <v>0</v>
      </c>
      <c r="S314" s="17">
        <f t="shared" si="193"/>
        <v>8718.4285714285706</v>
      </c>
      <c r="T314" s="17">
        <f t="shared" si="194"/>
        <v>6.5714285714285712</v>
      </c>
      <c r="U314" s="17">
        <f t="shared" si="195"/>
        <v>2.1428571428571428</v>
      </c>
      <c r="V314" s="17">
        <f t="shared" si="187"/>
        <v>8149</v>
      </c>
      <c r="W314" s="17">
        <f t="shared" si="196"/>
        <v>0</v>
      </c>
      <c r="X314" s="17">
        <f t="shared" si="188"/>
        <v>4</v>
      </c>
      <c r="Y314" s="17">
        <f t="shared" si="202"/>
        <v>8718.4285714285706</v>
      </c>
      <c r="Z314" s="17">
        <f t="shared" si="203"/>
        <v>10.285714285714286</v>
      </c>
      <c r="AA314" s="17">
        <f t="shared" si="204"/>
        <v>2.8571428571428572</v>
      </c>
      <c r="AB314" s="11">
        <f t="shared" si="205"/>
        <v>0.50016800937574268</v>
      </c>
      <c r="AC314" s="11">
        <f t="shared" si="206"/>
        <v>9.0138430094016889E-6</v>
      </c>
      <c r="AD314" s="11">
        <f t="shared" si="207"/>
        <v>7.0896845090393477E-3</v>
      </c>
      <c r="AE314" s="11">
        <f t="shared" si="208"/>
        <v>0.49189888419957217</v>
      </c>
      <c r="AF314" s="11">
        <f t="shared" si="209"/>
        <v>1.6338022257168177E-5</v>
      </c>
      <c r="AG314" s="11">
        <f t="shared" si="210"/>
        <v>3.1225604996096799E-3</v>
      </c>
      <c r="AH314" s="11">
        <f t="shared" si="219"/>
        <v>0.46750043026791349</v>
      </c>
      <c r="AI314" s="11">
        <f t="shared" si="197"/>
        <v>0</v>
      </c>
      <c r="AJ314" s="11">
        <f t="shared" si="198"/>
        <v>9.9255583126550868E-3</v>
      </c>
      <c r="AK314" s="16">
        <f t="shared" si="217"/>
        <v>0.54143476682374891</v>
      </c>
      <c r="AL314" s="16">
        <f t="shared" si="218"/>
        <v>1.241660370377414E-5</v>
      </c>
      <c r="AM314" s="16">
        <f t="shared" si="216"/>
        <v>8.6862298795571582E-3</v>
      </c>
      <c r="AN314" s="15">
        <f t="shared" si="211"/>
        <v>0.47774180493727236</v>
      </c>
      <c r="AO314" s="15">
        <f t="shared" si="212"/>
        <v>0</v>
      </c>
      <c r="AP314" s="15">
        <f t="shared" si="213"/>
        <v>2.7322404371584699E-3</v>
      </c>
      <c r="AQ314" s="15">
        <f t="shared" si="189"/>
        <v>0.597112341418926</v>
      </c>
      <c r="AR314" s="15">
        <f t="shared" si="190"/>
        <v>1.0241451081126714E-5</v>
      </c>
      <c r="AS314" s="15">
        <f t="shared" si="191"/>
        <v>0</v>
      </c>
      <c r="AT314" s="14">
        <f t="shared" si="214"/>
        <v>3.1720078975907521E-4</v>
      </c>
      <c r="AU314" s="11">
        <f t="shared" si="199"/>
        <v>1.0191753382796345E-3</v>
      </c>
      <c r="AV314" s="14">
        <f t="shared" si="215"/>
        <v>-1.2966114234980763E-2</v>
      </c>
      <c r="AW314" s="11">
        <f t="shared" si="200"/>
        <v>-4.1646924248369334E-2</v>
      </c>
      <c r="AX314" s="13">
        <f t="shared" si="220"/>
        <v>-1.2374915982486668E-3</v>
      </c>
      <c r="AY314" s="11">
        <f t="shared" si="224"/>
        <v>-2.8589816523629822E-3</v>
      </c>
      <c r="AZ314" s="12">
        <f t="shared" si="222"/>
        <v>2.971400645864851E-5</v>
      </c>
      <c r="BA314" s="11">
        <f t="shared" si="223"/>
        <v>6.5762978761272861E-5</v>
      </c>
      <c r="BB314" s="117">
        <f t="shared" si="201"/>
        <v>2103</v>
      </c>
      <c r="BC314" s="341">
        <f t="shared" si="221"/>
        <v>197</v>
      </c>
    </row>
    <row r="315" spans="1:55" ht="16">
      <c r="A315" s="20">
        <v>200</v>
      </c>
      <c r="B315" s="19">
        <v>44669</v>
      </c>
      <c r="C315" s="8">
        <v>15052518</v>
      </c>
      <c r="D315" s="8">
        <v>595</v>
      </c>
      <c r="E315" s="8">
        <v>5421698</v>
      </c>
      <c r="F315" s="8">
        <v>5333469</v>
      </c>
      <c r="G315" s="8">
        <v>6629870</v>
      </c>
      <c r="H315" s="10">
        <f t="shared" si="183"/>
        <v>-170873</v>
      </c>
      <c r="I315" s="8">
        <v>12742</v>
      </c>
      <c r="J315" s="8">
        <v>1157133</v>
      </c>
      <c r="K315" s="8">
        <v>431</v>
      </c>
      <c r="L315" s="9">
        <v>30</v>
      </c>
      <c r="M315" s="8">
        <v>294076</v>
      </c>
      <c r="N315" s="8">
        <v>2862</v>
      </c>
      <c r="O315" s="18">
        <f t="shared" si="184"/>
        <v>7882</v>
      </c>
      <c r="P315" s="18">
        <f t="shared" si="185"/>
        <v>30</v>
      </c>
      <c r="Q315" s="18">
        <f t="shared" si="186"/>
        <v>5</v>
      </c>
      <c r="R315" s="18">
        <f t="shared" si="192"/>
        <v>0</v>
      </c>
      <c r="S315" s="17">
        <f t="shared" si="193"/>
        <v>8789.5714285714294</v>
      </c>
      <c r="T315" s="17">
        <f t="shared" si="194"/>
        <v>7.4285714285714288</v>
      </c>
      <c r="U315" s="17">
        <f t="shared" si="195"/>
        <v>2.2857142857142856</v>
      </c>
      <c r="V315" s="17">
        <f t="shared" si="187"/>
        <v>7882</v>
      </c>
      <c r="W315" s="17">
        <f t="shared" si="196"/>
        <v>30</v>
      </c>
      <c r="X315" s="17">
        <f t="shared" si="188"/>
        <v>5</v>
      </c>
      <c r="Y315" s="17">
        <f t="shared" si="202"/>
        <v>8789.5714285714294</v>
      </c>
      <c r="Z315" s="17">
        <f t="shared" si="203"/>
        <v>11.142857142857142</v>
      </c>
      <c r="AA315" s="17">
        <f t="shared" si="204"/>
        <v>3</v>
      </c>
      <c r="AB315" s="11">
        <f t="shared" si="205"/>
        <v>0.72761352885525077</v>
      </c>
      <c r="AC315" s="11">
        <f t="shared" si="206"/>
        <v>9.6957558817500629E-6</v>
      </c>
      <c r="AD315" s="11">
        <f t="shared" si="207"/>
        <v>7.481296758104738E-3</v>
      </c>
      <c r="AE315" s="11">
        <f t="shared" si="208"/>
        <v>0.47582846427304393</v>
      </c>
      <c r="AF315" s="11">
        <f t="shared" si="209"/>
        <v>1.6327478659392865E-5</v>
      </c>
      <c r="AG315" s="11">
        <f t="shared" si="210"/>
        <v>3.2102728731942215E-3</v>
      </c>
      <c r="AH315" s="11">
        <f t="shared" si="219"/>
        <v>0.65248344370860922</v>
      </c>
      <c r="AI315" s="11">
        <f t="shared" si="197"/>
        <v>2.6103958143173248E-5</v>
      </c>
      <c r="AJ315" s="11">
        <f t="shared" si="198"/>
        <v>1.2468827930174564E-2</v>
      </c>
      <c r="AK315" s="16">
        <f t="shared" si="217"/>
        <v>0.57309703552575397</v>
      </c>
      <c r="AL315" s="16">
        <f t="shared" si="218"/>
        <v>1.241660370377414E-5</v>
      </c>
      <c r="AM315" s="16">
        <f t="shared" si="216"/>
        <v>1.0040631685426233E-2</v>
      </c>
      <c r="AN315" s="15">
        <f t="shared" si="211"/>
        <v>0.44949571739901678</v>
      </c>
      <c r="AO315" s="15">
        <f t="shared" si="212"/>
        <v>2.3042812624143154E-5</v>
      </c>
      <c r="AP315" s="15">
        <f t="shared" si="213"/>
        <v>1.1235955056179775E-2</v>
      </c>
      <c r="AQ315" s="15">
        <f t="shared" si="189"/>
        <v>0.59140898821666643</v>
      </c>
      <c r="AR315" s="15">
        <f t="shared" si="190"/>
        <v>1.0241451081126714E-5</v>
      </c>
      <c r="AS315" s="15">
        <f t="shared" si="191"/>
        <v>0</v>
      </c>
      <c r="AT315" s="14">
        <f t="shared" si="214"/>
        <v>8.9745349456324177E-5</v>
      </c>
      <c r="AU315" s="11">
        <f t="shared" si="199"/>
        <v>1.0722899328558261E-3</v>
      </c>
      <c r="AV315" s="14">
        <f t="shared" si="215"/>
        <v>-3.4821182983853505E-3</v>
      </c>
      <c r="AW315" s="11">
        <f t="shared" si="200"/>
        <v>-3.9282778437065395E-2</v>
      </c>
      <c r="AX315" s="13">
        <f t="shared" si="220"/>
        <v>-6.2271875308276615E-4</v>
      </c>
      <c r="AY315" s="11">
        <f t="shared" si="224"/>
        <v>-2.6735887704375841E-3</v>
      </c>
      <c r="AZ315" s="12">
        <f t="shared" si="222"/>
        <v>1.5234084529560911E-5</v>
      </c>
      <c r="BA315" s="11">
        <f t="shared" si="223"/>
        <v>6.6711068887582154E-5</v>
      </c>
      <c r="BB315" s="117">
        <f t="shared" si="201"/>
        <v>595</v>
      </c>
      <c r="BC315" s="341">
        <f t="shared" si="221"/>
        <v>101</v>
      </c>
    </row>
    <row r="316" spans="1:55" ht="16">
      <c r="A316" s="20">
        <v>201</v>
      </c>
      <c r="B316" s="19">
        <v>44670</v>
      </c>
      <c r="C316" s="8">
        <v>15054342</v>
      </c>
      <c r="D316" s="8">
        <v>1824</v>
      </c>
      <c r="E316" s="8">
        <v>5421946</v>
      </c>
      <c r="F316" s="8">
        <v>5333714</v>
      </c>
      <c r="G316" s="8">
        <v>6629870</v>
      </c>
      <c r="H316" s="10">
        <f t="shared" si="183"/>
        <v>-177016</v>
      </c>
      <c r="I316" s="8">
        <v>12233</v>
      </c>
      <c r="J316" s="8">
        <v>1163520</v>
      </c>
      <c r="K316" s="8">
        <v>443</v>
      </c>
      <c r="L316" s="9">
        <v>31</v>
      </c>
      <c r="M316" s="8">
        <v>294076</v>
      </c>
      <c r="N316" s="8">
        <v>2869</v>
      </c>
      <c r="O316" s="18">
        <f t="shared" si="184"/>
        <v>6387</v>
      </c>
      <c r="P316" s="18">
        <f t="shared" si="185"/>
        <v>12</v>
      </c>
      <c r="Q316" s="18">
        <f t="shared" si="186"/>
        <v>1</v>
      </c>
      <c r="R316" s="18">
        <f t="shared" si="192"/>
        <v>0</v>
      </c>
      <c r="S316" s="17">
        <f t="shared" si="193"/>
        <v>8686.1428571428569</v>
      </c>
      <c r="T316" s="17">
        <f t="shared" si="194"/>
        <v>7.7142857142857144</v>
      </c>
      <c r="U316" s="17">
        <f t="shared" si="195"/>
        <v>2.2857142857142856</v>
      </c>
      <c r="V316" s="17">
        <f t="shared" si="187"/>
        <v>6387</v>
      </c>
      <c r="W316" s="17">
        <f t="shared" si="196"/>
        <v>12</v>
      </c>
      <c r="X316" s="17">
        <f t="shared" si="188"/>
        <v>1</v>
      </c>
      <c r="Y316" s="17">
        <f t="shared" si="202"/>
        <v>8686.1428571428569</v>
      </c>
      <c r="Z316" s="17">
        <f t="shared" si="203"/>
        <v>11.142857142857142</v>
      </c>
      <c r="AA316" s="17">
        <f t="shared" si="204"/>
        <v>3</v>
      </c>
      <c r="AB316" s="11">
        <f t="shared" si="205"/>
        <v>0.68169383590824495</v>
      </c>
      <c r="AC316" s="11">
        <f t="shared" si="206"/>
        <v>9.6297116605067364E-6</v>
      </c>
      <c r="AD316" s="11">
        <f t="shared" si="207"/>
        <v>6.9605568445475635E-3</v>
      </c>
      <c r="AE316" s="11">
        <f t="shared" si="208"/>
        <v>0.60987888996584083</v>
      </c>
      <c r="AF316" s="11">
        <f t="shared" si="209"/>
        <v>9.4036001683244431E-6</v>
      </c>
      <c r="AG316" s="11">
        <f t="shared" si="210"/>
        <v>2.9996250468691411E-3</v>
      </c>
      <c r="AH316" s="11">
        <f t="shared" si="219"/>
        <v>0.50125568984460833</v>
      </c>
      <c r="AI316" s="11">
        <f t="shared" si="197"/>
        <v>1.0370458711314949E-5</v>
      </c>
      <c r="AJ316" s="11">
        <f t="shared" si="198"/>
        <v>2.3201856148491878E-3</v>
      </c>
      <c r="AK316" s="16">
        <f t="shared" si="217"/>
        <v>0.56800772879203365</v>
      </c>
      <c r="AL316" s="16">
        <f t="shared" si="218"/>
        <v>8.4874892146662749E-6</v>
      </c>
      <c r="AM316" s="16">
        <f t="shared" si="216"/>
        <v>6.7549820812950025E-3</v>
      </c>
      <c r="AN316" s="15">
        <f t="shared" si="211"/>
        <v>0.58151636914564253</v>
      </c>
      <c r="AO316" s="15">
        <f t="shared" si="212"/>
        <v>0</v>
      </c>
      <c r="AP316" s="15">
        <f t="shared" si="213"/>
        <v>0</v>
      </c>
      <c r="AQ316" s="15">
        <f t="shared" si="189"/>
        <v>0.58758647846321621</v>
      </c>
      <c r="AR316" s="15">
        <f t="shared" si="190"/>
        <v>9.9771646168850778E-6</v>
      </c>
      <c r="AS316" s="15">
        <f t="shared" si="191"/>
        <v>1.6913319238900635E-3</v>
      </c>
      <c r="AT316" s="14">
        <f t="shared" si="214"/>
        <v>2.7511851665266437E-4</v>
      </c>
      <c r="AU316" s="11">
        <f t="shared" si="199"/>
        <v>1.1238100122195889E-3</v>
      </c>
      <c r="AV316" s="14">
        <f t="shared" si="215"/>
        <v>-1.0304153296877118E-2</v>
      </c>
      <c r="AW316" s="11">
        <f t="shared" si="200"/>
        <v>-3.7407036047532517E-2</v>
      </c>
      <c r="AX316" s="13">
        <f t="shared" si="220"/>
        <v>-1.4338134169822033E-3</v>
      </c>
      <c r="AY316" s="11">
        <f t="shared" si="224"/>
        <v>-2.3076182721509342E-3</v>
      </c>
      <c r="AZ316" s="12">
        <f t="shared" si="222"/>
        <v>3.6953967423192313E-5</v>
      </c>
      <c r="BA316" s="11">
        <f t="shared" si="223"/>
        <v>6.3285015931146242E-5</v>
      </c>
      <c r="BB316" s="117">
        <f t="shared" si="201"/>
        <v>1824</v>
      </c>
      <c r="BC316" s="341">
        <f t="shared" si="221"/>
        <v>245</v>
      </c>
    </row>
    <row r="317" spans="1:55" ht="16">
      <c r="A317" s="20">
        <v>202</v>
      </c>
      <c r="B317" s="19">
        <v>44671</v>
      </c>
      <c r="C317" s="8">
        <v>15069542</v>
      </c>
      <c r="D317" s="8">
        <v>15200</v>
      </c>
      <c r="E317" s="8">
        <v>5422682</v>
      </c>
      <c r="F317" s="8">
        <v>5334470</v>
      </c>
      <c r="G317" s="8">
        <v>6629870</v>
      </c>
      <c r="H317" s="10">
        <f t="shared" si="183"/>
        <v>-191798</v>
      </c>
      <c r="I317" s="8">
        <v>15868</v>
      </c>
      <c r="J317" s="8">
        <v>1173900</v>
      </c>
      <c r="K317" s="8">
        <v>437</v>
      </c>
      <c r="L317" s="9">
        <v>34</v>
      </c>
      <c r="M317" s="8">
        <v>294076</v>
      </c>
      <c r="N317" s="8">
        <v>2883</v>
      </c>
      <c r="O317" s="18">
        <f t="shared" si="184"/>
        <v>10380</v>
      </c>
      <c r="P317" s="18">
        <f t="shared" si="185"/>
        <v>-6</v>
      </c>
      <c r="Q317" s="18">
        <f t="shared" si="186"/>
        <v>3</v>
      </c>
      <c r="R317" s="18">
        <f t="shared" si="192"/>
        <v>0</v>
      </c>
      <c r="S317" s="17">
        <f t="shared" si="193"/>
        <v>8602</v>
      </c>
      <c r="T317" s="17">
        <f t="shared" si="194"/>
        <v>6.5714285714285712</v>
      </c>
      <c r="U317" s="17">
        <f t="shared" si="195"/>
        <v>2</v>
      </c>
      <c r="V317" s="17">
        <f t="shared" si="187"/>
        <v>10380</v>
      </c>
      <c r="W317" s="17">
        <f t="shared" si="196"/>
        <v>0</v>
      </c>
      <c r="X317" s="17">
        <f t="shared" si="188"/>
        <v>3</v>
      </c>
      <c r="Y317" s="17">
        <f t="shared" si="202"/>
        <v>8602</v>
      </c>
      <c r="Z317" s="17">
        <f t="shared" si="203"/>
        <v>10</v>
      </c>
      <c r="AA317" s="17">
        <f t="shared" si="204"/>
        <v>2.7142857142857144</v>
      </c>
      <c r="AB317" s="11">
        <f t="shared" si="205"/>
        <v>0.70317992315866917</v>
      </c>
      <c r="AC317" s="11">
        <f t="shared" si="206"/>
        <v>8.5946094609460941E-6</v>
      </c>
      <c r="AD317" s="11">
        <f t="shared" si="207"/>
        <v>6.1270557884553377E-3</v>
      </c>
      <c r="AE317" s="11">
        <f t="shared" si="208"/>
        <v>0.57582566109936018</v>
      </c>
      <c r="AF317" s="11">
        <f t="shared" si="209"/>
        <v>9.069192497238431E-6</v>
      </c>
      <c r="AG317" s="11">
        <f t="shared" si="210"/>
        <v>4.559270516717325E-3</v>
      </c>
      <c r="AH317" s="11">
        <f t="shared" si="219"/>
        <v>0.84852448295593885</v>
      </c>
      <c r="AI317" s="11">
        <f t="shared" si="197"/>
        <v>0</v>
      </c>
      <c r="AJ317" s="11">
        <f t="shared" si="198"/>
        <v>6.7720090293453723E-3</v>
      </c>
      <c r="AK317" s="16">
        <f t="shared" si="217"/>
        <v>0.56923404829303093</v>
      </c>
      <c r="AL317" s="16">
        <f t="shared" si="218"/>
        <v>8.4874892146662749E-6</v>
      </c>
      <c r="AM317" s="16">
        <f t="shared" si="216"/>
        <v>4.7698704187639851E-3</v>
      </c>
      <c r="AN317" s="15">
        <f t="shared" si="211"/>
        <v>0.62892424894022236</v>
      </c>
      <c r="AO317" s="15">
        <f t="shared" si="212"/>
        <v>1.3603788745857646E-5</v>
      </c>
      <c r="AP317" s="15">
        <f t="shared" si="213"/>
        <v>0</v>
      </c>
      <c r="AQ317" s="15">
        <f t="shared" si="189"/>
        <v>0.59700462807437937</v>
      </c>
      <c r="AR317" s="15">
        <f t="shared" si="190"/>
        <v>1.1502302317755244E-5</v>
      </c>
      <c r="AS317" s="15">
        <f t="shared" si="191"/>
        <v>2.5043400539713641E-3</v>
      </c>
      <c r="AT317" s="14">
        <f t="shared" si="214"/>
        <v>2.2926543054388698E-3</v>
      </c>
      <c r="AU317" s="11">
        <f t="shared" si="199"/>
        <v>1.4157355811113728E-3</v>
      </c>
      <c r="AV317" s="14">
        <f t="shared" si="215"/>
        <v>-7.9250044317458995E-2</v>
      </c>
      <c r="AW317" s="11">
        <f t="shared" si="200"/>
        <v>-4.5796400062004583E-2</v>
      </c>
      <c r="AX317" s="13">
        <f t="shared" si="220"/>
        <v>-4.2708003796267007E-3</v>
      </c>
      <c r="AY317" s="11">
        <f t="shared" si="224"/>
        <v>-2.5001309601401615E-3</v>
      </c>
      <c r="AZ317" s="12">
        <f t="shared" si="222"/>
        <v>1.1402938519156484E-4</v>
      </c>
      <c r="BA317" s="11">
        <f t="shared" si="223"/>
        <v>7.1645447044964695E-5</v>
      </c>
      <c r="BB317" s="117">
        <f t="shared" si="201"/>
        <v>15200</v>
      </c>
      <c r="BC317" s="341">
        <f t="shared" si="221"/>
        <v>756</v>
      </c>
    </row>
    <row r="318" spans="1:55" ht="16">
      <c r="A318" s="20">
        <v>203</v>
      </c>
      <c r="B318" s="19">
        <v>44672</v>
      </c>
      <c r="C318" s="8">
        <v>15085029</v>
      </c>
      <c r="D318" s="8">
        <v>15487</v>
      </c>
      <c r="E318" s="8">
        <v>5423308</v>
      </c>
      <c r="F318" s="8">
        <v>5335203</v>
      </c>
      <c r="G318" s="8">
        <v>6629870</v>
      </c>
      <c r="H318" s="10">
        <f t="shared" si="183"/>
        <v>-207661</v>
      </c>
      <c r="I318" s="8">
        <v>20600</v>
      </c>
      <c r="J318" s="8">
        <v>1184279</v>
      </c>
      <c r="K318" s="8">
        <v>444</v>
      </c>
      <c r="L318" s="9">
        <v>35</v>
      </c>
      <c r="M318" s="8">
        <v>294076</v>
      </c>
      <c r="N318" s="8">
        <v>2894</v>
      </c>
      <c r="O318" s="18">
        <f t="shared" si="184"/>
        <v>10379</v>
      </c>
      <c r="P318" s="18">
        <f t="shared" si="185"/>
        <v>7</v>
      </c>
      <c r="Q318" s="18">
        <f t="shared" si="186"/>
        <v>1</v>
      </c>
      <c r="R318" s="18">
        <f t="shared" si="192"/>
        <v>0</v>
      </c>
      <c r="S318" s="17">
        <f t="shared" si="193"/>
        <v>8454.2857142857138</v>
      </c>
      <c r="T318" s="17">
        <f t="shared" si="194"/>
        <v>5.2857142857142856</v>
      </c>
      <c r="U318" s="17">
        <f t="shared" si="195"/>
        <v>1.1428571428571428</v>
      </c>
      <c r="V318" s="17">
        <f t="shared" si="187"/>
        <v>10379</v>
      </c>
      <c r="W318" s="17">
        <f t="shared" si="196"/>
        <v>7</v>
      </c>
      <c r="X318" s="17">
        <f t="shared" si="188"/>
        <v>1</v>
      </c>
      <c r="Y318" s="17">
        <f t="shared" si="202"/>
        <v>8454.2857142857138</v>
      </c>
      <c r="Z318" s="17">
        <f t="shared" si="203"/>
        <v>10</v>
      </c>
      <c r="AA318" s="17">
        <f t="shared" si="204"/>
        <v>2.1428571428571428</v>
      </c>
      <c r="AB318" s="11">
        <f t="shared" si="205"/>
        <v>0.53278836112211458</v>
      </c>
      <c r="AC318" s="11">
        <f t="shared" si="206"/>
        <v>8.5186131697759608E-6</v>
      </c>
      <c r="AD318" s="11">
        <f t="shared" si="207"/>
        <v>4.9035632559660015E-3</v>
      </c>
      <c r="AE318" s="11">
        <f t="shared" si="208"/>
        <v>0.40210575017349931</v>
      </c>
      <c r="AF318" s="11">
        <f t="shared" si="209"/>
        <v>8.9857674429471157E-6</v>
      </c>
      <c r="AG318" s="11">
        <f t="shared" si="210"/>
        <v>5.4804530507855317E-3</v>
      </c>
      <c r="AH318" s="11">
        <f t="shared" si="219"/>
        <v>0.65408369044618098</v>
      </c>
      <c r="AI318" s="11">
        <f t="shared" si="197"/>
        <v>5.9630292188431724E-6</v>
      </c>
      <c r="AJ318" s="11">
        <f t="shared" si="198"/>
        <v>2.2883295194508009E-3</v>
      </c>
      <c r="AK318" s="16">
        <f t="shared" si="217"/>
        <v>0.57186697022033617</v>
      </c>
      <c r="AL318" s="16">
        <f t="shared" si="218"/>
        <v>6.7865407015956161E-6</v>
      </c>
      <c r="AM318" s="16">
        <f t="shared" si="216"/>
        <v>4.612553430859913E-3</v>
      </c>
      <c r="AN318" s="15">
        <f t="shared" si="211"/>
        <v>0.43244780953214584</v>
      </c>
      <c r="AO318" s="15">
        <f t="shared" si="212"/>
        <v>8.9857674429471165E-7</v>
      </c>
      <c r="AP318" s="15">
        <f t="shared" si="213"/>
        <v>0</v>
      </c>
      <c r="AQ318" s="15">
        <f t="shared" si="189"/>
        <v>0.60614803424932673</v>
      </c>
      <c r="AR318" s="15">
        <f t="shared" si="190"/>
        <v>8.513767281900689E-6</v>
      </c>
      <c r="AS318" s="15">
        <f t="shared" si="191"/>
        <v>4.0979655519793323E-3</v>
      </c>
      <c r="AT318" s="14">
        <f t="shared" si="214"/>
        <v>2.3359432387060381E-3</v>
      </c>
      <c r="AU318" s="11">
        <f t="shared" si="199"/>
        <v>1.529096993713947E-3</v>
      </c>
      <c r="AV318" s="14">
        <f t="shared" si="215"/>
        <v>-7.457827902205999E-2</v>
      </c>
      <c r="AW318" s="11">
        <f t="shared" si="200"/>
        <v>-4.8578214286607281E-2</v>
      </c>
      <c r="AX318" s="13">
        <f t="shared" si="220"/>
        <v>-3.8217291108353581E-3</v>
      </c>
      <c r="AY318" s="11">
        <f t="shared" si="224"/>
        <v>-2.554444897290608E-3</v>
      </c>
      <c r="AZ318" s="12">
        <f t="shared" si="222"/>
        <v>1.1056023722938761E-4</v>
      </c>
      <c r="BA318" s="11">
        <f t="shared" si="223"/>
        <v>7.507150000140058E-5</v>
      </c>
      <c r="BB318" s="117">
        <f t="shared" si="201"/>
        <v>15487</v>
      </c>
      <c r="BC318" s="341">
        <f t="shared" si="221"/>
        <v>733</v>
      </c>
    </row>
    <row r="319" spans="1:55" ht="16">
      <c r="A319" s="20">
        <v>204</v>
      </c>
      <c r="B319" s="19">
        <v>44673</v>
      </c>
      <c r="C319" s="8">
        <v>15100342</v>
      </c>
      <c r="D319" s="8">
        <v>15313</v>
      </c>
      <c r="E319" s="8">
        <v>5423883</v>
      </c>
      <c r="F319" s="8">
        <v>5335867</v>
      </c>
      <c r="G319" s="8">
        <v>6629870</v>
      </c>
      <c r="H319" s="10">
        <f t="shared" si="183"/>
        <v>-215644</v>
      </c>
      <c r="I319" s="8">
        <v>18968</v>
      </c>
      <c r="J319" s="8">
        <v>1193235</v>
      </c>
      <c r="K319" s="8">
        <v>428</v>
      </c>
      <c r="L319" s="9">
        <v>30</v>
      </c>
      <c r="M319" s="8">
        <v>294076</v>
      </c>
      <c r="N319" s="8">
        <v>2910</v>
      </c>
      <c r="O319" s="18">
        <f t="shared" si="184"/>
        <v>8956</v>
      </c>
      <c r="P319" s="18">
        <f t="shared" si="185"/>
        <v>-16</v>
      </c>
      <c r="Q319" s="18">
        <f t="shared" si="186"/>
        <v>-5</v>
      </c>
      <c r="R319" s="18">
        <f t="shared" si="192"/>
        <v>0</v>
      </c>
      <c r="S319" s="17">
        <f t="shared" si="193"/>
        <v>8419.4285714285706</v>
      </c>
      <c r="T319" s="17">
        <f t="shared" si="194"/>
        <v>1.4285714285714286</v>
      </c>
      <c r="U319" s="17">
        <f t="shared" si="195"/>
        <v>0.14285714285714285</v>
      </c>
      <c r="V319" s="17">
        <f t="shared" si="187"/>
        <v>8956</v>
      </c>
      <c r="W319" s="17">
        <f t="shared" si="196"/>
        <v>0</v>
      </c>
      <c r="X319" s="17">
        <f t="shared" si="188"/>
        <v>0</v>
      </c>
      <c r="Y319" s="17">
        <f t="shared" si="202"/>
        <v>8419.4285714285706</v>
      </c>
      <c r="Z319" s="17">
        <f t="shared" si="203"/>
        <v>6.1428571428571432</v>
      </c>
      <c r="AA319" s="17">
        <f t="shared" si="204"/>
        <v>1.4285714285714286</v>
      </c>
      <c r="AB319" s="11">
        <f t="shared" si="205"/>
        <v>0.40871012482662966</v>
      </c>
      <c r="AC319" s="11">
        <f t="shared" si="206"/>
        <v>5.1870016633387431E-6</v>
      </c>
      <c r="AD319" s="11">
        <f t="shared" si="207"/>
        <v>3.2175032175032177E-3</v>
      </c>
      <c r="AE319" s="11">
        <f t="shared" si="208"/>
        <v>0.43960903278654384</v>
      </c>
      <c r="AF319" s="11">
        <f t="shared" si="209"/>
        <v>9.5428783153231642E-6</v>
      </c>
      <c r="AG319" s="11">
        <f t="shared" si="210"/>
        <v>5.8309037900874635E-3</v>
      </c>
      <c r="AH319" s="11">
        <f t="shared" si="219"/>
        <v>0.43475728155339805</v>
      </c>
      <c r="AI319" s="11">
        <f t="shared" si="197"/>
        <v>0</v>
      </c>
      <c r="AJ319" s="11">
        <f t="shared" si="198"/>
        <v>0</v>
      </c>
      <c r="AK319" s="16">
        <f t="shared" si="217"/>
        <v>0.55589316515332643</v>
      </c>
      <c r="AL319" s="16">
        <f t="shared" si="218"/>
        <v>4.7124489593326267E-6</v>
      </c>
      <c r="AM319" s="16">
        <f t="shared" si="216"/>
        <v>4.1485163078900751E-3</v>
      </c>
      <c r="AN319" s="15">
        <f t="shared" si="211"/>
        <v>0.47038242868944069</v>
      </c>
      <c r="AO319" s="15">
        <f t="shared" si="212"/>
        <v>0</v>
      </c>
      <c r="AP319" s="15">
        <f t="shared" si="213"/>
        <v>0</v>
      </c>
      <c r="AQ319" s="15">
        <f t="shared" si="189"/>
        <v>0.61431949714794831</v>
      </c>
      <c r="AR319" s="15">
        <f t="shared" si="190"/>
        <v>4.448513707800107E-6</v>
      </c>
      <c r="AS319" s="15">
        <f t="shared" si="191"/>
        <v>5.3125404507647581E-3</v>
      </c>
      <c r="AT319" s="14">
        <f t="shared" si="214"/>
        <v>2.3096983802095667E-3</v>
      </c>
      <c r="AU319" s="11">
        <f t="shared" si="199"/>
        <v>1.5738080621705791E-3</v>
      </c>
      <c r="AV319" s="14">
        <f t="shared" si="215"/>
        <v>-7.1010554432305098E-2</v>
      </c>
      <c r="AW319" s="11">
        <f t="shared" si="200"/>
        <v>-4.9720567150921942E-2</v>
      </c>
      <c r="AX319" s="13">
        <f t="shared" si="220"/>
        <v>-3.1975190334246682E-3</v>
      </c>
      <c r="AY319" s="11">
        <f t="shared" si="224"/>
        <v>-2.5819043458944419E-3</v>
      </c>
      <c r="AZ319" s="12">
        <f t="shared" si="222"/>
        <v>1.001527933428559E-4</v>
      </c>
      <c r="BA319" s="11">
        <f t="shared" si="223"/>
        <v>7.6881490242536546E-5</v>
      </c>
      <c r="BB319" s="117">
        <f t="shared" si="201"/>
        <v>15313</v>
      </c>
      <c r="BC319" s="341">
        <f t="shared" si="221"/>
        <v>664</v>
      </c>
    </row>
    <row r="320" spans="1:55" ht="16">
      <c r="A320" s="20">
        <v>205</v>
      </c>
      <c r="B320" s="19">
        <v>44674</v>
      </c>
      <c r="C320" s="8">
        <v>15115523</v>
      </c>
      <c r="D320" s="8">
        <v>15181</v>
      </c>
      <c r="E320" s="8">
        <v>5424429</v>
      </c>
      <c r="F320" s="8">
        <v>5336496</v>
      </c>
      <c r="G320" s="8">
        <v>6629870</v>
      </c>
      <c r="H320" s="10">
        <f t="shared" si="183"/>
        <v>-220067</v>
      </c>
      <c r="I320" s="8">
        <v>14642</v>
      </c>
      <c r="J320" s="8">
        <v>1201316</v>
      </c>
      <c r="K320" s="8">
        <v>449</v>
      </c>
      <c r="L320" s="9">
        <v>35</v>
      </c>
      <c r="M320" s="8">
        <v>294076</v>
      </c>
      <c r="N320" s="8">
        <v>2923</v>
      </c>
      <c r="O320" s="18">
        <f t="shared" si="184"/>
        <v>8081</v>
      </c>
      <c r="P320" s="18">
        <f t="shared" si="185"/>
        <v>21</v>
      </c>
      <c r="Q320" s="18">
        <f t="shared" si="186"/>
        <v>5</v>
      </c>
      <c r="R320" s="18">
        <f t="shared" si="192"/>
        <v>0</v>
      </c>
      <c r="S320" s="17">
        <f t="shared" si="193"/>
        <v>8703.2857142857138</v>
      </c>
      <c r="T320" s="17">
        <f t="shared" si="194"/>
        <v>1.7142857142857142</v>
      </c>
      <c r="U320" s="17">
        <f t="shared" si="195"/>
        <v>0.2857142857142857</v>
      </c>
      <c r="V320" s="17">
        <f t="shared" si="187"/>
        <v>8081</v>
      </c>
      <c r="W320" s="17">
        <f t="shared" si="196"/>
        <v>21</v>
      </c>
      <c r="X320" s="17">
        <f t="shared" si="188"/>
        <v>5</v>
      </c>
      <c r="Y320" s="17">
        <f t="shared" si="202"/>
        <v>8703.2857142857138</v>
      </c>
      <c r="Z320" s="17">
        <f t="shared" si="203"/>
        <v>6.4285714285714288</v>
      </c>
      <c r="AA320" s="17">
        <f t="shared" si="204"/>
        <v>1.5714285714285714</v>
      </c>
      <c r="AB320" s="11">
        <f t="shared" si="205"/>
        <v>0.45884045309393262</v>
      </c>
      <c r="AC320" s="11">
        <f t="shared" si="206"/>
        <v>5.3875149728020286E-6</v>
      </c>
      <c r="AD320" s="11">
        <f t="shared" si="207"/>
        <v>3.6715620827770358E-3</v>
      </c>
      <c r="AE320" s="11">
        <f t="shared" si="208"/>
        <v>0.41879724589532474</v>
      </c>
      <c r="AF320" s="11">
        <f t="shared" si="209"/>
        <v>1.0975114999021071E-5</v>
      </c>
      <c r="AG320" s="11">
        <f t="shared" si="210"/>
        <v>6.4935064935064931E-3</v>
      </c>
      <c r="AH320" s="11">
        <f t="shared" si="219"/>
        <v>0.42603331927456767</v>
      </c>
      <c r="AI320" s="11">
        <f t="shared" si="197"/>
        <v>1.7599215577819961E-5</v>
      </c>
      <c r="AJ320" s="11">
        <f t="shared" si="198"/>
        <v>1.1682242990654205E-2</v>
      </c>
      <c r="AK320" s="16">
        <f t="shared" si="217"/>
        <v>0.5848641328079448</v>
      </c>
      <c r="AL320" s="16">
        <f t="shared" si="218"/>
        <v>5.2089605516370282E-6</v>
      </c>
      <c r="AM320" s="16">
        <f t="shared" si="216"/>
        <v>2.794114502021001E-3</v>
      </c>
      <c r="AN320" s="15">
        <f t="shared" si="211"/>
        <v>0.4174490827675863</v>
      </c>
      <c r="AO320" s="15">
        <f t="shared" si="212"/>
        <v>2.5608601664382496E-5</v>
      </c>
      <c r="AP320" s="15">
        <f t="shared" si="213"/>
        <v>1.871657754010695E-2</v>
      </c>
      <c r="AQ320" s="15">
        <f t="shared" si="189"/>
        <v>0.63537804095544093</v>
      </c>
      <c r="AR320" s="15">
        <f t="shared" si="190"/>
        <v>4.448513707800107E-6</v>
      </c>
      <c r="AS320" s="15">
        <f t="shared" si="191"/>
        <v>7.3492003285651657E-3</v>
      </c>
      <c r="AT320" s="14">
        <f t="shared" si="214"/>
        <v>2.2897884875570712E-3</v>
      </c>
      <c r="AU320" s="11">
        <f t="shared" si="199"/>
        <v>1.5685935664758778E-3</v>
      </c>
      <c r="AV320" s="14">
        <f t="shared" si="215"/>
        <v>-6.8983536831964815E-2</v>
      </c>
      <c r="AW320" s="11">
        <f t="shared" si="200"/>
        <v>-4.9189909896877625E-2</v>
      </c>
      <c r="AX320" s="13">
        <f t="shared" si="220"/>
        <v>-2.9168444287807683E-3</v>
      </c>
      <c r="AY320" s="11">
        <f t="shared" si="224"/>
        <v>-2.4968344103477413E-3</v>
      </c>
      <c r="AZ320" s="12">
        <f t="shared" si="222"/>
        <v>9.4873655139542711E-5</v>
      </c>
      <c r="BA320" s="11">
        <f t="shared" si="223"/>
        <v>7.580411509900324E-5</v>
      </c>
      <c r="BB320" s="117">
        <f t="shared" si="201"/>
        <v>15181</v>
      </c>
      <c r="BC320" s="341">
        <f t="shared" si="221"/>
        <v>629</v>
      </c>
    </row>
    <row r="321" spans="1:55" ht="16">
      <c r="A321" s="20">
        <v>206</v>
      </c>
      <c r="B321" s="19">
        <v>44675</v>
      </c>
      <c r="C321" s="8">
        <v>15122887</v>
      </c>
      <c r="D321" s="8">
        <v>7364</v>
      </c>
      <c r="E321" s="8">
        <v>5424702</v>
      </c>
      <c r="F321" s="8">
        <v>5336852</v>
      </c>
      <c r="G321" s="8">
        <v>6629870</v>
      </c>
      <c r="H321" s="10">
        <f t="shared" si="183"/>
        <v>-227012</v>
      </c>
      <c r="I321" s="8">
        <v>14127</v>
      </c>
      <c r="J321" s="8">
        <v>1208431</v>
      </c>
      <c r="K321" s="8">
        <v>438</v>
      </c>
      <c r="L321" s="9">
        <v>33</v>
      </c>
      <c r="M321" s="8">
        <v>294076</v>
      </c>
      <c r="N321" s="8">
        <v>2925</v>
      </c>
      <c r="O321" s="18">
        <f t="shared" si="184"/>
        <v>7115</v>
      </c>
      <c r="P321" s="18">
        <f t="shared" si="185"/>
        <v>-11</v>
      </c>
      <c r="Q321" s="18">
        <f t="shared" si="186"/>
        <v>-2</v>
      </c>
      <c r="R321" s="18">
        <f t="shared" si="192"/>
        <v>0</v>
      </c>
      <c r="S321" s="17">
        <f t="shared" si="193"/>
        <v>8601.5714285714294</v>
      </c>
      <c r="T321" s="17">
        <f t="shared" si="194"/>
        <v>2.7142857142857144</v>
      </c>
      <c r="U321" s="17">
        <f t="shared" si="195"/>
        <v>-0.2857142857142857</v>
      </c>
      <c r="V321" s="17">
        <f t="shared" si="187"/>
        <v>7115</v>
      </c>
      <c r="W321" s="17">
        <f t="shared" si="196"/>
        <v>0</v>
      </c>
      <c r="X321" s="17">
        <f t="shared" si="188"/>
        <v>0</v>
      </c>
      <c r="Y321" s="17">
        <f t="shared" si="202"/>
        <v>8601.5714285714294</v>
      </c>
      <c r="Z321" s="17">
        <f t="shared" si="203"/>
        <v>6.5714285714285712</v>
      </c>
      <c r="AA321" s="17">
        <f t="shared" si="204"/>
        <v>1.1428571428571428</v>
      </c>
      <c r="AB321" s="11">
        <f t="shared" si="205"/>
        <v>0.58745877807481417</v>
      </c>
      <c r="AC321" s="11">
        <f t="shared" si="206"/>
        <v>5.4701914995126772E-6</v>
      </c>
      <c r="AD321" s="11">
        <f t="shared" si="207"/>
        <v>2.5453388482341711E-3</v>
      </c>
      <c r="AE321" s="11">
        <f t="shared" si="208"/>
        <v>0.50016800937574268</v>
      </c>
      <c r="AF321" s="11">
        <f t="shared" si="209"/>
        <v>9.0138430094016889E-6</v>
      </c>
      <c r="AG321" s="11">
        <f t="shared" si="210"/>
        <v>7.0896845090393477E-3</v>
      </c>
      <c r="AH321" s="11">
        <f t="shared" si="219"/>
        <v>0.4859308837590493</v>
      </c>
      <c r="AI321" s="11">
        <f t="shared" si="197"/>
        <v>0</v>
      </c>
      <c r="AJ321" s="11">
        <f t="shared" si="198"/>
        <v>0</v>
      </c>
      <c r="AK321" s="16">
        <f t="shared" si="217"/>
        <v>0.59195765175287085</v>
      </c>
      <c r="AL321" s="16">
        <f t="shared" si="218"/>
        <v>6.3188556350361783E-6</v>
      </c>
      <c r="AM321" s="16">
        <f t="shared" si="216"/>
        <v>3.2434780765888912E-3</v>
      </c>
      <c r="AN321" s="15">
        <f t="shared" si="211"/>
        <v>0.46750043026791349</v>
      </c>
      <c r="AO321" s="15">
        <f t="shared" si="212"/>
        <v>0</v>
      </c>
      <c r="AP321" s="15">
        <f t="shared" si="213"/>
        <v>9.9255583126550868E-3</v>
      </c>
      <c r="AQ321" s="15">
        <f t="shared" si="189"/>
        <v>0.66502705127623352</v>
      </c>
      <c r="AR321" s="15">
        <f t="shared" si="190"/>
        <v>5.675428628852985E-6</v>
      </c>
      <c r="AS321" s="15">
        <f t="shared" si="191"/>
        <v>5.6578684046751024E-3</v>
      </c>
      <c r="AT321" s="14">
        <f t="shared" si="214"/>
        <v>1.1107306779770945E-3</v>
      </c>
      <c r="AU321" s="11">
        <f t="shared" si="199"/>
        <v>1.5624525281577382E-3</v>
      </c>
      <c r="AV321" s="14">
        <f t="shared" si="215"/>
        <v>-3.2438813807199617E-2</v>
      </c>
      <c r="AW321" s="11">
        <f t="shared" si="200"/>
        <v>-4.6220647147127161E-2</v>
      </c>
      <c r="AX321" s="13">
        <f t="shared" si="220"/>
        <v>-1.6176891583017899E-3</v>
      </c>
      <c r="AY321" s="11">
        <f t="shared" si="224"/>
        <v>-2.2413681922238901E-3</v>
      </c>
      <c r="AZ321" s="12">
        <f t="shared" si="222"/>
        <v>5.3696377153699848E-5</v>
      </c>
      <c r="BA321" s="11">
        <f t="shared" si="223"/>
        <v>7.2356514639696659E-5</v>
      </c>
      <c r="BB321" s="117">
        <f t="shared" si="201"/>
        <v>7364</v>
      </c>
      <c r="BC321" s="341">
        <f t="shared" si="221"/>
        <v>356</v>
      </c>
    </row>
    <row r="322" spans="1:55" ht="16">
      <c r="A322" s="20">
        <v>207</v>
      </c>
      <c r="B322" s="19">
        <v>44676</v>
      </c>
      <c r="C322" s="8">
        <v>15125557</v>
      </c>
      <c r="D322" s="8">
        <v>2670</v>
      </c>
      <c r="E322" s="8">
        <v>5424953</v>
      </c>
      <c r="F322" s="8">
        <v>5337037</v>
      </c>
      <c r="G322" s="8">
        <v>6629870</v>
      </c>
      <c r="H322" s="10">
        <f t="shared" si="183"/>
        <v>-232607</v>
      </c>
      <c r="I322" s="8">
        <v>11894</v>
      </c>
      <c r="J322" s="8">
        <v>1216069</v>
      </c>
      <c r="K322" s="8">
        <v>441</v>
      </c>
      <c r="L322" s="9">
        <v>31</v>
      </c>
      <c r="M322" s="8">
        <v>294076</v>
      </c>
      <c r="N322" s="8">
        <v>2929</v>
      </c>
      <c r="O322" s="18">
        <f t="shared" si="184"/>
        <v>7638</v>
      </c>
      <c r="P322" s="18">
        <f t="shared" si="185"/>
        <v>3</v>
      </c>
      <c r="Q322" s="18">
        <f t="shared" si="186"/>
        <v>-2</v>
      </c>
      <c r="R322" s="18">
        <f t="shared" si="192"/>
        <v>0</v>
      </c>
      <c r="S322" s="17">
        <f t="shared" si="193"/>
        <v>8537.4285714285706</v>
      </c>
      <c r="T322" s="17">
        <f t="shared" si="194"/>
        <v>0.14285714285714285</v>
      </c>
      <c r="U322" s="17">
        <f t="shared" si="195"/>
        <v>0</v>
      </c>
      <c r="V322" s="17">
        <f t="shared" si="187"/>
        <v>7638</v>
      </c>
      <c r="W322" s="17">
        <f t="shared" si="196"/>
        <v>3</v>
      </c>
      <c r="X322" s="17">
        <f t="shared" si="188"/>
        <v>0</v>
      </c>
      <c r="Y322" s="17">
        <f t="shared" si="202"/>
        <v>8537.4285714285706</v>
      </c>
      <c r="Z322" s="17">
        <f t="shared" si="203"/>
        <v>5.5714285714285712</v>
      </c>
      <c r="AA322" s="17">
        <f t="shared" si="204"/>
        <v>1.4285714285714286</v>
      </c>
      <c r="AB322" s="11">
        <f t="shared" si="205"/>
        <v>0.6043341524335365</v>
      </c>
      <c r="AC322" s="11">
        <f t="shared" si="206"/>
        <v>4.6104647856837265E-6</v>
      </c>
      <c r="AD322" s="11">
        <f t="shared" si="207"/>
        <v>3.2615786040443577E-3</v>
      </c>
      <c r="AE322" s="11">
        <f t="shared" si="208"/>
        <v>0.72761352885525077</v>
      </c>
      <c r="AF322" s="11">
        <f t="shared" si="209"/>
        <v>9.6957558817500629E-6</v>
      </c>
      <c r="AG322" s="11">
        <f t="shared" si="210"/>
        <v>7.481296758104738E-3</v>
      </c>
      <c r="AH322" s="11">
        <f t="shared" si="219"/>
        <v>0.54066680823954127</v>
      </c>
      <c r="AI322" s="11">
        <f t="shared" si="197"/>
        <v>2.4825579615220065E-6</v>
      </c>
      <c r="AJ322" s="11">
        <f t="shared" si="198"/>
        <v>0</v>
      </c>
      <c r="AK322" s="16">
        <f t="shared" si="217"/>
        <v>0.5899258125140181</v>
      </c>
      <c r="AL322" s="16">
        <f t="shared" si="218"/>
        <v>6.4821952106636272E-6</v>
      </c>
      <c r="AM322" s="16">
        <f t="shared" si="216"/>
        <v>3.2434780765888912E-3</v>
      </c>
      <c r="AN322" s="15">
        <f t="shared" si="211"/>
        <v>0.65248344370860922</v>
      </c>
      <c r="AO322" s="15">
        <f t="shared" si="212"/>
        <v>2.6103958143173248E-5</v>
      </c>
      <c r="AP322" s="15">
        <f t="shared" si="213"/>
        <v>1.2468827930174564E-2</v>
      </c>
      <c r="AQ322" s="15">
        <f t="shared" si="189"/>
        <v>0.66526272110574602</v>
      </c>
      <c r="AR322" s="15">
        <f t="shared" si="190"/>
        <v>6.2063131271482198E-6</v>
      </c>
      <c r="AS322" s="15">
        <f t="shared" si="191"/>
        <v>4.8448602745938003E-3</v>
      </c>
      <c r="AT322" s="14">
        <f t="shared" si="214"/>
        <v>4.0272282865274885E-4</v>
      </c>
      <c r="AU322" s="11">
        <f t="shared" si="199"/>
        <v>1.5414868078645803E-3</v>
      </c>
      <c r="AV322" s="14">
        <f t="shared" si="215"/>
        <v>-1.1478588348587962E-2</v>
      </c>
      <c r="AW322" s="11">
        <f t="shared" si="200"/>
        <v>-4.3260847898046309E-2</v>
      </c>
      <c r="AX322" s="13">
        <f t="shared" si="220"/>
        <v>-8.149348933096048E-4</v>
      </c>
      <c r="AY322" s="11">
        <f t="shared" si="224"/>
        <v>-1.8645222772082372E-3</v>
      </c>
      <c r="AZ322" s="12">
        <f t="shared" si="222"/>
        <v>2.7904016217512562E-5</v>
      </c>
      <c r="BA322" s="11">
        <f t="shared" si="223"/>
        <v>6.3069540902439594E-5</v>
      </c>
      <c r="BB322" s="117">
        <f t="shared" si="201"/>
        <v>2670</v>
      </c>
      <c r="BC322" s="341">
        <f t="shared" si="221"/>
        <v>185</v>
      </c>
    </row>
    <row r="323" spans="1:55" ht="16">
      <c r="A323" s="20">
        <v>208</v>
      </c>
      <c r="B323" s="19">
        <v>44677</v>
      </c>
      <c r="C323" s="8">
        <v>15127139</v>
      </c>
      <c r="D323" s="8">
        <v>1582</v>
      </c>
      <c r="E323" s="8">
        <v>5425158</v>
      </c>
      <c r="F323" s="8">
        <v>5337232</v>
      </c>
      <c r="G323" s="8">
        <v>6629870</v>
      </c>
      <c r="H323" s="10">
        <f t="shared" ref="H323:H386" si="225">G323-F323-SUM(I323:N323)</f>
        <v>-240077</v>
      </c>
      <c r="I323" s="8">
        <v>10764</v>
      </c>
      <c r="J323" s="8">
        <v>1224443</v>
      </c>
      <c r="K323" s="8">
        <v>455</v>
      </c>
      <c r="L323" s="9">
        <v>33</v>
      </c>
      <c r="M323" s="8">
        <v>294076</v>
      </c>
      <c r="N323" s="8">
        <v>2944</v>
      </c>
      <c r="O323" s="18">
        <f t="shared" ref="O323:O386" si="226">J323-J322</f>
        <v>8374</v>
      </c>
      <c r="P323" s="18">
        <f t="shared" ref="P323:P386" si="227">K323-K322</f>
        <v>14</v>
      </c>
      <c r="Q323" s="18">
        <f t="shared" ref="Q323:Q386" si="228">L323-L322</f>
        <v>2</v>
      </c>
      <c r="R323" s="18">
        <f t="shared" si="192"/>
        <v>0</v>
      </c>
      <c r="S323" s="17">
        <f t="shared" si="193"/>
        <v>8800.4285714285706</v>
      </c>
      <c r="T323" s="17">
        <f t="shared" si="194"/>
        <v>0</v>
      </c>
      <c r="U323" s="17">
        <f t="shared" si="195"/>
        <v>0.7142857142857143</v>
      </c>
      <c r="V323" s="17">
        <f t="shared" ref="V323:V386" si="229">MAX(0,MIN(J323,O323+$R323*J323/SUM($J323:$L323)))</f>
        <v>8374</v>
      </c>
      <c r="W323" s="17">
        <f t="shared" si="196"/>
        <v>14</v>
      </c>
      <c r="X323" s="17">
        <f t="shared" ref="X323:X386" si="230">MAX(0,MIN(L323,Q323+$R323*L323/SUM($J323:$L323)))</f>
        <v>2</v>
      </c>
      <c r="Y323" s="17">
        <f t="shared" si="202"/>
        <v>8800.4285714285706</v>
      </c>
      <c r="Z323" s="17">
        <f t="shared" si="203"/>
        <v>5.5714285714285712</v>
      </c>
      <c r="AA323" s="17">
        <f t="shared" si="204"/>
        <v>1.4285714285714286</v>
      </c>
      <c r="AB323" s="11">
        <f t="shared" si="205"/>
        <v>0.7399048740061015</v>
      </c>
      <c r="AC323" s="11">
        <f t="shared" si="206"/>
        <v>4.5815069469154881E-6</v>
      </c>
      <c r="AD323" s="11">
        <f t="shared" si="207"/>
        <v>3.2393909944930352E-3</v>
      </c>
      <c r="AE323" s="11">
        <f t="shared" si="208"/>
        <v>0.68169383590824495</v>
      </c>
      <c r="AF323" s="11">
        <f t="shared" si="209"/>
        <v>9.6297116605067364E-6</v>
      </c>
      <c r="AG323" s="11">
        <f t="shared" si="210"/>
        <v>6.9605568445475635E-3</v>
      </c>
      <c r="AH323" s="11">
        <f t="shared" si="219"/>
        <v>0.70405246342693795</v>
      </c>
      <c r="AI323" s="11">
        <f t="shared" si="197"/>
        <v>1.151250463583892E-5</v>
      </c>
      <c r="AJ323" s="11">
        <f t="shared" si="198"/>
        <v>4.5351473922902496E-3</v>
      </c>
      <c r="AK323" s="16">
        <f t="shared" si="217"/>
        <v>0.60629674673569234</v>
      </c>
      <c r="AL323" s="16">
        <f t="shared" si="218"/>
        <v>2.9623520950996337E-6</v>
      </c>
      <c r="AM323" s="16">
        <f t="shared" si="216"/>
        <v>2.2228189521422601E-3</v>
      </c>
      <c r="AN323" s="15">
        <f t="shared" si="211"/>
        <v>0.50125568984460833</v>
      </c>
      <c r="AO323" s="15">
        <f t="shared" si="212"/>
        <v>1.0370458711314949E-5</v>
      </c>
      <c r="AP323" s="15">
        <f t="shared" si="213"/>
        <v>2.3201856148491878E-3</v>
      </c>
      <c r="AQ323" s="15">
        <f t="shared" ref="AQ323:AQ386" si="231">AK337</f>
        <v>0.67915459861143768</v>
      </c>
      <c r="AR323" s="15">
        <f t="shared" ref="AR323:AR386" si="232">AL337</f>
        <v>7.9509086971839189E-6</v>
      </c>
      <c r="AS323" s="15">
        <f t="shared" ref="AS323:AS386" si="233">AM337</f>
        <v>3.2512347765858325E-3</v>
      </c>
      <c r="AT323" s="14">
        <f t="shared" si="214"/>
        <v>2.3861704678975607E-4</v>
      </c>
      <c r="AU323" s="11">
        <f t="shared" si="199"/>
        <v>1.5113203038456472E-3</v>
      </c>
      <c r="AV323" s="14">
        <f t="shared" si="215"/>
        <v>-6.5895525185669596E-3</v>
      </c>
      <c r="AW323" s="11">
        <f t="shared" si="200"/>
        <v>-4.0173768067492253E-2</v>
      </c>
      <c r="AX323" s="13">
        <f t="shared" si="220"/>
        <v>-8.3832386815530055E-4</v>
      </c>
      <c r="AY323" s="11">
        <f t="shared" si="224"/>
        <v>-1.5874463674391845E-3</v>
      </c>
      <c r="AZ323" s="12">
        <f t="shared" si="222"/>
        <v>2.9412341418459184E-5</v>
      </c>
      <c r="BA323" s="11">
        <f t="shared" si="223"/>
        <v>5.6066602469473108E-5</v>
      </c>
      <c r="BB323" s="117">
        <f t="shared" si="201"/>
        <v>1582</v>
      </c>
      <c r="BC323" s="341">
        <f t="shared" si="221"/>
        <v>195</v>
      </c>
    </row>
    <row r="324" spans="1:55" ht="16">
      <c r="A324" s="20">
        <v>209</v>
      </c>
      <c r="B324" s="19">
        <v>44678</v>
      </c>
      <c r="C324" s="8">
        <v>15142054</v>
      </c>
      <c r="D324" s="8">
        <v>14915</v>
      </c>
      <c r="E324" s="8">
        <v>5425705</v>
      </c>
      <c r="F324" s="8">
        <v>5337828</v>
      </c>
      <c r="G324" s="8">
        <v>6629870</v>
      </c>
      <c r="H324" s="10">
        <f t="shared" si="225"/>
        <v>-255109</v>
      </c>
      <c r="I324" s="8">
        <v>15519</v>
      </c>
      <c r="J324" s="8">
        <v>1234111</v>
      </c>
      <c r="K324" s="8">
        <v>456</v>
      </c>
      <c r="L324" s="9">
        <v>32</v>
      </c>
      <c r="M324" s="8">
        <v>294076</v>
      </c>
      <c r="N324" s="8">
        <v>2957</v>
      </c>
      <c r="O324" s="18">
        <f t="shared" si="226"/>
        <v>9668</v>
      </c>
      <c r="P324" s="18">
        <f t="shared" si="227"/>
        <v>1</v>
      </c>
      <c r="Q324" s="18">
        <f t="shared" si="228"/>
        <v>-1</v>
      </c>
      <c r="R324" s="18">
        <f t="shared" ref="R324:R387" si="234">M324-M323</f>
        <v>0</v>
      </c>
      <c r="S324" s="17">
        <f t="shared" ref="S324:S387" si="235">AVERAGE(O321:O327)</f>
        <v>8936</v>
      </c>
      <c r="T324" s="17">
        <f t="shared" ref="T324:T387" si="236">AVERAGE(P321:P327)</f>
        <v>-0.14285714285714285</v>
      </c>
      <c r="U324" s="17">
        <f t="shared" ref="U324:U387" si="237">AVERAGE(Q321:Q327)</f>
        <v>-0.7142857142857143</v>
      </c>
      <c r="V324" s="17">
        <f t="shared" si="229"/>
        <v>9668</v>
      </c>
      <c r="W324" s="17">
        <f t="shared" ref="W324:W387" si="238">MAX(0,MIN(K324,P324+$R324*K324/SUM($J324:$L324)))</f>
        <v>1</v>
      </c>
      <c r="X324" s="17">
        <f t="shared" si="230"/>
        <v>0</v>
      </c>
      <c r="Y324" s="17">
        <f t="shared" si="202"/>
        <v>8936</v>
      </c>
      <c r="Z324" s="17">
        <f t="shared" si="203"/>
        <v>5.4285714285714288</v>
      </c>
      <c r="AA324" s="17">
        <f t="shared" si="204"/>
        <v>0.7142857142857143</v>
      </c>
      <c r="AB324" s="11">
        <f t="shared" si="205"/>
        <v>0.8301746562616128</v>
      </c>
      <c r="AC324" s="11">
        <f t="shared" si="206"/>
        <v>4.4335027670307468E-6</v>
      </c>
      <c r="AD324" s="11">
        <f t="shared" si="207"/>
        <v>1.5698587127158557E-3</v>
      </c>
      <c r="AE324" s="11">
        <f t="shared" si="208"/>
        <v>0.70317992315866917</v>
      </c>
      <c r="AF324" s="11">
        <f t="shared" si="209"/>
        <v>8.5946094609460941E-6</v>
      </c>
      <c r="AG324" s="11">
        <f t="shared" si="210"/>
        <v>6.1270557884553377E-3</v>
      </c>
      <c r="AH324" s="11">
        <f t="shared" si="219"/>
        <v>0.89817911557041996</v>
      </c>
      <c r="AI324" s="11">
        <f t="shared" ref="AI324:AI387" si="239">MIN(1,W324/J323)</f>
        <v>8.1669787813724282E-7</v>
      </c>
      <c r="AJ324" s="11">
        <f t="shared" ref="AJ324:AJ387" si="240">MIN(1,X324/K323)</f>
        <v>0</v>
      </c>
      <c r="AK324" s="16">
        <f t="shared" si="217"/>
        <v>0.60780189097502746</v>
      </c>
      <c r="AL324" s="16">
        <f t="shared" si="218"/>
        <v>2.9623520950996337E-6</v>
      </c>
      <c r="AM324" s="16">
        <f t="shared" si="216"/>
        <v>2.2228189521422601E-3</v>
      </c>
      <c r="AN324" s="15">
        <f t="shared" si="211"/>
        <v>0.84852448295593885</v>
      </c>
      <c r="AO324" s="15">
        <f t="shared" si="212"/>
        <v>0</v>
      </c>
      <c r="AP324" s="15">
        <f t="shared" si="213"/>
        <v>6.7720090293453723E-3</v>
      </c>
      <c r="AQ324" s="15">
        <f t="shared" si="231"/>
        <v>0.68549329284307003</v>
      </c>
      <c r="AR324" s="15">
        <f t="shared" si="232"/>
        <v>7.9509086971839189E-6</v>
      </c>
      <c r="AS324" s="15">
        <f t="shared" si="233"/>
        <v>2.0366598778004076E-3</v>
      </c>
      <c r="AT324" s="14">
        <f t="shared" si="214"/>
        <v>2.249667037211891E-3</v>
      </c>
      <c r="AU324" s="11">
        <f t="shared" ref="AU324:AU387" si="241">AVERAGE(AT321:AT327)</f>
        <v>1.4865622230472522E-3</v>
      </c>
      <c r="AV324" s="14">
        <f t="shared" si="215"/>
        <v>-5.846520506920571E-2</v>
      </c>
      <c r="AW324" s="11">
        <f t="shared" ref="AW324:AW387" si="242">AVERAGE(AV321:AV327)</f>
        <v>-3.7304593154431555E-2</v>
      </c>
      <c r="AX324" s="13">
        <f t="shared" si="220"/>
        <v>-2.4825368527597396E-3</v>
      </c>
      <c r="AY324" s="11">
        <f t="shared" si="224"/>
        <v>-1.373651886529695E-3</v>
      </c>
      <c r="AZ324" s="12">
        <f t="shared" si="222"/>
        <v>8.9896181976418846E-5</v>
      </c>
      <c r="BA324" s="11">
        <f t="shared" si="223"/>
        <v>5.1132224312090581E-5</v>
      </c>
      <c r="BB324" s="117">
        <f t="shared" si="201"/>
        <v>14915</v>
      </c>
      <c r="BC324" s="341">
        <f t="shared" si="221"/>
        <v>596</v>
      </c>
    </row>
    <row r="325" spans="1:55" ht="16">
      <c r="A325" s="20">
        <v>210</v>
      </c>
      <c r="B325" s="19">
        <v>44679</v>
      </c>
      <c r="C325" s="8">
        <v>15156568</v>
      </c>
      <c r="D325" s="8">
        <v>14514</v>
      </c>
      <c r="E325" s="8">
        <v>5425993</v>
      </c>
      <c r="F325" s="8">
        <v>5338130</v>
      </c>
      <c r="G325" s="8">
        <v>6629870</v>
      </c>
      <c r="H325" s="10">
        <f t="shared" si="225"/>
        <v>-269478</v>
      </c>
      <c r="I325" s="8">
        <v>19654</v>
      </c>
      <c r="J325" s="8">
        <v>1244041</v>
      </c>
      <c r="K325" s="8">
        <v>445</v>
      </c>
      <c r="L325" s="9">
        <v>35</v>
      </c>
      <c r="M325" s="8">
        <v>294076</v>
      </c>
      <c r="N325" s="8">
        <v>2967</v>
      </c>
      <c r="O325" s="18">
        <f t="shared" si="226"/>
        <v>9930</v>
      </c>
      <c r="P325" s="18">
        <f t="shared" si="227"/>
        <v>-11</v>
      </c>
      <c r="Q325" s="18">
        <f t="shared" si="228"/>
        <v>3</v>
      </c>
      <c r="R325" s="18">
        <f t="shared" si="234"/>
        <v>0</v>
      </c>
      <c r="S325" s="17">
        <f t="shared" si="235"/>
        <v>9013.5714285714294</v>
      </c>
      <c r="T325" s="17">
        <f t="shared" si="236"/>
        <v>-0.14285714285714285</v>
      </c>
      <c r="U325" s="17">
        <f t="shared" si="237"/>
        <v>-0.42857142857142855</v>
      </c>
      <c r="V325" s="17">
        <f t="shared" si="229"/>
        <v>9930</v>
      </c>
      <c r="W325" s="17">
        <f t="shared" si="238"/>
        <v>0</v>
      </c>
      <c r="X325" s="17">
        <f t="shared" si="230"/>
        <v>3</v>
      </c>
      <c r="Y325" s="17">
        <f t="shared" si="202"/>
        <v>9013.5714285714294</v>
      </c>
      <c r="Z325" s="17">
        <f t="shared" si="203"/>
        <v>5.4285714285714288</v>
      </c>
      <c r="AA325" s="17">
        <f t="shared" si="204"/>
        <v>0.7142857142857143</v>
      </c>
      <c r="AB325" s="11">
        <f t="shared" si="205"/>
        <v>0.58080877817974286</v>
      </c>
      <c r="AC325" s="11">
        <f t="shared" si="206"/>
        <v>4.3987707982275735E-6</v>
      </c>
      <c r="AD325" s="11">
        <f t="shared" si="207"/>
        <v>1.5664160401002508E-3</v>
      </c>
      <c r="AE325" s="11">
        <f t="shared" si="208"/>
        <v>0.53278836112211458</v>
      </c>
      <c r="AF325" s="11">
        <f t="shared" si="209"/>
        <v>8.5186131697759608E-6</v>
      </c>
      <c r="AG325" s="11">
        <f t="shared" si="210"/>
        <v>4.9035632559660015E-3</v>
      </c>
      <c r="AH325" s="11">
        <f t="shared" si="219"/>
        <v>0.63986081577421228</v>
      </c>
      <c r="AI325" s="11">
        <f t="shared" si="239"/>
        <v>0</v>
      </c>
      <c r="AJ325" s="11">
        <f t="shared" si="240"/>
        <v>6.5789473684210523E-3</v>
      </c>
      <c r="AK325" s="16">
        <f t="shared" si="217"/>
        <v>0.60451388301286868</v>
      </c>
      <c r="AL325" s="16">
        <f t="shared" si="218"/>
        <v>5.65350297396681E-6</v>
      </c>
      <c r="AM325" s="16">
        <f t="shared" si="216"/>
        <v>2.2228189521422601E-3</v>
      </c>
      <c r="AN325" s="15">
        <f t="shared" si="211"/>
        <v>0.65408369044618098</v>
      </c>
      <c r="AO325" s="15">
        <f t="shared" si="212"/>
        <v>5.9630292188431724E-6</v>
      </c>
      <c r="AP325" s="15">
        <f t="shared" si="213"/>
        <v>2.2883295194508009E-3</v>
      </c>
      <c r="AQ325" s="15">
        <f t="shared" si="231"/>
        <v>0.68297349753002201</v>
      </c>
      <c r="AR325" s="15">
        <f t="shared" si="232"/>
        <v>1.2655194444053432E-5</v>
      </c>
      <c r="AS325" s="15">
        <f t="shared" si="233"/>
        <v>0</v>
      </c>
      <c r="AT325" s="14">
        <f t="shared" si="214"/>
        <v>2.1891831966539313E-3</v>
      </c>
      <c r="AU325" s="11">
        <f t="shared" si="241"/>
        <v>1.4630538974153555E-3</v>
      </c>
      <c r="AV325" s="14">
        <f t="shared" si="215"/>
        <v>-5.3859684278493976E-2</v>
      </c>
      <c r="AW325" s="11">
        <f t="shared" si="242"/>
        <v>-3.5725242071839781E-2</v>
      </c>
      <c r="AX325" s="13">
        <f t="shared" si="220"/>
        <v>-1.1838077057257877E-3</v>
      </c>
      <c r="AY325" s="11">
        <f t="shared" si="224"/>
        <v>-1.3541331692909215E-3</v>
      </c>
      <c r="AZ325" s="12">
        <f t="shared" si="222"/>
        <v>4.5551421068588069E-5</v>
      </c>
      <c r="BA325" s="11">
        <f t="shared" si="223"/>
        <v>5.2619002010166548E-5</v>
      </c>
      <c r="BB325" s="117">
        <f t="shared" ref="BB325:BB388" si="243">D325</f>
        <v>14514</v>
      </c>
      <c r="BC325" s="341">
        <f t="shared" si="221"/>
        <v>302</v>
      </c>
    </row>
    <row r="326" spans="1:55" ht="16">
      <c r="A326" s="20">
        <v>211</v>
      </c>
      <c r="B326" s="19">
        <v>44680</v>
      </c>
      <c r="C326" s="8">
        <v>15170481</v>
      </c>
      <c r="D326" s="8">
        <v>13913</v>
      </c>
      <c r="E326" s="8">
        <v>5426368</v>
      </c>
      <c r="F326" s="8">
        <v>5338469</v>
      </c>
      <c r="G326" s="8">
        <v>6629870</v>
      </c>
      <c r="H326" s="10">
        <f t="shared" si="225"/>
        <v>-281634</v>
      </c>
      <c r="I326" s="8">
        <v>20684</v>
      </c>
      <c r="J326" s="8">
        <v>1254838</v>
      </c>
      <c r="K326" s="8">
        <v>428</v>
      </c>
      <c r="L326" s="9">
        <v>35</v>
      </c>
      <c r="M326" s="8">
        <v>294076</v>
      </c>
      <c r="N326" s="8">
        <v>2974</v>
      </c>
      <c r="O326" s="18">
        <f t="shared" si="226"/>
        <v>10797</v>
      </c>
      <c r="P326" s="18">
        <f t="shared" si="227"/>
        <v>-17</v>
      </c>
      <c r="Q326" s="18">
        <f t="shared" si="228"/>
        <v>0</v>
      </c>
      <c r="R326" s="18">
        <f t="shared" si="234"/>
        <v>0</v>
      </c>
      <c r="S326" s="17">
        <f t="shared" si="235"/>
        <v>9009.1428571428569</v>
      </c>
      <c r="T326" s="17">
        <f t="shared" si="236"/>
        <v>2.1428571428571428</v>
      </c>
      <c r="U326" s="17">
        <f t="shared" si="237"/>
        <v>-0.7142857142857143</v>
      </c>
      <c r="V326" s="17">
        <f t="shared" si="229"/>
        <v>10797</v>
      </c>
      <c r="W326" s="17">
        <f t="shared" si="238"/>
        <v>0</v>
      </c>
      <c r="X326" s="17">
        <f t="shared" si="230"/>
        <v>0</v>
      </c>
      <c r="Y326" s="17">
        <f t="shared" si="202"/>
        <v>9009.1428571428569</v>
      </c>
      <c r="Z326" s="17">
        <f t="shared" si="203"/>
        <v>7.7142857142857144</v>
      </c>
      <c r="AA326" s="17">
        <f t="shared" si="204"/>
        <v>0.7142857142857143</v>
      </c>
      <c r="AB326" s="11">
        <f t="shared" si="205"/>
        <v>0.45838724214627335</v>
      </c>
      <c r="AC326" s="11">
        <f t="shared" si="206"/>
        <v>6.2009899306258507E-6</v>
      </c>
      <c r="AD326" s="11">
        <f t="shared" si="207"/>
        <v>1.6051364365971107E-3</v>
      </c>
      <c r="AE326" s="11">
        <f t="shared" si="208"/>
        <v>0.40871012482662966</v>
      </c>
      <c r="AF326" s="11">
        <f t="shared" si="209"/>
        <v>5.1870016633387431E-6</v>
      </c>
      <c r="AG326" s="11">
        <f t="shared" si="210"/>
        <v>3.2175032175032177E-3</v>
      </c>
      <c r="AH326" s="11">
        <f t="shared" si="219"/>
        <v>0.54935382110511854</v>
      </c>
      <c r="AI326" s="11">
        <f t="shared" si="239"/>
        <v>0</v>
      </c>
      <c r="AJ326" s="11">
        <f t="shared" si="240"/>
        <v>0</v>
      </c>
      <c r="AK326" s="16">
        <f t="shared" si="217"/>
        <v>0.60037641908473904</v>
      </c>
      <c r="AL326" s="16">
        <f t="shared" si="218"/>
        <v>3.3510020467990263E-6</v>
      </c>
      <c r="AM326" s="16">
        <f t="shared" si="216"/>
        <v>1.3157894736842105E-3</v>
      </c>
      <c r="AN326" s="15">
        <f t="shared" si="211"/>
        <v>0.43475728155339805</v>
      </c>
      <c r="AO326" s="15">
        <f t="shared" si="212"/>
        <v>0</v>
      </c>
      <c r="AP326" s="15">
        <f t="shared" si="213"/>
        <v>0</v>
      </c>
      <c r="AQ326" s="15">
        <f t="shared" si="231"/>
        <v>0.69235740753444941</v>
      </c>
      <c r="AR326" s="15">
        <f t="shared" si="232"/>
        <v>9.0702417791535993E-6</v>
      </c>
      <c r="AS326" s="15">
        <f t="shared" si="233"/>
        <v>1.1450381679389313E-3</v>
      </c>
      <c r="AT326" s="14">
        <f t="shared" si="214"/>
        <v>2.0985328520770393E-3</v>
      </c>
      <c r="AU326" s="11">
        <f t="shared" si="241"/>
        <v>1.4583565417895501E-3</v>
      </c>
      <c r="AV326" s="14">
        <f t="shared" si="215"/>
        <v>-4.940099561842675E-2</v>
      </c>
      <c r="AW326" s="11">
        <f t="shared" si="242"/>
        <v>-3.5257865806359825E-2</v>
      </c>
      <c r="AX326" s="13">
        <f t="shared" si="220"/>
        <v>-1.2579876650413021E-3</v>
      </c>
      <c r="AY326" s="11">
        <f t="shared" si="224"/>
        <v>-1.3438734410270087E-3</v>
      </c>
      <c r="AZ326" s="12">
        <f t="shared" si="222"/>
        <v>5.1132224312090581E-5</v>
      </c>
      <c r="BA326" s="11">
        <f t="shared" si="223"/>
        <v>5.3330069604898525E-5</v>
      </c>
      <c r="BB326" s="117">
        <f t="shared" si="243"/>
        <v>13913</v>
      </c>
      <c r="BC326" s="341">
        <f t="shared" si="221"/>
        <v>339</v>
      </c>
    </row>
    <row r="327" spans="1:55" ht="16">
      <c r="A327" s="20">
        <v>212</v>
      </c>
      <c r="B327" s="19">
        <v>44681</v>
      </c>
      <c r="C327" s="8">
        <v>15184513</v>
      </c>
      <c r="D327" s="8">
        <v>14032</v>
      </c>
      <c r="E327" s="8">
        <v>5426726</v>
      </c>
      <c r="F327" s="8">
        <v>5338869</v>
      </c>
      <c r="G327" s="8">
        <v>6629870</v>
      </c>
      <c r="H327" s="10">
        <f t="shared" si="225"/>
        <v>-286957</v>
      </c>
      <c r="I327" s="8">
        <v>16543</v>
      </c>
      <c r="J327" s="8">
        <v>1263868</v>
      </c>
      <c r="K327" s="8">
        <v>448</v>
      </c>
      <c r="L327" s="9">
        <v>30</v>
      </c>
      <c r="M327" s="8">
        <v>294076</v>
      </c>
      <c r="N327" s="8">
        <v>2993</v>
      </c>
      <c r="O327" s="18">
        <f t="shared" si="226"/>
        <v>9030</v>
      </c>
      <c r="P327" s="18">
        <f t="shared" si="227"/>
        <v>20</v>
      </c>
      <c r="Q327" s="18">
        <f t="shared" si="228"/>
        <v>-5</v>
      </c>
      <c r="R327" s="18">
        <f t="shared" si="234"/>
        <v>0</v>
      </c>
      <c r="S327" s="17">
        <f t="shared" si="235"/>
        <v>9211</v>
      </c>
      <c r="T327" s="17">
        <f t="shared" si="236"/>
        <v>3.8571428571428572</v>
      </c>
      <c r="U327" s="17">
        <f t="shared" si="237"/>
        <v>-1.1428571428571428</v>
      </c>
      <c r="V327" s="17">
        <f t="shared" si="229"/>
        <v>9030</v>
      </c>
      <c r="W327" s="17">
        <f t="shared" si="238"/>
        <v>20</v>
      </c>
      <c r="X327" s="17">
        <f t="shared" si="230"/>
        <v>0</v>
      </c>
      <c r="Y327" s="17">
        <f t="shared" ref="Y327:Y390" si="244">AVERAGE(V324:V330)</f>
        <v>9211</v>
      </c>
      <c r="Z327" s="17">
        <f t="shared" ref="Z327:Z390" si="245">AVERAGE(W324:W330)</f>
        <v>9.4285714285714288</v>
      </c>
      <c r="AA327" s="17">
        <f t="shared" ref="AA327:AA390" si="246">AVERAGE(X324:X330)</f>
        <v>0.42857142857142855</v>
      </c>
      <c r="AB327" s="11">
        <f t="shared" ref="AB327:AB390" si="247">Y327/I326</f>
        <v>0.4453200541481338</v>
      </c>
      <c r="AC327" s="11">
        <f t="shared" ref="AC327:AC390" si="248">Z327/J326</f>
        <v>7.5137758249044333E-6</v>
      </c>
      <c r="AD327" s="11">
        <f t="shared" ref="AD327:AD390" si="249">AA327/K326</f>
        <v>1.0013351134846461E-3</v>
      </c>
      <c r="AE327" s="11">
        <f t="shared" si="208"/>
        <v>0.45884045309393262</v>
      </c>
      <c r="AF327" s="11">
        <f t="shared" si="209"/>
        <v>5.3875149728020286E-6</v>
      </c>
      <c r="AG327" s="11">
        <f t="shared" si="210"/>
        <v>3.6715620827770358E-3</v>
      </c>
      <c r="AH327" s="11">
        <f t="shared" si="219"/>
        <v>0.43656932894991296</v>
      </c>
      <c r="AI327" s="11">
        <f t="shared" si="239"/>
        <v>1.5938312355857886E-5</v>
      </c>
      <c r="AJ327" s="11">
        <f t="shared" si="240"/>
        <v>0</v>
      </c>
      <c r="AK327" s="16">
        <f t="shared" si="217"/>
        <v>0.61221551110692141</v>
      </c>
      <c r="AL327" s="16">
        <f t="shared" si="218"/>
        <v>6.1761975070261333E-6</v>
      </c>
      <c r="AM327" s="16">
        <f t="shared" si="216"/>
        <v>1.3157894736842105E-3</v>
      </c>
      <c r="AN327" s="15">
        <f t="shared" si="211"/>
        <v>0.42603331927456767</v>
      </c>
      <c r="AO327" s="15">
        <f t="shared" si="212"/>
        <v>1.7599215577819961E-5</v>
      </c>
      <c r="AP327" s="15">
        <f t="shared" si="213"/>
        <v>1.1682242990654205E-2</v>
      </c>
      <c r="AQ327" s="15">
        <f t="shared" si="231"/>
        <v>0.69263113019042033</v>
      </c>
      <c r="AR327" s="15">
        <f t="shared" si="232"/>
        <v>7.0142195799881983E-6</v>
      </c>
      <c r="AS327" s="15">
        <f t="shared" si="233"/>
        <v>2.6601896830904465E-3</v>
      </c>
      <c r="AT327" s="14">
        <f t="shared" si="214"/>
        <v>2.1164819219683041E-3</v>
      </c>
      <c r="AU327" s="11">
        <f t="shared" si="241"/>
        <v>1.6891949400429959E-3</v>
      </c>
      <c r="AV327" s="14">
        <f t="shared" si="215"/>
        <v>-4.8899312440539869E-2</v>
      </c>
      <c r="AW327" s="11">
        <f t="shared" si="242"/>
        <v>-3.9973093771164168E-2</v>
      </c>
      <c r="AX327" s="13">
        <f t="shared" si="220"/>
        <v>-1.4202830624143392E-3</v>
      </c>
      <c r="AY327" s="11">
        <f t="shared" si="224"/>
        <v>-1.4813572088565373E-3</v>
      </c>
      <c r="AZ327" s="12">
        <f t="shared" si="222"/>
        <v>6.0333008037864997E-5</v>
      </c>
      <c r="BA327" s="11">
        <f t="shared" si="223"/>
        <v>6.0720863089536982E-5</v>
      </c>
      <c r="BB327" s="117">
        <f t="shared" si="243"/>
        <v>14032</v>
      </c>
      <c r="BC327" s="341">
        <f t="shared" si="221"/>
        <v>400</v>
      </c>
    </row>
    <row r="328" spans="1:55" ht="16">
      <c r="A328" s="20">
        <v>213</v>
      </c>
      <c r="B328" s="19">
        <v>44682</v>
      </c>
      <c r="C328" s="8">
        <v>15190786</v>
      </c>
      <c r="D328" s="8">
        <v>6273</v>
      </c>
      <c r="E328" s="8">
        <v>5427088</v>
      </c>
      <c r="F328" s="8">
        <v>5339294</v>
      </c>
      <c r="G328" s="8">
        <v>6629870</v>
      </c>
      <c r="H328" s="10">
        <f t="shared" si="225"/>
        <v>-293359</v>
      </c>
      <c r="I328" s="8">
        <v>14866</v>
      </c>
      <c r="J328" s="8">
        <v>1271526</v>
      </c>
      <c r="K328" s="8">
        <v>437</v>
      </c>
      <c r="L328" s="9">
        <v>30</v>
      </c>
      <c r="M328" s="8">
        <v>294076</v>
      </c>
      <c r="N328" s="8">
        <v>3000</v>
      </c>
      <c r="O328" s="18">
        <f t="shared" si="226"/>
        <v>7658</v>
      </c>
      <c r="P328" s="18">
        <f t="shared" si="227"/>
        <v>-11</v>
      </c>
      <c r="Q328" s="18">
        <f t="shared" si="228"/>
        <v>0</v>
      </c>
      <c r="R328" s="18">
        <f t="shared" si="234"/>
        <v>0</v>
      </c>
      <c r="S328" s="17">
        <f t="shared" si="235"/>
        <v>9393.7142857142862</v>
      </c>
      <c r="T328" s="17">
        <f t="shared" si="236"/>
        <v>2.4285714285714284</v>
      </c>
      <c r="U328" s="17">
        <f t="shared" si="237"/>
        <v>-1</v>
      </c>
      <c r="V328" s="17">
        <f t="shared" si="229"/>
        <v>7658</v>
      </c>
      <c r="W328" s="17">
        <f t="shared" si="238"/>
        <v>0</v>
      </c>
      <c r="X328" s="17">
        <f t="shared" si="230"/>
        <v>0</v>
      </c>
      <c r="Y328" s="17">
        <f t="shared" si="244"/>
        <v>9393.7142857142862</v>
      </c>
      <c r="Z328" s="17">
        <f t="shared" si="245"/>
        <v>9.2857142857142865</v>
      </c>
      <c r="AA328" s="17">
        <f t="shared" si="246"/>
        <v>0.42857142857142855</v>
      </c>
      <c r="AB328" s="11">
        <f t="shared" si="247"/>
        <v>0.56783620175991578</v>
      </c>
      <c r="AC328" s="11">
        <f t="shared" si="248"/>
        <v>7.3470602038458811E-6</v>
      </c>
      <c r="AD328" s="11">
        <f t="shared" si="249"/>
        <v>9.5663265306122447E-4</v>
      </c>
      <c r="AE328" s="11">
        <f t="shared" si="208"/>
        <v>0.58745877807481417</v>
      </c>
      <c r="AF328" s="11">
        <f t="shared" si="209"/>
        <v>5.4701914995126772E-6</v>
      </c>
      <c r="AG328" s="11">
        <f t="shared" si="210"/>
        <v>2.5453388482341711E-3</v>
      </c>
      <c r="AH328" s="11">
        <f t="shared" si="219"/>
        <v>0.46291482802393763</v>
      </c>
      <c r="AI328" s="11">
        <f t="shared" si="239"/>
        <v>0</v>
      </c>
      <c r="AJ328" s="11">
        <f t="shared" si="240"/>
        <v>0</v>
      </c>
      <c r="AK328" s="16">
        <f t="shared" si="217"/>
        <v>0.597112341418926</v>
      </c>
      <c r="AL328" s="16">
        <f t="shared" si="218"/>
        <v>1.0241451081126714E-5</v>
      </c>
      <c r="AM328" s="16">
        <f t="shared" si="216"/>
        <v>0</v>
      </c>
      <c r="AN328" s="15">
        <f t="shared" si="211"/>
        <v>0.4859308837590493</v>
      </c>
      <c r="AO328" s="15">
        <f t="shared" si="212"/>
        <v>0</v>
      </c>
      <c r="AP328" s="15">
        <f t="shared" si="213"/>
        <v>0</v>
      </c>
      <c r="AQ328" s="15">
        <f t="shared" si="231"/>
        <v>0.68783144557010789</v>
      </c>
      <c r="AR328" s="15">
        <f t="shared" si="232"/>
        <v>5.2696240099524992E-6</v>
      </c>
      <c r="AS328" s="15">
        <f t="shared" si="233"/>
        <v>2.6601896830904465E-3</v>
      </c>
      <c r="AT328" s="14">
        <f t="shared" si="214"/>
        <v>9.4617239855381778E-4</v>
      </c>
      <c r="AU328" s="11">
        <f t="shared" si="241"/>
        <v>1.6559686906164289E-3</v>
      </c>
      <c r="AV328" s="14">
        <f t="shared" si="215"/>
        <v>-2.1383356229057231E-2</v>
      </c>
      <c r="AW328" s="11">
        <f t="shared" si="242"/>
        <v>-3.7457802341874215E-2</v>
      </c>
      <c r="AX328" s="13">
        <f t="shared" si="220"/>
        <v>-1.4810581376303767E-3</v>
      </c>
      <c r="AY328" s="11">
        <f t="shared" si="224"/>
        <v>-1.3595058223585517E-3</v>
      </c>
      <c r="AZ328" s="12">
        <f t="shared" si="222"/>
        <v>6.4103821040231563E-5</v>
      </c>
      <c r="BA328" s="11">
        <f t="shared" si="223"/>
        <v>5.8781587831177044E-5</v>
      </c>
      <c r="BB328" s="117">
        <f t="shared" si="243"/>
        <v>6273</v>
      </c>
      <c r="BC328" s="341">
        <f t="shared" si="221"/>
        <v>425</v>
      </c>
    </row>
    <row r="329" spans="1:55" ht="16">
      <c r="A329" s="20">
        <v>214</v>
      </c>
      <c r="B329" s="19">
        <v>44683</v>
      </c>
      <c r="C329" s="8">
        <v>15193238</v>
      </c>
      <c r="D329" s="8">
        <v>2452</v>
      </c>
      <c r="E329" s="8">
        <v>5427319</v>
      </c>
      <c r="F329" s="8">
        <v>5339512</v>
      </c>
      <c r="G329" s="8">
        <v>6629870</v>
      </c>
      <c r="H329" s="10">
        <f t="shared" si="225"/>
        <v>-298771</v>
      </c>
      <c r="I329" s="8">
        <v>12437</v>
      </c>
      <c r="J329" s="8">
        <v>1279133</v>
      </c>
      <c r="K329" s="8">
        <v>456</v>
      </c>
      <c r="L329" s="9">
        <v>26</v>
      </c>
      <c r="M329" s="8">
        <v>294076</v>
      </c>
      <c r="N329" s="8">
        <v>3001</v>
      </c>
      <c r="O329" s="18">
        <f t="shared" si="226"/>
        <v>7607</v>
      </c>
      <c r="P329" s="18">
        <f t="shared" si="227"/>
        <v>19</v>
      </c>
      <c r="Q329" s="18">
        <f t="shared" si="228"/>
        <v>-4</v>
      </c>
      <c r="R329" s="18">
        <f t="shared" si="234"/>
        <v>0</v>
      </c>
      <c r="S329" s="17">
        <f t="shared" si="235"/>
        <v>9616.5714285714294</v>
      </c>
      <c r="T329" s="17">
        <f t="shared" si="236"/>
        <v>6.7142857142857144</v>
      </c>
      <c r="U329" s="17">
        <f t="shared" si="237"/>
        <v>-0.8571428571428571</v>
      </c>
      <c r="V329" s="17">
        <f t="shared" si="229"/>
        <v>7607</v>
      </c>
      <c r="W329" s="17">
        <f t="shared" si="238"/>
        <v>19</v>
      </c>
      <c r="X329" s="17">
        <f t="shared" si="230"/>
        <v>0</v>
      </c>
      <c r="Y329" s="17">
        <f t="shared" si="244"/>
        <v>9616.5714285714294</v>
      </c>
      <c r="Z329" s="17">
        <f t="shared" si="245"/>
        <v>12</v>
      </c>
      <c r="AA329" s="17">
        <f t="shared" si="246"/>
        <v>0.5714285714285714</v>
      </c>
      <c r="AB329" s="11">
        <f t="shared" si="247"/>
        <v>0.64688358862985529</v>
      </c>
      <c r="AC329" s="11">
        <f t="shared" si="248"/>
        <v>9.4374790605933336E-6</v>
      </c>
      <c r="AD329" s="11">
        <f t="shared" si="249"/>
        <v>1.3076168682576005E-3</v>
      </c>
      <c r="AE329" s="11">
        <f t="shared" si="208"/>
        <v>0.6043341524335365</v>
      </c>
      <c r="AF329" s="11">
        <f t="shared" si="209"/>
        <v>4.6104647856837265E-6</v>
      </c>
      <c r="AG329" s="11">
        <f t="shared" si="210"/>
        <v>3.2615786040443577E-3</v>
      </c>
      <c r="AH329" s="11">
        <f t="shared" si="219"/>
        <v>0.51170456074263415</v>
      </c>
      <c r="AI329" s="11">
        <f t="shared" si="239"/>
        <v>1.494267517927278E-5</v>
      </c>
      <c r="AJ329" s="11">
        <f t="shared" si="240"/>
        <v>0</v>
      </c>
      <c r="AK329" s="16">
        <f t="shared" si="217"/>
        <v>0.59140898821666643</v>
      </c>
      <c r="AL329" s="16">
        <f t="shared" si="218"/>
        <v>1.0241451081126714E-5</v>
      </c>
      <c r="AM329" s="16">
        <f t="shared" si="216"/>
        <v>0</v>
      </c>
      <c r="AN329" s="15">
        <f t="shared" si="211"/>
        <v>0.54066680823954127</v>
      </c>
      <c r="AO329" s="15">
        <f t="shared" si="212"/>
        <v>2.4825579615220065E-6</v>
      </c>
      <c r="AP329" s="15">
        <f t="shared" si="213"/>
        <v>0</v>
      </c>
      <c r="AQ329" s="15">
        <f t="shared" si="231"/>
        <v>0.67560206594551508</v>
      </c>
      <c r="AR329" s="15">
        <f t="shared" si="232"/>
        <v>5.2696240099524992E-6</v>
      </c>
      <c r="AS329" s="15">
        <f t="shared" si="233"/>
        <v>2.6601896830904465E-3</v>
      </c>
      <c r="AT329" s="14">
        <f t="shared" si="214"/>
        <v>3.6984133927211245E-4</v>
      </c>
      <c r="AU329" s="11">
        <f t="shared" si="241"/>
        <v>1.6595886710987007E-3</v>
      </c>
      <c r="AV329" s="14">
        <f t="shared" si="215"/>
        <v>-8.2069544902283013E-3</v>
      </c>
      <c r="AW329" s="11">
        <f t="shared" si="242"/>
        <v>-3.5941900345866258E-2</v>
      </c>
      <c r="AX329" s="13">
        <f t="shared" si="220"/>
        <v>-7.4311679546221524E-4</v>
      </c>
      <c r="AY329" s="11">
        <f t="shared" si="224"/>
        <v>-1.3540657720481719E-3</v>
      </c>
      <c r="AZ329" s="12">
        <f t="shared" si="222"/>
        <v>3.2881489380636423E-5</v>
      </c>
      <c r="BA329" s="11">
        <f t="shared" si="223"/>
        <v>6.0354555540735652E-5</v>
      </c>
      <c r="BB329" s="117">
        <f t="shared" si="243"/>
        <v>2452</v>
      </c>
      <c r="BC329" s="341">
        <f t="shared" si="221"/>
        <v>218</v>
      </c>
    </row>
    <row r="330" spans="1:55" ht="16">
      <c r="A330" s="20">
        <v>215</v>
      </c>
      <c r="B330" s="19">
        <v>44684</v>
      </c>
      <c r="C330" s="8">
        <v>15205533</v>
      </c>
      <c r="D330" s="8">
        <v>12295</v>
      </c>
      <c r="E330" s="8">
        <v>5427854</v>
      </c>
      <c r="F330" s="8">
        <v>5340050</v>
      </c>
      <c r="G330" s="8">
        <v>6629870</v>
      </c>
      <c r="H330" s="10">
        <f t="shared" si="225"/>
        <v>-310510</v>
      </c>
      <c r="I330" s="8">
        <v>13814</v>
      </c>
      <c r="J330" s="8">
        <v>1288920</v>
      </c>
      <c r="K330" s="8">
        <v>482</v>
      </c>
      <c r="L330" s="9">
        <v>25</v>
      </c>
      <c r="M330" s="8">
        <v>294076</v>
      </c>
      <c r="N330" s="8">
        <v>3013</v>
      </c>
      <c r="O330" s="18">
        <f t="shared" si="226"/>
        <v>9787</v>
      </c>
      <c r="P330" s="18">
        <f t="shared" si="227"/>
        <v>26</v>
      </c>
      <c r="Q330" s="18">
        <f t="shared" si="228"/>
        <v>-1</v>
      </c>
      <c r="R330" s="18">
        <f t="shared" si="234"/>
        <v>0</v>
      </c>
      <c r="S330" s="17">
        <f t="shared" si="235"/>
        <v>9524.5714285714294</v>
      </c>
      <c r="T330" s="17">
        <f t="shared" si="236"/>
        <v>10.571428571428571</v>
      </c>
      <c r="U330" s="17">
        <f t="shared" si="237"/>
        <v>-0.5714285714285714</v>
      </c>
      <c r="V330" s="17">
        <f t="shared" si="229"/>
        <v>9787</v>
      </c>
      <c r="W330" s="17">
        <f t="shared" si="238"/>
        <v>26</v>
      </c>
      <c r="X330" s="17">
        <f t="shared" si="230"/>
        <v>0</v>
      </c>
      <c r="Y330" s="17">
        <f t="shared" si="244"/>
        <v>9524.5714285714294</v>
      </c>
      <c r="Z330" s="17">
        <f t="shared" si="245"/>
        <v>13.428571428571429</v>
      </c>
      <c r="AA330" s="17">
        <f t="shared" si="246"/>
        <v>0.8571428571428571</v>
      </c>
      <c r="AB330" s="11">
        <f t="shared" si="247"/>
        <v>0.76582547467809192</v>
      </c>
      <c r="AC330" s="11">
        <f t="shared" si="248"/>
        <v>1.0498182306743263E-5</v>
      </c>
      <c r="AD330" s="11">
        <f t="shared" si="249"/>
        <v>1.8796992481203006E-3</v>
      </c>
      <c r="AE330" s="11">
        <f t="shared" ref="AE330:AE393" si="250">AB323</f>
        <v>0.7399048740061015</v>
      </c>
      <c r="AF330" s="11">
        <f t="shared" ref="AF330:AF393" si="251">AC323</f>
        <v>4.5815069469154881E-6</v>
      </c>
      <c r="AG330" s="11">
        <f t="shared" ref="AG330:AG393" si="252">AD323</f>
        <v>3.2393909944930352E-3</v>
      </c>
      <c r="AH330" s="11">
        <f t="shared" si="219"/>
        <v>0.78692610758221437</v>
      </c>
      <c r="AI330" s="11">
        <f t="shared" si="239"/>
        <v>2.0326267870502911E-5</v>
      </c>
      <c r="AJ330" s="11">
        <f t="shared" si="240"/>
        <v>0</v>
      </c>
      <c r="AK330" s="16">
        <f t="shared" si="217"/>
        <v>0.58758647846321621</v>
      </c>
      <c r="AL330" s="16">
        <f t="shared" si="218"/>
        <v>9.9771646168850778E-6</v>
      </c>
      <c r="AM330" s="16">
        <f t="shared" si="216"/>
        <v>1.6913319238900635E-3</v>
      </c>
      <c r="AN330" s="15">
        <f t="shared" ref="AN330:AN393" si="253">AH323</f>
        <v>0.70405246342693795</v>
      </c>
      <c r="AO330" s="15">
        <f t="shared" ref="AO330:AO393" si="254">AI323</f>
        <v>1.151250463583892E-5</v>
      </c>
      <c r="AP330" s="15">
        <f t="shared" ref="AP330:AP393" si="255">AJ323</f>
        <v>4.5351473922902496E-3</v>
      </c>
      <c r="AQ330" s="15">
        <f t="shared" si="231"/>
        <v>0.67216449653068544</v>
      </c>
      <c r="AR330" s="15">
        <f t="shared" si="232"/>
        <v>8.3857089197706465E-7</v>
      </c>
      <c r="AS330" s="15">
        <f t="shared" si="233"/>
        <v>3.0523465458355444E-3</v>
      </c>
      <c r="AT330" s="14">
        <f t="shared" si="214"/>
        <v>1.8544858345638754E-3</v>
      </c>
      <c r="AU330" s="11">
        <f t="shared" si="241"/>
        <v>1.6746934706110377E-3</v>
      </c>
      <c r="AV330" s="14">
        <f t="shared" si="215"/>
        <v>-3.9596148272197353E-2</v>
      </c>
      <c r="AW330" s="11">
        <f t="shared" si="242"/>
        <v>-3.4863349716451074E-2</v>
      </c>
      <c r="AX330" s="13">
        <f t="shared" si="220"/>
        <v>-1.8007102429620011E-3</v>
      </c>
      <c r="AY330" s="11">
        <f t="shared" si="224"/>
        <v>-1.3157455502491461E-3</v>
      </c>
      <c r="AZ330" s="12">
        <f t="shared" si="222"/>
        <v>8.1147895810928421E-5</v>
      </c>
      <c r="BA330" s="11">
        <f t="shared" si="223"/>
        <v>6.0289913032123659E-5</v>
      </c>
      <c r="BB330" s="117">
        <f t="shared" si="243"/>
        <v>12295</v>
      </c>
      <c r="BC330" s="341">
        <f t="shared" si="221"/>
        <v>538</v>
      </c>
    </row>
    <row r="331" spans="1:55" ht="16">
      <c r="A331" s="20">
        <v>216</v>
      </c>
      <c r="B331" s="19">
        <v>44685</v>
      </c>
      <c r="C331" s="8">
        <v>15218906</v>
      </c>
      <c r="D331" s="8">
        <v>13373</v>
      </c>
      <c r="E331" s="8">
        <v>5428388</v>
      </c>
      <c r="F331" s="8">
        <v>5340556</v>
      </c>
      <c r="G331" s="8">
        <v>6629870</v>
      </c>
      <c r="H331" s="10">
        <f t="shared" si="225"/>
        <v>-327303</v>
      </c>
      <c r="I331" s="8">
        <v>19152</v>
      </c>
      <c r="J331" s="8">
        <v>1299867</v>
      </c>
      <c r="K331" s="8">
        <v>473</v>
      </c>
      <c r="L331" s="9">
        <v>25</v>
      </c>
      <c r="M331" s="8">
        <v>294076</v>
      </c>
      <c r="N331" s="8">
        <v>3024</v>
      </c>
      <c r="O331" s="18">
        <f t="shared" si="226"/>
        <v>10947</v>
      </c>
      <c r="P331" s="18">
        <f t="shared" si="227"/>
        <v>-9</v>
      </c>
      <c r="Q331" s="18">
        <f t="shared" si="228"/>
        <v>0</v>
      </c>
      <c r="R331" s="18">
        <f t="shared" si="234"/>
        <v>0</v>
      </c>
      <c r="S331" s="17">
        <f t="shared" si="235"/>
        <v>9571.7142857142862</v>
      </c>
      <c r="T331" s="17">
        <f t="shared" si="236"/>
        <v>6.5714285714285712</v>
      </c>
      <c r="U331" s="17">
        <f t="shared" si="237"/>
        <v>0.7142857142857143</v>
      </c>
      <c r="V331" s="17">
        <f t="shared" si="229"/>
        <v>10947</v>
      </c>
      <c r="W331" s="17">
        <f t="shared" si="238"/>
        <v>0</v>
      </c>
      <c r="X331" s="17">
        <f t="shared" si="230"/>
        <v>0</v>
      </c>
      <c r="Y331" s="17">
        <f t="shared" si="244"/>
        <v>9571.7142857142862</v>
      </c>
      <c r="Z331" s="17">
        <f t="shared" si="245"/>
        <v>10.571428571428571</v>
      </c>
      <c r="AA331" s="17">
        <f t="shared" si="246"/>
        <v>1.4285714285714286</v>
      </c>
      <c r="AB331" s="11">
        <f t="shared" si="247"/>
        <v>0.69289954290678202</v>
      </c>
      <c r="AC331" s="11">
        <f t="shared" si="248"/>
        <v>8.2017724695315233E-6</v>
      </c>
      <c r="AD331" s="11">
        <f t="shared" si="249"/>
        <v>2.9638411381149969E-3</v>
      </c>
      <c r="AE331" s="11">
        <f t="shared" si="250"/>
        <v>0.8301746562616128</v>
      </c>
      <c r="AF331" s="11">
        <f t="shared" si="251"/>
        <v>4.4335027670307468E-6</v>
      </c>
      <c r="AG331" s="11">
        <f t="shared" si="252"/>
        <v>1.5698587127158557E-3</v>
      </c>
      <c r="AH331" s="11">
        <f t="shared" si="219"/>
        <v>0.79245692775445198</v>
      </c>
      <c r="AI331" s="11">
        <f t="shared" si="239"/>
        <v>0</v>
      </c>
      <c r="AJ331" s="11">
        <f t="shared" si="240"/>
        <v>0</v>
      </c>
      <c r="AK331" s="16">
        <f t="shared" si="217"/>
        <v>0.59700462807437937</v>
      </c>
      <c r="AL331" s="16">
        <f t="shared" si="218"/>
        <v>1.1502302317755244E-5</v>
      </c>
      <c r="AM331" s="16">
        <f t="shared" si="216"/>
        <v>2.5043400539713641E-3</v>
      </c>
      <c r="AN331" s="15">
        <f t="shared" si="253"/>
        <v>0.89817911557041996</v>
      </c>
      <c r="AO331" s="15">
        <f t="shared" si="254"/>
        <v>8.1669787813724282E-7</v>
      </c>
      <c r="AP331" s="15">
        <f t="shared" si="255"/>
        <v>0</v>
      </c>
      <c r="AQ331" s="15">
        <f t="shared" si="231"/>
        <v>0.67602830339820208</v>
      </c>
      <c r="AR331" s="15">
        <f t="shared" si="232"/>
        <v>5.4404635644192665E-7</v>
      </c>
      <c r="AS331" s="15">
        <f t="shared" si="233"/>
        <v>3.0791833778966134E-3</v>
      </c>
      <c r="AT331" s="14">
        <f t="shared" si="214"/>
        <v>2.0170832912259217E-3</v>
      </c>
      <c r="AU331" s="11">
        <f t="shared" si="241"/>
        <v>1.6879236373736268E-3</v>
      </c>
      <c r="AV331" s="14">
        <f t="shared" si="215"/>
        <v>-4.0858165064176007E-2</v>
      </c>
      <c r="AW331" s="11">
        <f t="shared" si="242"/>
        <v>-3.3739528805268704E-2</v>
      </c>
      <c r="AX331" s="13">
        <f t="shared" si="220"/>
        <v>-1.6295771472738397E-3</v>
      </c>
      <c r="AY331" s="11">
        <f t="shared" si="224"/>
        <v>-1.2850833063768115E-3</v>
      </c>
      <c r="AZ331" s="12">
        <f t="shared" si="222"/>
        <v>7.6321255167899224E-5</v>
      </c>
      <c r="BA331" s="11">
        <f t="shared" si="223"/>
        <v>6.0742410592407657E-5</v>
      </c>
      <c r="BB331" s="117">
        <f t="shared" si="243"/>
        <v>13373</v>
      </c>
      <c r="BC331" s="341">
        <f t="shared" si="221"/>
        <v>506</v>
      </c>
    </row>
    <row r="332" spans="1:55" ht="16">
      <c r="A332" s="20">
        <v>217</v>
      </c>
      <c r="B332" s="19">
        <v>44686</v>
      </c>
      <c r="C332" s="8">
        <v>15233588</v>
      </c>
      <c r="D332" s="8">
        <v>14682</v>
      </c>
      <c r="E332" s="8">
        <v>5428764</v>
      </c>
      <c r="F332" s="8">
        <v>5340931</v>
      </c>
      <c r="G332" s="8">
        <v>6629870</v>
      </c>
      <c r="H332" s="10">
        <f t="shared" si="225"/>
        <v>-339481</v>
      </c>
      <c r="I332" s="8">
        <v>19428</v>
      </c>
      <c r="J332" s="8">
        <v>1311357</v>
      </c>
      <c r="K332" s="8">
        <v>492</v>
      </c>
      <c r="L332" s="9">
        <v>29</v>
      </c>
      <c r="M332" s="8">
        <v>294076</v>
      </c>
      <c r="N332" s="8">
        <v>3038</v>
      </c>
      <c r="O332" s="18">
        <f t="shared" si="226"/>
        <v>11490</v>
      </c>
      <c r="P332" s="18">
        <f t="shared" si="227"/>
        <v>19</v>
      </c>
      <c r="Q332" s="18">
        <f t="shared" si="228"/>
        <v>4</v>
      </c>
      <c r="R332" s="18">
        <f t="shared" si="234"/>
        <v>0</v>
      </c>
      <c r="S332" s="17">
        <f t="shared" si="235"/>
        <v>9726.2857142857138</v>
      </c>
      <c r="T332" s="17">
        <f t="shared" si="236"/>
        <v>7.7142857142857144</v>
      </c>
      <c r="U332" s="17">
        <f t="shared" si="237"/>
        <v>1.1428571428571428</v>
      </c>
      <c r="V332" s="17">
        <f t="shared" si="229"/>
        <v>11490</v>
      </c>
      <c r="W332" s="17">
        <f t="shared" si="238"/>
        <v>19</v>
      </c>
      <c r="X332" s="17">
        <f t="shared" si="230"/>
        <v>4</v>
      </c>
      <c r="Y332" s="17">
        <f t="shared" si="244"/>
        <v>9726.2857142857138</v>
      </c>
      <c r="Z332" s="17">
        <f t="shared" si="245"/>
        <v>10.571428571428571</v>
      </c>
      <c r="AA332" s="17">
        <f t="shared" si="246"/>
        <v>1.8571428571428572</v>
      </c>
      <c r="AB332" s="11">
        <f t="shared" si="247"/>
        <v>0.50784699844850223</v>
      </c>
      <c r="AC332" s="11">
        <f t="shared" si="248"/>
        <v>8.1327001696547202E-6</v>
      </c>
      <c r="AD332" s="11">
        <f t="shared" si="249"/>
        <v>3.9263062518876471E-3</v>
      </c>
      <c r="AE332" s="11">
        <f t="shared" si="250"/>
        <v>0.58080877817974286</v>
      </c>
      <c r="AF332" s="11">
        <f t="shared" si="251"/>
        <v>4.3987707982275735E-6</v>
      </c>
      <c r="AG332" s="11">
        <f t="shared" si="252"/>
        <v>1.5664160401002508E-3</v>
      </c>
      <c r="AH332" s="11">
        <f t="shared" si="219"/>
        <v>0.59993734335839599</v>
      </c>
      <c r="AI332" s="11">
        <f t="shared" si="239"/>
        <v>1.4616880034649698E-5</v>
      </c>
      <c r="AJ332" s="11">
        <f t="shared" si="240"/>
        <v>8.4566596194503175E-3</v>
      </c>
      <c r="AK332" s="16">
        <f t="shared" si="217"/>
        <v>0.60614803424932673</v>
      </c>
      <c r="AL332" s="16">
        <f t="shared" si="218"/>
        <v>8.513767281900689E-6</v>
      </c>
      <c r="AM332" s="16">
        <f t="shared" si="216"/>
        <v>4.0979655519793323E-3</v>
      </c>
      <c r="AN332" s="15">
        <f t="shared" si="253"/>
        <v>0.63986081577421228</v>
      </c>
      <c r="AO332" s="15">
        <f t="shared" si="254"/>
        <v>0</v>
      </c>
      <c r="AP332" s="15">
        <f t="shared" si="255"/>
        <v>6.5789473684210523E-3</v>
      </c>
      <c r="AQ332" s="15">
        <f t="shared" si="231"/>
        <v>0.6728407806445611</v>
      </c>
      <c r="AR332" s="15">
        <f t="shared" si="232"/>
        <v>5.6467208964458884E-6</v>
      </c>
      <c r="AS332" s="15">
        <f t="shared" si="233"/>
        <v>1.564031862745098E-3</v>
      </c>
      <c r="AT332" s="14">
        <f t="shared" si="214"/>
        <v>2.2145230600298348E-3</v>
      </c>
      <c r="AU332" s="11">
        <f t="shared" si="241"/>
        <v>1.6747365656167791E-3</v>
      </c>
      <c r="AV332" s="14">
        <f t="shared" si="215"/>
        <v>-4.3248370306438355E-2</v>
      </c>
      <c r="AW332" s="11">
        <f t="shared" si="242"/>
        <v>-3.2892097859317362E-2</v>
      </c>
      <c r="AX332" s="13">
        <f t="shared" si="220"/>
        <v>-1.1457273535531297E-3</v>
      </c>
      <c r="AY332" s="11">
        <f t="shared" si="224"/>
        <v>-1.1715603669249866E-3</v>
      </c>
      <c r="AZ332" s="12">
        <f t="shared" si="222"/>
        <v>5.6562195035498431E-5</v>
      </c>
      <c r="BA332" s="11">
        <f t="shared" si="223"/>
        <v>5.6863860075687761E-5</v>
      </c>
      <c r="BB332" s="117">
        <f t="shared" si="243"/>
        <v>14682</v>
      </c>
      <c r="BC332" s="341">
        <f t="shared" si="221"/>
        <v>375</v>
      </c>
    </row>
    <row r="333" spans="1:55" ht="16">
      <c r="A333" s="20">
        <v>218</v>
      </c>
      <c r="B333" s="19">
        <v>44687</v>
      </c>
      <c r="C333" s="8">
        <v>15248202</v>
      </c>
      <c r="D333" s="8">
        <v>14614</v>
      </c>
      <c r="E333" s="8">
        <v>5429184</v>
      </c>
      <c r="F333" s="8">
        <v>5341267</v>
      </c>
      <c r="G333" s="8">
        <v>6629870</v>
      </c>
      <c r="H333" s="10">
        <f t="shared" si="225"/>
        <v>-349190</v>
      </c>
      <c r="I333" s="8">
        <v>18627</v>
      </c>
      <c r="J333" s="8">
        <v>1321510</v>
      </c>
      <c r="K333" s="8">
        <v>502</v>
      </c>
      <c r="L333" s="9">
        <v>31</v>
      </c>
      <c r="M333" s="8">
        <v>294076</v>
      </c>
      <c r="N333" s="8">
        <v>3047</v>
      </c>
      <c r="O333" s="18">
        <f t="shared" si="226"/>
        <v>10153</v>
      </c>
      <c r="P333" s="18">
        <f t="shared" si="227"/>
        <v>10</v>
      </c>
      <c r="Q333" s="18">
        <f t="shared" si="228"/>
        <v>2</v>
      </c>
      <c r="R333" s="18">
        <f t="shared" si="234"/>
        <v>0</v>
      </c>
      <c r="S333" s="17">
        <f t="shared" si="235"/>
        <v>10024.285714285714</v>
      </c>
      <c r="T333" s="17">
        <f t="shared" si="236"/>
        <v>5</v>
      </c>
      <c r="U333" s="17">
        <f t="shared" si="237"/>
        <v>2.4285714285714284</v>
      </c>
      <c r="V333" s="17">
        <f t="shared" si="229"/>
        <v>10153</v>
      </c>
      <c r="W333" s="17">
        <f t="shared" si="238"/>
        <v>10</v>
      </c>
      <c r="X333" s="17">
        <f t="shared" si="230"/>
        <v>2</v>
      </c>
      <c r="Y333" s="17">
        <f t="shared" si="244"/>
        <v>10024.285714285714</v>
      </c>
      <c r="Z333" s="17">
        <f t="shared" si="245"/>
        <v>7.8571428571428568</v>
      </c>
      <c r="AA333" s="17">
        <f t="shared" si="246"/>
        <v>2.5714285714285716</v>
      </c>
      <c r="AB333" s="11">
        <f t="shared" si="247"/>
        <v>0.51597105797229326</v>
      </c>
      <c r="AC333" s="11">
        <f t="shared" si="248"/>
        <v>5.9916123962756567E-6</v>
      </c>
      <c r="AD333" s="11">
        <f t="shared" si="249"/>
        <v>5.2264808362369342E-3</v>
      </c>
      <c r="AE333" s="11">
        <f t="shared" si="250"/>
        <v>0.45838724214627335</v>
      </c>
      <c r="AF333" s="11">
        <f t="shared" si="251"/>
        <v>6.2009899306258507E-6</v>
      </c>
      <c r="AG333" s="11">
        <f t="shared" si="252"/>
        <v>1.6051364365971107E-3</v>
      </c>
      <c r="AH333" s="11">
        <f t="shared" si="219"/>
        <v>0.52259625283096567</v>
      </c>
      <c r="AI333" s="11">
        <f t="shared" si="239"/>
        <v>7.6256885043508363E-6</v>
      </c>
      <c r="AJ333" s="11">
        <f t="shared" si="240"/>
        <v>4.0650406504065045E-3</v>
      </c>
      <c r="AK333" s="16">
        <f t="shared" si="217"/>
        <v>0.61431949714794831</v>
      </c>
      <c r="AL333" s="16">
        <f t="shared" si="218"/>
        <v>4.448513707800107E-6</v>
      </c>
      <c r="AM333" s="16">
        <f t="shared" si="216"/>
        <v>5.3125404507647581E-3</v>
      </c>
      <c r="AN333" s="15">
        <f t="shared" si="253"/>
        <v>0.54935382110511854</v>
      </c>
      <c r="AO333" s="15">
        <f t="shared" si="254"/>
        <v>0</v>
      </c>
      <c r="AP333" s="15">
        <f t="shared" si="255"/>
        <v>0</v>
      </c>
      <c r="AQ333" s="15">
        <f t="shared" si="231"/>
        <v>0.66447974316715153</v>
      </c>
      <c r="AR333" s="15">
        <f t="shared" si="232"/>
        <v>5.6467208964458884E-6</v>
      </c>
      <c r="AS333" s="15">
        <f t="shared" si="233"/>
        <v>3.0133072250639386E-3</v>
      </c>
      <c r="AT333" s="14">
        <f t="shared" ref="AT333:AT396" si="256">D333/G333</f>
        <v>2.2042664486633975E-3</v>
      </c>
      <c r="AU333" s="11">
        <f t="shared" si="241"/>
        <v>1.657584753331729E-3</v>
      </c>
      <c r="AV333" s="14">
        <f t="shared" ref="AV333:AV396" si="257">D333/H333</f>
        <v>-4.1851141212520405E-2</v>
      </c>
      <c r="AW333" s="11">
        <f t="shared" si="242"/>
        <v>-3.2354579384388023E-2</v>
      </c>
      <c r="AX333" s="13">
        <f t="shared" si="220"/>
        <v>-9.8974611244811929E-4</v>
      </c>
      <c r="AY333" s="11">
        <f t="shared" si="224"/>
        <v>-1.1207693922142814E-3</v>
      </c>
      <c r="AZ333" s="12">
        <f t="shared" si="222"/>
        <v>5.0679726751806596E-5</v>
      </c>
      <c r="BA333" s="11">
        <f t="shared" si="223"/>
        <v>5.5226249857517146E-5</v>
      </c>
      <c r="BB333" s="117">
        <f t="shared" si="243"/>
        <v>14614</v>
      </c>
      <c r="BC333" s="341">
        <f t="shared" si="221"/>
        <v>336</v>
      </c>
    </row>
    <row r="334" spans="1:55" ht="16">
      <c r="A334" s="20">
        <v>219</v>
      </c>
      <c r="B334" s="19">
        <v>44688</v>
      </c>
      <c r="C334" s="8">
        <v>15262848</v>
      </c>
      <c r="D334" s="8">
        <v>14646</v>
      </c>
      <c r="E334" s="8">
        <v>5429603</v>
      </c>
      <c r="F334" s="8">
        <v>5341688</v>
      </c>
      <c r="G334" s="8">
        <v>6629870</v>
      </c>
      <c r="H334" s="10">
        <f t="shared" si="225"/>
        <v>-356936</v>
      </c>
      <c r="I334" s="8">
        <v>16587</v>
      </c>
      <c r="J334" s="8">
        <v>1330870</v>
      </c>
      <c r="K334" s="8">
        <v>494</v>
      </c>
      <c r="L334" s="9">
        <v>35</v>
      </c>
      <c r="M334" s="8">
        <v>294076</v>
      </c>
      <c r="N334" s="8">
        <v>3056</v>
      </c>
      <c r="O334" s="18">
        <f t="shared" si="226"/>
        <v>9360</v>
      </c>
      <c r="P334" s="18">
        <f t="shared" si="227"/>
        <v>-8</v>
      </c>
      <c r="Q334" s="18">
        <f t="shared" si="228"/>
        <v>4</v>
      </c>
      <c r="R334" s="18">
        <f t="shared" si="234"/>
        <v>0</v>
      </c>
      <c r="S334" s="17">
        <f t="shared" si="235"/>
        <v>10419</v>
      </c>
      <c r="T334" s="17">
        <f t="shared" si="236"/>
        <v>5.2857142857142856</v>
      </c>
      <c r="U334" s="17">
        <f t="shared" si="237"/>
        <v>1.2857142857142858</v>
      </c>
      <c r="V334" s="17">
        <f t="shared" si="229"/>
        <v>9360</v>
      </c>
      <c r="W334" s="17">
        <f t="shared" si="238"/>
        <v>0</v>
      </c>
      <c r="X334" s="17">
        <f t="shared" si="230"/>
        <v>4</v>
      </c>
      <c r="Y334" s="17">
        <f t="shared" si="244"/>
        <v>10419</v>
      </c>
      <c r="Z334" s="17">
        <f t="shared" si="245"/>
        <v>8.1428571428571423</v>
      </c>
      <c r="AA334" s="17">
        <f t="shared" si="246"/>
        <v>2.5714285714285716</v>
      </c>
      <c r="AB334" s="11">
        <f t="shared" si="247"/>
        <v>0.55934933161539702</v>
      </c>
      <c r="AC334" s="11">
        <f t="shared" si="248"/>
        <v>6.1617824631347041E-6</v>
      </c>
      <c r="AD334" s="11">
        <f t="shared" si="249"/>
        <v>5.1223676721684694E-3</v>
      </c>
      <c r="AE334" s="11">
        <f t="shared" si="250"/>
        <v>0.4453200541481338</v>
      </c>
      <c r="AF334" s="11">
        <f t="shared" si="251"/>
        <v>7.5137758249044333E-6</v>
      </c>
      <c r="AG334" s="11">
        <f t="shared" si="252"/>
        <v>1.0013351134846461E-3</v>
      </c>
      <c r="AH334" s="11">
        <f t="shared" si="219"/>
        <v>0.5024963762280561</v>
      </c>
      <c r="AI334" s="11">
        <f t="shared" si="239"/>
        <v>0</v>
      </c>
      <c r="AJ334" s="11">
        <f t="shared" si="240"/>
        <v>7.9681274900398405E-3</v>
      </c>
      <c r="AK334" s="16">
        <f t="shared" si="217"/>
        <v>0.63537804095544093</v>
      </c>
      <c r="AL334" s="16">
        <f t="shared" si="218"/>
        <v>4.448513707800107E-6</v>
      </c>
      <c r="AM334" s="16">
        <f t="shared" si="216"/>
        <v>7.3492003285651657E-3</v>
      </c>
      <c r="AN334" s="15">
        <f t="shared" si="253"/>
        <v>0.43656932894991296</v>
      </c>
      <c r="AO334" s="15">
        <f t="shared" si="254"/>
        <v>1.5938312355857886E-5</v>
      </c>
      <c r="AP334" s="15">
        <f t="shared" si="255"/>
        <v>0</v>
      </c>
      <c r="AQ334" s="15">
        <f t="shared" si="231"/>
        <v>0.66652347302794357</v>
      </c>
      <c r="AR334" s="15">
        <f t="shared" si="232"/>
        <v>7.5002951502995019E-6</v>
      </c>
      <c r="AS334" s="15">
        <f t="shared" si="233"/>
        <v>3.0133072250639386E-3</v>
      </c>
      <c r="AT334" s="14">
        <f t="shared" si="256"/>
        <v>2.2090930893064269E-3</v>
      </c>
      <c r="AU334" s="11">
        <f t="shared" si="241"/>
        <v>1.686027457121008E-3</v>
      </c>
      <c r="AV334" s="14">
        <f t="shared" si="257"/>
        <v>-4.1032566062263263E-2</v>
      </c>
      <c r="AW334" s="11">
        <f t="shared" si="242"/>
        <v>-3.1737826121097497E-2</v>
      </c>
      <c r="AX334" s="13">
        <f t="shared" si="220"/>
        <v>-1.2056473553079985E-3</v>
      </c>
      <c r="AY334" s="11">
        <f t="shared" si="224"/>
        <v>-1.0283853048191607E-3</v>
      </c>
      <c r="AZ334" s="12">
        <f t="shared" si="222"/>
        <v>6.3500490959852903E-5</v>
      </c>
      <c r="BA334" s="11">
        <f t="shared" si="223"/>
        <v>5.2899119547485216E-5</v>
      </c>
      <c r="BB334" s="117">
        <f t="shared" si="243"/>
        <v>14646</v>
      </c>
      <c r="BC334" s="341">
        <f t="shared" si="221"/>
        <v>421</v>
      </c>
    </row>
    <row r="335" spans="1:55" ht="16">
      <c r="A335" s="20">
        <v>220</v>
      </c>
      <c r="B335" s="19">
        <v>44689</v>
      </c>
      <c r="C335" s="8">
        <v>15268509</v>
      </c>
      <c r="D335" s="8">
        <v>5661</v>
      </c>
      <c r="E335" s="8">
        <v>5429867</v>
      </c>
      <c r="F335" s="8">
        <v>5341933</v>
      </c>
      <c r="G335" s="8">
        <v>6629870</v>
      </c>
      <c r="H335" s="10">
        <f t="shared" si="225"/>
        <v>-366376</v>
      </c>
      <c r="I335" s="8">
        <v>17038</v>
      </c>
      <c r="J335" s="8">
        <v>1339610</v>
      </c>
      <c r="K335" s="8">
        <v>491</v>
      </c>
      <c r="L335" s="9">
        <v>38</v>
      </c>
      <c r="M335" s="8">
        <v>294076</v>
      </c>
      <c r="N335" s="8">
        <v>3060</v>
      </c>
      <c r="O335" s="18">
        <f t="shared" si="226"/>
        <v>8740</v>
      </c>
      <c r="P335" s="18">
        <f t="shared" si="227"/>
        <v>-3</v>
      </c>
      <c r="Q335" s="18">
        <f t="shared" si="228"/>
        <v>3</v>
      </c>
      <c r="R335" s="18">
        <f t="shared" si="234"/>
        <v>0</v>
      </c>
      <c r="S335" s="17">
        <f t="shared" si="235"/>
        <v>10830</v>
      </c>
      <c r="T335" s="17">
        <f t="shared" si="236"/>
        <v>8.5714285714285712</v>
      </c>
      <c r="U335" s="17">
        <f t="shared" si="237"/>
        <v>1.1428571428571428</v>
      </c>
      <c r="V335" s="17">
        <f t="shared" si="229"/>
        <v>8740</v>
      </c>
      <c r="W335" s="17">
        <f t="shared" si="238"/>
        <v>0</v>
      </c>
      <c r="X335" s="17">
        <f t="shared" si="230"/>
        <v>3</v>
      </c>
      <c r="Y335" s="17">
        <f t="shared" si="244"/>
        <v>10830</v>
      </c>
      <c r="Z335" s="17">
        <f t="shared" si="245"/>
        <v>10.142857142857142</v>
      </c>
      <c r="AA335" s="17">
        <f t="shared" si="246"/>
        <v>2.5714285714285716</v>
      </c>
      <c r="AB335" s="11">
        <f t="shared" si="247"/>
        <v>0.65292096219931273</v>
      </c>
      <c r="AC335" s="11">
        <f t="shared" si="248"/>
        <v>7.6212230667586938E-6</v>
      </c>
      <c r="AD335" s="11">
        <f t="shared" si="249"/>
        <v>5.2053209947946792E-3</v>
      </c>
      <c r="AE335" s="11">
        <f t="shared" si="250"/>
        <v>0.56783620175991578</v>
      </c>
      <c r="AF335" s="11">
        <f t="shared" si="251"/>
        <v>7.3470602038458811E-6</v>
      </c>
      <c r="AG335" s="11">
        <f t="shared" si="252"/>
        <v>9.5663265306122447E-4</v>
      </c>
      <c r="AH335" s="11">
        <f t="shared" si="219"/>
        <v>0.52691867124856817</v>
      </c>
      <c r="AI335" s="11">
        <f t="shared" si="239"/>
        <v>0</v>
      </c>
      <c r="AJ335" s="11">
        <f t="shared" si="240"/>
        <v>6.0728744939271256E-3</v>
      </c>
      <c r="AK335" s="16">
        <f t="shared" si="217"/>
        <v>0.66502705127623352</v>
      </c>
      <c r="AL335" s="16">
        <f t="shared" si="218"/>
        <v>5.675428628852985E-6</v>
      </c>
      <c r="AM335" s="16">
        <f t="shared" si="216"/>
        <v>5.6578684046751024E-3</v>
      </c>
      <c r="AN335" s="15">
        <f t="shared" si="253"/>
        <v>0.46291482802393763</v>
      </c>
      <c r="AO335" s="15">
        <f t="shared" si="254"/>
        <v>0</v>
      </c>
      <c r="AP335" s="15">
        <f t="shared" si="255"/>
        <v>0</v>
      </c>
      <c r="AQ335" s="15">
        <f t="shared" si="231"/>
        <v>0.66820196398199527</v>
      </c>
      <c r="AR335" s="15">
        <f t="shared" si="232"/>
        <v>7.2270625214054244E-6</v>
      </c>
      <c r="AS335" s="15">
        <f t="shared" si="233"/>
        <v>5.1436728848413635E-3</v>
      </c>
      <c r="AT335" s="14">
        <f t="shared" si="256"/>
        <v>8.5386289625588433E-4</v>
      </c>
      <c r="AU335" s="11">
        <f t="shared" si="241"/>
        <v>1.7276787801700053E-3</v>
      </c>
      <c r="AV335" s="14">
        <f t="shared" si="257"/>
        <v>-1.5451339607397864E-2</v>
      </c>
      <c r="AW335" s="11">
        <f t="shared" si="242"/>
        <v>-3.123326610332448E-2</v>
      </c>
      <c r="AX335" s="13">
        <f t="shared" si="220"/>
        <v>-6.8639756146760206E-4</v>
      </c>
      <c r="AY335" s="11">
        <f t="shared" si="224"/>
        <v>-9.6031339574665178E-4</v>
      </c>
      <c r="AZ335" s="12">
        <f t="shared" si="222"/>
        <v>3.6953967423192313E-5</v>
      </c>
      <c r="BA335" s="11">
        <f t="shared" si="223"/>
        <v>5.1584721872374565E-5</v>
      </c>
      <c r="BB335" s="117">
        <f t="shared" si="243"/>
        <v>5661</v>
      </c>
      <c r="BC335" s="341">
        <f t="shared" si="221"/>
        <v>245</v>
      </c>
    </row>
    <row r="336" spans="1:55" ht="16">
      <c r="A336" s="20">
        <v>221</v>
      </c>
      <c r="B336" s="19">
        <v>44690</v>
      </c>
      <c r="C336" s="8">
        <v>15270165</v>
      </c>
      <c r="D336" s="8">
        <v>1656</v>
      </c>
      <c r="E336" s="8">
        <v>5430061</v>
      </c>
      <c r="F336" s="8">
        <v>5342075</v>
      </c>
      <c r="G336" s="8">
        <v>6629870</v>
      </c>
      <c r="H336" s="10">
        <f t="shared" si="225"/>
        <v>-372610</v>
      </c>
      <c r="I336" s="8">
        <v>13432</v>
      </c>
      <c r="J336" s="8">
        <v>1349303</v>
      </c>
      <c r="K336" s="8">
        <v>491</v>
      </c>
      <c r="L336" s="9">
        <v>43</v>
      </c>
      <c r="M336" s="8">
        <v>294076</v>
      </c>
      <c r="N336" s="8">
        <v>3060</v>
      </c>
      <c r="O336" s="18">
        <f t="shared" si="226"/>
        <v>9693</v>
      </c>
      <c r="P336" s="18">
        <f t="shared" si="227"/>
        <v>0</v>
      </c>
      <c r="Q336" s="18">
        <f t="shared" si="228"/>
        <v>5</v>
      </c>
      <c r="R336" s="18">
        <f t="shared" si="234"/>
        <v>0</v>
      </c>
      <c r="S336" s="17">
        <f t="shared" si="235"/>
        <v>11213.857142857143</v>
      </c>
      <c r="T336" s="17">
        <f t="shared" si="236"/>
        <v>7.5714285714285712</v>
      </c>
      <c r="U336" s="17">
        <f t="shared" si="237"/>
        <v>0</v>
      </c>
      <c r="V336" s="17">
        <f t="shared" si="229"/>
        <v>9693</v>
      </c>
      <c r="W336" s="17">
        <f t="shared" si="238"/>
        <v>0</v>
      </c>
      <c r="X336" s="17">
        <f t="shared" si="230"/>
        <v>5</v>
      </c>
      <c r="Y336" s="17">
        <f t="shared" si="244"/>
        <v>11213.857142857143</v>
      </c>
      <c r="Z336" s="17">
        <f t="shared" si="245"/>
        <v>9.1428571428571423</v>
      </c>
      <c r="AA336" s="17">
        <f t="shared" si="246"/>
        <v>2</v>
      </c>
      <c r="AB336" s="11">
        <f t="shared" si="247"/>
        <v>0.65816745761574968</v>
      </c>
      <c r="AC336" s="11">
        <f t="shared" si="248"/>
        <v>6.8250141032517991E-6</v>
      </c>
      <c r="AD336" s="11">
        <f t="shared" si="249"/>
        <v>4.0733197556008143E-3</v>
      </c>
      <c r="AE336" s="11">
        <f t="shared" si="250"/>
        <v>0.64688358862985529</v>
      </c>
      <c r="AF336" s="11">
        <f t="shared" si="251"/>
        <v>9.4374790605933336E-6</v>
      </c>
      <c r="AG336" s="11">
        <f t="shared" si="252"/>
        <v>1.3076168682576005E-3</v>
      </c>
      <c r="AH336" s="11">
        <f t="shared" si="219"/>
        <v>0.56890480103298513</v>
      </c>
      <c r="AI336" s="11">
        <f t="shared" si="239"/>
        <v>0</v>
      </c>
      <c r="AJ336" s="11">
        <f t="shared" si="240"/>
        <v>1.0183299389002037E-2</v>
      </c>
      <c r="AK336" s="16">
        <f t="shared" si="217"/>
        <v>0.66526272110574602</v>
      </c>
      <c r="AL336" s="16">
        <f t="shared" si="218"/>
        <v>6.2063131271482198E-6</v>
      </c>
      <c r="AM336" s="16">
        <f t="shared" si="216"/>
        <v>4.8448602745938003E-3</v>
      </c>
      <c r="AN336" s="15">
        <f t="shared" si="253"/>
        <v>0.51170456074263415</v>
      </c>
      <c r="AO336" s="15">
        <f t="shared" si="254"/>
        <v>1.494267517927278E-5</v>
      </c>
      <c r="AP336" s="15">
        <f t="shared" si="255"/>
        <v>0</v>
      </c>
      <c r="AQ336" s="15">
        <f t="shared" si="231"/>
        <v>0.67942531586071875</v>
      </c>
      <c r="AR336" s="15">
        <f t="shared" si="232"/>
        <v>9.8303826344319845E-6</v>
      </c>
      <c r="AS336" s="15">
        <f t="shared" si="233"/>
        <v>4.3387703619055832E-3</v>
      </c>
      <c r="AT336" s="14">
        <f t="shared" si="256"/>
        <v>2.4977865327676106E-4</v>
      </c>
      <c r="AU336" s="11">
        <f t="shared" si="241"/>
        <v>1.74627427514739E-3</v>
      </c>
      <c r="AV336" s="14">
        <f t="shared" si="257"/>
        <v>-4.4443251657228736E-3</v>
      </c>
      <c r="AW336" s="11">
        <f t="shared" si="242"/>
        <v>-3.0314566550675041E-2</v>
      </c>
      <c r="AX336" s="13">
        <f t="shared" si="220"/>
        <v>-3.8757997248728085E-4</v>
      </c>
      <c r="AY336" s="11">
        <f t="shared" si="224"/>
        <v>-9.199649594209587E-4</v>
      </c>
      <c r="AZ336" s="12">
        <f t="shared" si="222"/>
        <v>2.1418217853442074E-5</v>
      </c>
      <c r="BA336" s="11">
        <f t="shared" si="223"/>
        <v>5.1132224312090581E-5</v>
      </c>
      <c r="BB336" s="117">
        <f t="shared" si="243"/>
        <v>1656</v>
      </c>
      <c r="BC336" s="341">
        <f t="shared" si="221"/>
        <v>142</v>
      </c>
    </row>
    <row r="337" spans="1:55" ht="16">
      <c r="A337" s="20">
        <v>222</v>
      </c>
      <c r="B337" s="19">
        <v>44691</v>
      </c>
      <c r="C337" s="8">
        <v>15283780</v>
      </c>
      <c r="D337" s="8">
        <v>13615</v>
      </c>
      <c r="E337" s="8">
        <v>5430552</v>
      </c>
      <c r="F337" s="8">
        <v>5342505</v>
      </c>
      <c r="G337" s="8">
        <v>6629870</v>
      </c>
      <c r="H337" s="10">
        <f t="shared" si="225"/>
        <v>-385925</v>
      </c>
      <c r="I337" s="8">
        <v>13730</v>
      </c>
      <c r="J337" s="8">
        <v>1361853</v>
      </c>
      <c r="K337" s="8">
        <v>519</v>
      </c>
      <c r="L337" s="9">
        <v>34</v>
      </c>
      <c r="M337" s="8">
        <v>294076</v>
      </c>
      <c r="N337" s="8">
        <v>3078</v>
      </c>
      <c r="O337" s="18">
        <f t="shared" si="226"/>
        <v>12550</v>
      </c>
      <c r="P337" s="18">
        <f t="shared" si="227"/>
        <v>28</v>
      </c>
      <c r="Q337" s="18">
        <f t="shared" si="228"/>
        <v>-9</v>
      </c>
      <c r="R337" s="18">
        <f t="shared" si="234"/>
        <v>0</v>
      </c>
      <c r="S337" s="17">
        <f t="shared" si="235"/>
        <v>11638</v>
      </c>
      <c r="T337" s="17">
        <f t="shared" si="236"/>
        <v>-1.5714285714285714</v>
      </c>
      <c r="U337" s="17">
        <f t="shared" si="237"/>
        <v>-0.8571428571428571</v>
      </c>
      <c r="V337" s="17">
        <f t="shared" si="229"/>
        <v>12550</v>
      </c>
      <c r="W337" s="17">
        <f t="shared" si="238"/>
        <v>28</v>
      </c>
      <c r="X337" s="17">
        <f t="shared" si="230"/>
        <v>0</v>
      </c>
      <c r="Y337" s="17">
        <f t="shared" si="244"/>
        <v>11638</v>
      </c>
      <c r="Z337" s="17">
        <f t="shared" si="245"/>
        <v>7.7142857142857144</v>
      </c>
      <c r="AA337" s="17">
        <f t="shared" si="246"/>
        <v>1.7142857142857142</v>
      </c>
      <c r="AB337" s="11">
        <f t="shared" si="247"/>
        <v>0.86643835616438358</v>
      </c>
      <c r="AC337" s="11">
        <f t="shared" si="248"/>
        <v>5.7172375028334736E-6</v>
      </c>
      <c r="AD337" s="11">
        <f t="shared" si="249"/>
        <v>3.4914169333721268E-3</v>
      </c>
      <c r="AE337" s="11">
        <f t="shared" si="250"/>
        <v>0.76582547467809192</v>
      </c>
      <c r="AF337" s="11">
        <f t="shared" si="251"/>
        <v>1.0498182306743263E-5</v>
      </c>
      <c r="AG337" s="11">
        <f t="shared" si="252"/>
        <v>1.8796992481203006E-3</v>
      </c>
      <c r="AH337" s="11">
        <f t="shared" si="219"/>
        <v>0.93433591423466344</v>
      </c>
      <c r="AI337" s="11">
        <f t="shared" si="239"/>
        <v>2.075145463991409E-5</v>
      </c>
      <c r="AJ337" s="11">
        <f t="shared" si="240"/>
        <v>0</v>
      </c>
      <c r="AK337" s="16">
        <f t="shared" si="217"/>
        <v>0.67915459861143768</v>
      </c>
      <c r="AL337" s="16">
        <f t="shared" si="218"/>
        <v>7.9509086971839189E-6</v>
      </c>
      <c r="AM337" s="16">
        <f t="shared" si="216"/>
        <v>3.2512347765858325E-3</v>
      </c>
      <c r="AN337" s="15">
        <f t="shared" si="253"/>
        <v>0.78692610758221437</v>
      </c>
      <c r="AO337" s="15">
        <f t="shared" si="254"/>
        <v>2.0326267870502911E-5</v>
      </c>
      <c r="AP337" s="15">
        <f t="shared" si="255"/>
        <v>0</v>
      </c>
      <c r="AQ337" s="15">
        <f t="shared" si="231"/>
        <v>0.67566170788567292</v>
      </c>
      <c r="AR337" s="15">
        <f t="shared" si="232"/>
        <v>4.7277080944280223E-6</v>
      </c>
      <c r="AS337" s="15">
        <f t="shared" si="233"/>
        <v>4.3387703619055832E-3</v>
      </c>
      <c r="AT337" s="14">
        <f t="shared" si="256"/>
        <v>2.0535847610888298E-3</v>
      </c>
      <c r="AU337" s="11">
        <f t="shared" si="241"/>
        <v>1.7883565482538014E-3</v>
      </c>
      <c r="AV337" s="14">
        <f t="shared" si="257"/>
        <v>-3.5278875429163699E-2</v>
      </c>
      <c r="AW337" s="11">
        <f t="shared" si="242"/>
        <v>-2.9755833982708178E-2</v>
      </c>
      <c r="AX337" s="13">
        <f t="shared" si="220"/>
        <v>-1.1540216311961568E-3</v>
      </c>
      <c r="AY337" s="11">
        <f t="shared" si="224"/>
        <v>-9.1255895991169359E-4</v>
      </c>
      <c r="AZ337" s="12">
        <f t="shared" si="222"/>
        <v>6.4857983640704864E-5</v>
      </c>
      <c r="BA337" s="11">
        <f t="shared" si="223"/>
        <v>5.2425074484330542E-5</v>
      </c>
      <c r="BB337" s="117">
        <f t="shared" si="243"/>
        <v>13615</v>
      </c>
      <c r="BC337" s="341">
        <f t="shared" si="221"/>
        <v>430</v>
      </c>
    </row>
    <row r="338" spans="1:55" ht="16">
      <c r="A338" s="20">
        <v>223</v>
      </c>
      <c r="B338" s="19">
        <v>44692</v>
      </c>
      <c r="C338" s="8">
        <v>15299086</v>
      </c>
      <c r="D338" s="8">
        <v>15306</v>
      </c>
      <c r="E338" s="8">
        <v>5431028</v>
      </c>
      <c r="F338" s="8">
        <v>5342950</v>
      </c>
      <c r="G338" s="8">
        <v>6629870</v>
      </c>
      <c r="H338" s="10">
        <f t="shared" si="225"/>
        <v>-410060</v>
      </c>
      <c r="I338" s="8">
        <v>23566</v>
      </c>
      <c r="J338" s="8">
        <v>1375677</v>
      </c>
      <c r="K338" s="8">
        <v>533</v>
      </c>
      <c r="L338" s="9">
        <v>33</v>
      </c>
      <c r="M338" s="8">
        <v>294076</v>
      </c>
      <c r="N338" s="8">
        <v>3095</v>
      </c>
      <c r="O338" s="18">
        <f t="shared" si="226"/>
        <v>13824</v>
      </c>
      <c r="P338" s="18">
        <f t="shared" si="227"/>
        <v>14</v>
      </c>
      <c r="Q338" s="18">
        <f t="shared" si="228"/>
        <v>-1</v>
      </c>
      <c r="R338" s="18">
        <f t="shared" si="234"/>
        <v>0</v>
      </c>
      <c r="S338" s="17">
        <f t="shared" si="235"/>
        <v>12030.285714285714</v>
      </c>
      <c r="T338" s="17">
        <f t="shared" si="236"/>
        <v>4.2857142857142856</v>
      </c>
      <c r="U338" s="17">
        <f t="shared" si="237"/>
        <v>-1.5714285714285714</v>
      </c>
      <c r="V338" s="17">
        <f t="shared" si="229"/>
        <v>13824</v>
      </c>
      <c r="W338" s="17">
        <f t="shared" si="238"/>
        <v>14</v>
      </c>
      <c r="X338" s="17">
        <f t="shared" si="230"/>
        <v>0</v>
      </c>
      <c r="Y338" s="17">
        <f t="shared" si="244"/>
        <v>12030.285714285714</v>
      </c>
      <c r="Z338" s="17">
        <f t="shared" si="245"/>
        <v>12.428571428571429</v>
      </c>
      <c r="AA338" s="17">
        <f t="shared" si="246"/>
        <v>1.1428571428571428</v>
      </c>
      <c r="AB338" s="11">
        <f t="shared" si="247"/>
        <v>0.87620434918322754</v>
      </c>
      <c r="AC338" s="11">
        <f t="shared" si="248"/>
        <v>9.1262209860913242E-6</v>
      </c>
      <c r="AD338" s="11">
        <f t="shared" si="249"/>
        <v>2.202036884117809E-3</v>
      </c>
      <c r="AE338" s="11">
        <f t="shared" si="250"/>
        <v>0.69289954290678202</v>
      </c>
      <c r="AF338" s="11">
        <f t="shared" si="251"/>
        <v>8.2017724695315233E-6</v>
      </c>
      <c r="AG338" s="11">
        <f t="shared" si="252"/>
        <v>2.9638411381149969E-3</v>
      </c>
      <c r="AH338" s="11">
        <f t="shared" si="219"/>
        <v>1</v>
      </c>
      <c r="AI338" s="11">
        <f t="shared" si="239"/>
        <v>1.0280110995827009E-5</v>
      </c>
      <c r="AJ338" s="11">
        <f t="shared" si="240"/>
        <v>0</v>
      </c>
      <c r="AK338" s="16">
        <f t="shared" si="217"/>
        <v>0.68549329284307003</v>
      </c>
      <c r="AL338" s="16">
        <f t="shared" si="218"/>
        <v>7.9509086971839189E-6</v>
      </c>
      <c r="AM338" s="16">
        <f t="shared" si="216"/>
        <v>2.0366598778004076E-3</v>
      </c>
      <c r="AN338" s="15">
        <f t="shared" si="253"/>
        <v>0.79245692775445198</v>
      </c>
      <c r="AO338" s="15">
        <f t="shared" si="254"/>
        <v>0</v>
      </c>
      <c r="AP338" s="15">
        <f t="shared" si="255"/>
        <v>0</v>
      </c>
      <c r="AQ338" s="15">
        <f t="shared" si="231"/>
        <v>0.66204252955502951</v>
      </c>
      <c r="AR338" s="15">
        <f t="shared" si="232"/>
        <v>6.270107695460658E-6</v>
      </c>
      <c r="AS338" s="15">
        <f t="shared" si="233"/>
        <v>2.8894949995867426E-3</v>
      </c>
      <c r="AT338" s="14">
        <f t="shared" si="256"/>
        <v>2.3086425525689039E-3</v>
      </c>
      <c r="AU338" s="11">
        <f t="shared" si="241"/>
        <v>1.7953594866867676E-3</v>
      </c>
      <c r="AV338" s="14">
        <f t="shared" si="257"/>
        <v>-3.7326244939764913E-2</v>
      </c>
      <c r="AW338" s="11">
        <f t="shared" si="242"/>
        <v>-2.8677607204894508E-2</v>
      </c>
      <c r="AX338" s="13">
        <f t="shared" si="220"/>
        <v>-1.1530737837662757E-3</v>
      </c>
      <c r="AY338" s="11">
        <f t="shared" si="224"/>
        <v>-8.7805651388978381E-4</v>
      </c>
      <c r="AZ338" s="12">
        <f t="shared" si="222"/>
        <v>6.7120471442124808E-5</v>
      </c>
      <c r="BA338" s="11">
        <f t="shared" si="223"/>
        <v>5.2425074484330542E-5</v>
      </c>
      <c r="BB338" s="117">
        <f t="shared" si="243"/>
        <v>15306</v>
      </c>
      <c r="BC338" s="341">
        <f t="shared" si="221"/>
        <v>445</v>
      </c>
    </row>
    <row r="339" spans="1:55" ht="16">
      <c r="A339" s="20">
        <v>224</v>
      </c>
      <c r="B339" s="19">
        <v>44693</v>
      </c>
      <c r="C339" s="8">
        <v>15314631</v>
      </c>
      <c r="D339" s="8">
        <v>15545</v>
      </c>
      <c r="E339" s="8">
        <v>5431406</v>
      </c>
      <c r="F339" s="8">
        <v>5343304</v>
      </c>
      <c r="G339" s="8">
        <v>6629870</v>
      </c>
      <c r="H339" s="10">
        <f t="shared" si="225"/>
        <v>-422218</v>
      </c>
      <c r="I339" s="8">
        <v>21170</v>
      </c>
      <c r="J339" s="8">
        <v>1389854</v>
      </c>
      <c r="K339" s="8">
        <v>545</v>
      </c>
      <c r="L339" s="9">
        <v>29</v>
      </c>
      <c r="M339" s="8">
        <v>294076</v>
      </c>
      <c r="N339" s="8">
        <v>3110</v>
      </c>
      <c r="O339" s="18">
        <f t="shared" si="226"/>
        <v>14177</v>
      </c>
      <c r="P339" s="18">
        <f t="shared" si="227"/>
        <v>12</v>
      </c>
      <c r="Q339" s="18">
        <f t="shared" si="228"/>
        <v>-4</v>
      </c>
      <c r="R339" s="18">
        <f t="shared" si="234"/>
        <v>0</v>
      </c>
      <c r="S339" s="17">
        <f t="shared" si="235"/>
        <v>12236</v>
      </c>
      <c r="T339" s="17">
        <f t="shared" si="236"/>
        <v>5.2857142857142856</v>
      </c>
      <c r="U339" s="17">
        <f t="shared" si="237"/>
        <v>-1.5714285714285714</v>
      </c>
      <c r="V339" s="17">
        <f t="shared" si="229"/>
        <v>14177</v>
      </c>
      <c r="W339" s="17">
        <f t="shared" si="238"/>
        <v>12</v>
      </c>
      <c r="X339" s="17">
        <f t="shared" si="230"/>
        <v>0</v>
      </c>
      <c r="Y339" s="17">
        <f t="shared" si="244"/>
        <v>12236</v>
      </c>
      <c r="Z339" s="17">
        <f t="shared" si="245"/>
        <v>13</v>
      </c>
      <c r="AA339" s="17">
        <f t="shared" si="246"/>
        <v>1.1428571428571428</v>
      </c>
      <c r="AB339" s="11">
        <f t="shared" si="247"/>
        <v>0.51922260884324878</v>
      </c>
      <c r="AC339" s="11">
        <f t="shared" si="248"/>
        <v>9.4498926710267012E-6</v>
      </c>
      <c r="AD339" s="11">
        <f t="shared" si="249"/>
        <v>2.1441972661484857E-3</v>
      </c>
      <c r="AE339" s="11">
        <f t="shared" si="250"/>
        <v>0.50784699844850223</v>
      </c>
      <c r="AF339" s="11">
        <f t="shared" si="251"/>
        <v>8.1327001696547202E-6</v>
      </c>
      <c r="AG339" s="11">
        <f t="shared" si="252"/>
        <v>3.9263062518876471E-3</v>
      </c>
      <c r="AH339" s="11">
        <f t="shared" si="219"/>
        <v>0.60158703216498344</v>
      </c>
      <c r="AI339" s="11">
        <f t="shared" si="239"/>
        <v>8.7229778501784936E-6</v>
      </c>
      <c r="AJ339" s="11">
        <f t="shared" si="240"/>
        <v>0</v>
      </c>
      <c r="AK339" s="16">
        <f t="shared" si="217"/>
        <v>0.68297349753002201</v>
      </c>
      <c r="AL339" s="16">
        <f t="shared" si="218"/>
        <v>1.2655194444053432E-5</v>
      </c>
      <c r="AM339" s="16">
        <f t="shared" si="216"/>
        <v>0</v>
      </c>
      <c r="AN339" s="15">
        <f t="shared" si="253"/>
        <v>0.59993734335839599</v>
      </c>
      <c r="AO339" s="15">
        <f t="shared" si="254"/>
        <v>1.4616880034649698E-5</v>
      </c>
      <c r="AP339" s="15">
        <f t="shared" si="255"/>
        <v>8.4566596194503175E-3</v>
      </c>
      <c r="AQ339" s="15">
        <f t="shared" si="231"/>
        <v>0.66131056122493559</v>
      </c>
      <c r="AR339" s="15">
        <f t="shared" si="232"/>
        <v>4.4165334416070453E-6</v>
      </c>
      <c r="AS339" s="15">
        <f t="shared" si="233"/>
        <v>2.8894949995867426E-3</v>
      </c>
      <c r="AT339" s="14">
        <f t="shared" si="256"/>
        <v>2.3446915248715285E-3</v>
      </c>
      <c r="AU339" s="11">
        <f t="shared" si="241"/>
        <v>1.7922997412791327E-3</v>
      </c>
      <c r="AV339" s="14">
        <f t="shared" si="257"/>
        <v>-3.6817473437892274E-2</v>
      </c>
      <c r="AW339" s="11">
        <f t="shared" si="242"/>
        <v>-2.820345632339083E-2</v>
      </c>
      <c r="AX339" s="13">
        <f t="shared" si="220"/>
        <v>-8.6328829927327709E-4</v>
      </c>
      <c r="AY339" s="11">
        <f t="shared" si="224"/>
        <v>-8.4422370197149998E-4</v>
      </c>
      <c r="AZ339" s="12">
        <f t="shared" si="222"/>
        <v>5.3394712113510524E-5</v>
      </c>
      <c r="BA339" s="11">
        <f t="shared" si="223"/>
        <v>5.1476984358021242E-5</v>
      </c>
      <c r="BB339" s="117">
        <f t="shared" si="243"/>
        <v>15545</v>
      </c>
      <c r="BC339" s="341">
        <f t="shared" si="221"/>
        <v>354</v>
      </c>
    </row>
    <row r="340" spans="1:55" ht="16">
      <c r="A340" s="20">
        <v>225</v>
      </c>
      <c r="B340" s="19">
        <v>44694</v>
      </c>
      <c r="C340" s="8">
        <v>15331198</v>
      </c>
      <c r="D340" s="8">
        <v>16567</v>
      </c>
      <c r="E340" s="8">
        <v>5431890</v>
      </c>
      <c r="F340" s="8">
        <v>5343700</v>
      </c>
      <c r="G340" s="8">
        <v>6629870</v>
      </c>
      <c r="H340" s="10">
        <f t="shared" si="225"/>
        <v>-436663</v>
      </c>
      <c r="I340" s="8">
        <v>22137</v>
      </c>
      <c r="J340" s="8">
        <v>1402976</v>
      </c>
      <c r="K340" s="8">
        <v>491</v>
      </c>
      <c r="L340" s="9">
        <v>25</v>
      </c>
      <c r="M340" s="8">
        <v>294076</v>
      </c>
      <c r="N340" s="8">
        <v>3128</v>
      </c>
      <c r="O340" s="18">
        <f t="shared" si="226"/>
        <v>13122</v>
      </c>
      <c r="P340" s="18">
        <f t="shared" si="227"/>
        <v>-54</v>
      </c>
      <c r="Q340" s="18">
        <f t="shared" si="228"/>
        <v>-4</v>
      </c>
      <c r="R340" s="18">
        <f t="shared" si="234"/>
        <v>0</v>
      </c>
      <c r="S340" s="17">
        <f t="shared" si="235"/>
        <v>12428.428571428571</v>
      </c>
      <c r="T340" s="17">
        <f t="shared" si="236"/>
        <v>5</v>
      </c>
      <c r="U340" s="17">
        <f t="shared" si="237"/>
        <v>-1.7142857142857142</v>
      </c>
      <c r="V340" s="17">
        <f t="shared" si="229"/>
        <v>13122</v>
      </c>
      <c r="W340" s="17">
        <f t="shared" si="238"/>
        <v>0</v>
      </c>
      <c r="X340" s="17">
        <f t="shared" si="230"/>
        <v>0</v>
      </c>
      <c r="Y340" s="17">
        <f t="shared" si="244"/>
        <v>12428.428571428571</v>
      </c>
      <c r="Z340" s="17">
        <f t="shared" si="245"/>
        <v>13</v>
      </c>
      <c r="AA340" s="17">
        <f t="shared" si="246"/>
        <v>1</v>
      </c>
      <c r="AB340" s="11">
        <f t="shared" si="247"/>
        <v>0.58707740063432079</v>
      </c>
      <c r="AC340" s="11">
        <f t="shared" si="248"/>
        <v>9.3535004396145206E-6</v>
      </c>
      <c r="AD340" s="11">
        <f t="shared" si="249"/>
        <v>1.834862385321101E-3</v>
      </c>
      <c r="AE340" s="11">
        <f t="shared" si="250"/>
        <v>0.51597105797229326</v>
      </c>
      <c r="AF340" s="11">
        <f t="shared" si="251"/>
        <v>5.9916123962756567E-6</v>
      </c>
      <c r="AG340" s="11">
        <f t="shared" si="252"/>
        <v>5.2264808362369342E-3</v>
      </c>
      <c r="AH340" s="11">
        <f t="shared" si="219"/>
        <v>0.61983939537080779</v>
      </c>
      <c r="AI340" s="11">
        <f t="shared" si="239"/>
        <v>0</v>
      </c>
      <c r="AJ340" s="11">
        <f t="shared" si="240"/>
        <v>0</v>
      </c>
      <c r="AK340" s="16">
        <f t="shared" si="217"/>
        <v>0.69235740753444941</v>
      </c>
      <c r="AL340" s="16">
        <f t="shared" si="218"/>
        <v>9.0702417791535993E-6</v>
      </c>
      <c r="AM340" s="16">
        <f t="shared" si="216"/>
        <v>1.1450381679389313E-3</v>
      </c>
      <c r="AN340" s="15">
        <f t="shared" si="253"/>
        <v>0.52259625283096567</v>
      </c>
      <c r="AO340" s="15">
        <f t="shared" si="254"/>
        <v>7.6256885043508363E-6</v>
      </c>
      <c r="AP340" s="15">
        <f t="shared" si="255"/>
        <v>4.0650406504065045E-3</v>
      </c>
      <c r="AQ340" s="15">
        <f t="shared" si="231"/>
        <v>0.64983762560222769</v>
      </c>
      <c r="AR340" s="15">
        <f t="shared" si="232"/>
        <v>4.4165334416070453E-6</v>
      </c>
      <c r="AS340" s="15">
        <f t="shared" si="233"/>
        <v>3.6697247706422018E-4</v>
      </c>
      <c r="AT340" s="14">
        <f t="shared" si="256"/>
        <v>2.4988423604082734E-3</v>
      </c>
      <c r="AU340" s="11">
        <f t="shared" si="241"/>
        <v>1.8091714360268642E-3</v>
      </c>
      <c r="AV340" s="14">
        <f t="shared" si="257"/>
        <v>-3.7940013236752369E-2</v>
      </c>
      <c r="AW340" s="11">
        <f t="shared" si="242"/>
        <v>-2.8320510315289892E-2</v>
      </c>
      <c r="AX340" s="13">
        <f t="shared" si="220"/>
        <v>-9.3790411588326407E-4</v>
      </c>
      <c r="AY340" s="11">
        <f t="shared" si="224"/>
        <v>-8.6328246795864551E-4</v>
      </c>
      <c r="AZ340" s="12">
        <f t="shared" si="222"/>
        <v>5.9729677957486344E-5</v>
      </c>
      <c r="BA340" s="11">
        <f t="shared" si="223"/>
        <v>5.3523997130734517E-5</v>
      </c>
      <c r="BB340" s="117">
        <f t="shared" si="243"/>
        <v>16567</v>
      </c>
      <c r="BC340" s="341">
        <f t="shared" si="221"/>
        <v>396</v>
      </c>
    </row>
    <row r="341" spans="1:55" ht="16">
      <c r="A341" s="20">
        <v>226</v>
      </c>
      <c r="B341" s="19">
        <v>44695</v>
      </c>
      <c r="C341" s="8">
        <v>15346169</v>
      </c>
      <c r="D341" s="8">
        <v>14971</v>
      </c>
      <c r="E341" s="8">
        <v>5432341</v>
      </c>
      <c r="F341" s="8">
        <v>5344121</v>
      </c>
      <c r="G341" s="8">
        <v>6629870</v>
      </c>
      <c r="H341" s="10">
        <f t="shared" si="225"/>
        <v>-447096</v>
      </c>
      <c r="I341" s="8">
        <v>19989</v>
      </c>
      <c r="J341" s="8">
        <v>1415082</v>
      </c>
      <c r="K341" s="8">
        <v>524</v>
      </c>
      <c r="L341" s="9">
        <v>24</v>
      </c>
      <c r="M341" s="8">
        <v>294076</v>
      </c>
      <c r="N341" s="8">
        <v>3150</v>
      </c>
      <c r="O341" s="18">
        <f t="shared" si="226"/>
        <v>12106</v>
      </c>
      <c r="P341" s="18">
        <f t="shared" si="227"/>
        <v>33</v>
      </c>
      <c r="Q341" s="18">
        <f t="shared" si="228"/>
        <v>-1</v>
      </c>
      <c r="R341" s="18">
        <f t="shared" si="234"/>
        <v>0</v>
      </c>
      <c r="S341" s="17">
        <f t="shared" si="235"/>
        <v>12584.714285714286</v>
      </c>
      <c r="T341" s="17">
        <f t="shared" si="236"/>
        <v>-0.42857142857142855</v>
      </c>
      <c r="U341" s="17">
        <f t="shared" si="237"/>
        <v>-0.42857142857142855</v>
      </c>
      <c r="V341" s="17">
        <f t="shared" si="229"/>
        <v>12106</v>
      </c>
      <c r="W341" s="17">
        <f t="shared" si="238"/>
        <v>33</v>
      </c>
      <c r="X341" s="17">
        <f t="shared" si="230"/>
        <v>0</v>
      </c>
      <c r="Y341" s="17">
        <f t="shared" si="244"/>
        <v>12584.714285714286</v>
      </c>
      <c r="Z341" s="17">
        <f t="shared" si="245"/>
        <v>9</v>
      </c>
      <c r="AA341" s="17">
        <f t="shared" si="246"/>
        <v>1</v>
      </c>
      <c r="AB341" s="11">
        <f t="shared" si="247"/>
        <v>0.56849231086932672</v>
      </c>
      <c r="AC341" s="11">
        <f t="shared" si="248"/>
        <v>6.4149351093675161E-6</v>
      </c>
      <c r="AD341" s="11">
        <f t="shared" si="249"/>
        <v>2.0366598778004071E-3</v>
      </c>
      <c r="AE341" s="11">
        <f t="shared" si="250"/>
        <v>0.55934933161539702</v>
      </c>
      <c r="AF341" s="11">
        <f t="shared" si="251"/>
        <v>6.1617824631347041E-6</v>
      </c>
      <c r="AG341" s="11">
        <f t="shared" si="252"/>
        <v>5.1223676721684694E-3</v>
      </c>
      <c r="AH341" s="11">
        <f t="shared" si="219"/>
        <v>0.54686723584948271</v>
      </c>
      <c r="AI341" s="11">
        <f t="shared" si="239"/>
        <v>2.3521428734347558E-5</v>
      </c>
      <c r="AJ341" s="11">
        <f t="shared" si="240"/>
        <v>0</v>
      </c>
      <c r="AK341" s="16">
        <f t="shared" si="217"/>
        <v>0.69263113019042033</v>
      </c>
      <c r="AL341" s="16">
        <f t="shared" si="218"/>
        <v>7.0142195799881983E-6</v>
      </c>
      <c r="AM341" s="16">
        <f t="shared" si="216"/>
        <v>2.6601896830904465E-3</v>
      </c>
      <c r="AN341" s="15">
        <f t="shared" si="253"/>
        <v>0.5024963762280561</v>
      </c>
      <c r="AO341" s="15">
        <f t="shared" si="254"/>
        <v>0</v>
      </c>
      <c r="AP341" s="15">
        <f t="shared" si="255"/>
        <v>7.9681274900398405E-3</v>
      </c>
      <c r="AQ341" s="15">
        <f t="shared" si="231"/>
        <v>0.63151056254486393</v>
      </c>
      <c r="AR341" s="15">
        <f t="shared" si="232"/>
        <v>6.9755821951372537E-6</v>
      </c>
      <c r="AS341" s="15">
        <f t="shared" si="233"/>
        <v>2.7613412228796844E-3</v>
      </c>
      <c r="AT341" s="14">
        <f t="shared" si="256"/>
        <v>2.258113658337192E-3</v>
      </c>
      <c r="AU341" s="11">
        <f t="shared" si="241"/>
        <v>1.8307189388975307E-3</v>
      </c>
      <c r="AV341" s="14">
        <f t="shared" si="257"/>
        <v>-3.3484978617567593E-2</v>
      </c>
      <c r="AW341" s="11">
        <f t="shared" si="242"/>
        <v>-2.7654401531500655E-2</v>
      </c>
      <c r="AX341" s="13">
        <f t="shared" si="220"/>
        <v>-9.641302331546295E-4</v>
      </c>
      <c r="AY341" s="11">
        <f t="shared" si="224"/>
        <v>-8.294521547649766E-4</v>
      </c>
      <c r="AZ341" s="12">
        <f t="shared" si="222"/>
        <v>6.3500490959852903E-5</v>
      </c>
      <c r="BA341" s="11">
        <f t="shared" si="223"/>
        <v>5.341625961638118E-5</v>
      </c>
      <c r="BB341" s="117">
        <f t="shared" si="243"/>
        <v>14971</v>
      </c>
      <c r="BC341" s="341">
        <f t="shared" si="221"/>
        <v>421</v>
      </c>
    </row>
    <row r="342" spans="1:55" ht="16">
      <c r="A342" s="20">
        <v>227</v>
      </c>
      <c r="B342" s="19">
        <v>44696</v>
      </c>
      <c r="C342" s="8">
        <v>15351688</v>
      </c>
      <c r="D342" s="8">
        <v>5519</v>
      </c>
      <c r="E342" s="8">
        <v>5432638</v>
      </c>
      <c r="F342" s="8">
        <v>5344322</v>
      </c>
      <c r="G342" s="8">
        <v>6629870</v>
      </c>
      <c r="H342" s="10">
        <f t="shared" si="225"/>
        <v>-454902</v>
      </c>
      <c r="I342" s="8">
        <v>17397</v>
      </c>
      <c r="J342" s="8">
        <v>1425262</v>
      </c>
      <c r="K342" s="8">
        <v>528</v>
      </c>
      <c r="L342" s="9">
        <v>27</v>
      </c>
      <c r="M342" s="8">
        <v>294076</v>
      </c>
      <c r="N342" s="8">
        <v>3160</v>
      </c>
      <c r="O342" s="18">
        <f t="shared" si="226"/>
        <v>10180</v>
      </c>
      <c r="P342" s="18">
        <f t="shared" si="227"/>
        <v>4</v>
      </c>
      <c r="Q342" s="18">
        <f t="shared" si="228"/>
        <v>3</v>
      </c>
      <c r="R342" s="18">
        <f t="shared" si="234"/>
        <v>0</v>
      </c>
      <c r="S342" s="17">
        <f t="shared" si="235"/>
        <v>12611</v>
      </c>
      <c r="T342" s="17">
        <f t="shared" si="236"/>
        <v>-3.2857142857142856</v>
      </c>
      <c r="U342" s="17">
        <f t="shared" si="237"/>
        <v>-0.2857142857142857</v>
      </c>
      <c r="V342" s="17">
        <f t="shared" si="229"/>
        <v>10180</v>
      </c>
      <c r="W342" s="17">
        <f t="shared" si="238"/>
        <v>4</v>
      </c>
      <c r="X342" s="17">
        <f t="shared" si="230"/>
        <v>3</v>
      </c>
      <c r="Y342" s="17">
        <f t="shared" si="244"/>
        <v>12611</v>
      </c>
      <c r="Z342" s="17">
        <f t="shared" si="245"/>
        <v>7</v>
      </c>
      <c r="AA342" s="17">
        <f t="shared" si="246"/>
        <v>1</v>
      </c>
      <c r="AB342" s="11">
        <f t="shared" si="247"/>
        <v>0.63089699334634053</v>
      </c>
      <c r="AC342" s="11">
        <f t="shared" si="248"/>
        <v>4.9467098019761401E-6</v>
      </c>
      <c r="AD342" s="11">
        <f t="shared" si="249"/>
        <v>1.9083969465648854E-3</v>
      </c>
      <c r="AE342" s="11">
        <f t="shared" si="250"/>
        <v>0.65292096219931273</v>
      </c>
      <c r="AF342" s="11">
        <f t="shared" si="251"/>
        <v>7.6212230667586938E-6</v>
      </c>
      <c r="AG342" s="11">
        <f t="shared" si="252"/>
        <v>5.2053209947946792E-3</v>
      </c>
      <c r="AH342" s="11">
        <f t="shared" si="219"/>
        <v>0.50928010405723145</v>
      </c>
      <c r="AI342" s="11">
        <f t="shared" si="239"/>
        <v>2.8266913154149372E-6</v>
      </c>
      <c r="AJ342" s="11">
        <f t="shared" si="240"/>
        <v>5.7251908396946565E-3</v>
      </c>
      <c r="AK342" s="16">
        <f t="shared" si="217"/>
        <v>0.68783144557010789</v>
      </c>
      <c r="AL342" s="16">
        <f t="shared" si="218"/>
        <v>5.2696240099524992E-6</v>
      </c>
      <c r="AM342" s="16">
        <f t="shared" si="216"/>
        <v>2.6601896830904465E-3</v>
      </c>
      <c r="AN342" s="15">
        <f t="shared" si="253"/>
        <v>0.52691867124856817</v>
      </c>
      <c r="AO342" s="15">
        <f t="shared" si="254"/>
        <v>0</v>
      </c>
      <c r="AP342" s="15">
        <f t="shared" si="255"/>
        <v>6.0728744939271256E-3</v>
      </c>
      <c r="AQ342" s="15">
        <f t="shared" si="231"/>
        <v>0.60040641227428115</v>
      </c>
      <c r="AR342" s="15">
        <f t="shared" si="232"/>
        <v>6.9755821951372537E-6</v>
      </c>
      <c r="AS342" s="15">
        <f t="shared" si="233"/>
        <v>2.7613412228796844E-3</v>
      </c>
      <c r="AT342" s="14">
        <f t="shared" si="256"/>
        <v>8.324446784024423E-4</v>
      </c>
      <c r="AU342" s="11">
        <f t="shared" si="241"/>
        <v>1.8637081657925205E-3</v>
      </c>
      <c r="AV342" s="14">
        <f t="shared" si="257"/>
        <v>-1.2132283436872117E-2</v>
      </c>
      <c r="AW342" s="11">
        <f t="shared" si="242"/>
        <v>-2.710852855782209E-2</v>
      </c>
      <c r="AX342" s="13">
        <f t="shared" si="220"/>
        <v>-4.4956787803961568E-4</v>
      </c>
      <c r="AY342" s="11">
        <f t="shared" si="224"/>
        <v>-7.5031658209355912E-4</v>
      </c>
      <c r="AZ342" s="12">
        <f t="shared" si="222"/>
        <v>3.031733653902716E-5</v>
      </c>
      <c r="BA342" s="11">
        <f t="shared" si="223"/>
        <v>4.9990206659945281E-5</v>
      </c>
      <c r="BB342" s="117">
        <f t="shared" si="243"/>
        <v>5519</v>
      </c>
      <c r="BC342" s="341">
        <f t="shared" si="221"/>
        <v>201</v>
      </c>
    </row>
    <row r="343" spans="1:55" ht="16">
      <c r="A343" s="20">
        <v>228</v>
      </c>
      <c r="B343" s="19">
        <v>44697</v>
      </c>
      <c r="C343" s="8">
        <v>15354127</v>
      </c>
      <c r="D343" s="8">
        <v>2439</v>
      </c>
      <c r="E343" s="8">
        <v>5432881</v>
      </c>
      <c r="F343" s="8">
        <v>5344559</v>
      </c>
      <c r="G343" s="8">
        <v>6629870</v>
      </c>
      <c r="H343" s="10">
        <f t="shared" si="225"/>
        <v>-463362</v>
      </c>
      <c r="I343" s="8">
        <v>14573</v>
      </c>
      <c r="J343" s="8">
        <v>1436302</v>
      </c>
      <c r="K343" s="8">
        <v>526</v>
      </c>
      <c r="L343" s="9">
        <v>31</v>
      </c>
      <c r="M343" s="8">
        <v>294076</v>
      </c>
      <c r="N343" s="8">
        <v>3165</v>
      </c>
      <c r="O343" s="18">
        <f t="shared" si="226"/>
        <v>11040</v>
      </c>
      <c r="P343" s="18">
        <f t="shared" si="227"/>
        <v>-2</v>
      </c>
      <c r="Q343" s="18">
        <f t="shared" si="228"/>
        <v>4</v>
      </c>
      <c r="R343" s="18">
        <f t="shared" si="234"/>
        <v>0</v>
      </c>
      <c r="S343" s="17">
        <f t="shared" si="235"/>
        <v>12453.714285714286</v>
      </c>
      <c r="T343" s="17">
        <f t="shared" si="236"/>
        <v>-4.7142857142857144</v>
      </c>
      <c r="U343" s="17">
        <f t="shared" si="237"/>
        <v>0.42857142857142855</v>
      </c>
      <c r="V343" s="17">
        <f t="shared" si="229"/>
        <v>11040</v>
      </c>
      <c r="W343" s="17">
        <f t="shared" si="238"/>
        <v>0</v>
      </c>
      <c r="X343" s="17">
        <f t="shared" si="230"/>
        <v>4</v>
      </c>
      <c r="Y343" s="17">
        <f t="shared" si="244"/>
        <v>12453.714285714286</v>
      </c>
      <c r="Z343" s="17">
        <f t="shared" si="245"/>
        <v>5.5714285714285712</v>
      </c>
      <c r="AA343" s="17">
        <f t="shared" si="246"/>
        <v>1.1428571428571428</v>
      </c>
      <c r="AB343" s="11">
        <f t="shared" si="247"/>
        <v>0.71585412920125802</v>
      </c>
      <c r="AC343" s="11">
        <f t="shared" si="248"/>
        <v>3.9090557184774243E-6</v>
      </c>
      <c r="AD343" s="11">
        <f t="shared" si="249"/>
        <v>2.1645021645021645E-3</v>
      </c>
      <c r="AE343" s="11">
        <f t="shared" si="250"/>
        <v>0.65816745761574968</v>
      </c>
      <c r="AF343" s="11">
        <f t="shared" si="251"/>
        <v>6.8250141032517991E-6</v>
      </c>
      <c r="AG343" s="11">
        <f t="shared" si="252"/>
        <v>4.0733197556008143E-3</v>
      </c>
      <c r="AH343" s="11">
        <f t="shared" si="219"/>
        <v>0.63459217106397658</v>
      </c>
      <c r="AI343" s="11">
        <f t="shared" si="239"/>
        <v>0</v>
      </c>
      <c r="AJ343" s="11">
        <f t="shared" si="240"/>
        <v>7.575757575757576E-3</v>
      </c>
      <c r="AK343" s="16">
        <f t="shared" si="217"/>
        <v>0.67560206594551508</v>
      </c>
      <c r="AL343" s="16">
        <f t="shared" si="218"/>
        <v>5.2696240099524992E-6</v>
      </c>
      <c r="AM343" s="16">
        <f t="shared" si="216"/>
        <v>2.6601896830904465E-3</v>
      </c>
      <c r="AN343" s="15">
        <f t="shared" si="253"/>
        <v>0.56890480103298513</v>
      </c>
      <c r="AO343" s="15">
        <f t="shared" si="254"/>
        <v>0</v>
      </c>
      <c r="AP343" s="15">
        <f t="shared" si="255"/>
        <v>1.0183299389002037E-2</v>
      </c>
      <c r="AQ343" s="15">
        <f t="shared" si="231"/>
        <v>0.59701765776002058</v>
      </c>
      <c r="AR343" s="15">
        <f t="shared" si="232"/>
        <v>5.5583031007926217E-6</v>
      </c>
      <c r="AS343" s="15">
        <f t="shared" si="233"/>
        <v>2.7613412228796844E-3</v>
      </c>
      <c r="AT343" s="14">
        <f t="shared" si="256"/>
        <v>3.6788051651088182E-4</v>
      </c>
      <c r="AU343" s="11">
        <f t="shared" si="241"/>
        <v>1.8959001350812954E-3</v>
      </c>
      <c r="AV343" s="14">
        <f t="shared" si="257"/>
        <v>-5.2637031090162767E-3</v>
      </c>
      <c r="AW343" s="11">
        <f t="shared" si="242"/>
        <v>-2.6608103542028076E-2</v>
      </c>
      <c r="AX343" s="13">
        <f t="shared" si="220"/>
        <v>-5.2099133439729875E-4</v>
      </c>
      <c r="AY343" s="11">
        <f t="shared" si="224"/>
        <v>-7.4070228496514131E-4</v>
      </c>
      <c r="AZ343" s="12">
        <f t="shared" si="222"/>
        <v>3.5747307262435007E-5</v>
      </c>
      <c r="BA343" s="11">
        <f t="shared" si="223"/>
        <v>5.0981391791995926E-5</v>
      </c>
      <c r="BB343" s="117">
        <f t="shared" si="243"/>
        <v>2439</v>
      </c>
      <c r="BC343" s="341">
        <f t="shared" si="221"/>
        <v>237</v>
      </c>
    </row>
    <row r="344" spans="1:55" ht="16">
      <c r="A344" s="20">
        <v>229</v>
      </c>
      <c r="B344" s="19">
        <v>44698</v>
      </c>
      <c r="C344" s="8">
        <v>15368742</v>
      </c>
      <c r="D344" s="8">
        <v>14615</v>
      </c>
      <c r="E344" s="8">
        <v>5433375</v>
      </c>
      <c r="F344" s="8">
        <v>5344984</v>
      </c>
      <c r="G344" s="8">
        <v>6629870</v>
      </c>
      <c r="H344" s="10">
        <f t="shared" si="225"/>
        <v>-477363</v>
      </c>
      <c r="I344" s="8">
        <v>14495</v>
      </c>
      <c r="J344" s="8">
        <v>1449946</v>
      </c>
      <c r="K344" s="8">
        <v>516</v>
      </c>
      <c r="L344" s="9">
        <v>31</v>
      </c>
      <c r="M344" s="8">
        <v>294076</v>
      </c>
      <c r="N344" s="8">
        <v>3185</v>
      </c>
      <c r="O344" s="18">
        <f t="shared" si="226"/>
        <v>13644</v>
      </c>
      <c r="P344" s="18">
        <f t="shared" si="227"/>
        <v>-10</v>
      </c>
      <c r="Q344" s="18">
        <f t="shared" si="228"/>
        <v>0</v>
      </c>
      <c r="R344" s="18">
        <f t="shared" si="234"/>
        <v>0</v>
      </c>
      <c r="S344" s="17">
        <f t="shared" si="235"/>
        <v>12348.428571428571</v>
      </c>
      <c r="T344" s="17">
        <f t="shared" si="236"/>
        <v>3.2857142857142856</v>
      </c>
      <c r="U344" s="17">
        <f t="shared" si="237"/>
        <v>1.4285714285714286</v>
      </c>
      <c r="V344" s="17">
        <f t="shared" si="229"/>
        <v>13644</v>
      </c>
      <c r="W344" s="17">
        <f t="shared" si="238"/>
        <v>0</v>
      </c>
      <c r="X344" s="17">
        <f t="shared" si="230"/>
        <v>0</v>
      </c>
      <c r="Y344" s="17">
        <f t="shared" si="244"/>
        <v>12348.428571428571</v>
      </c>
      <c r="Z344" s="17">
        <f t="shared" si="245"/>
        <v>5.8571428571428568</v>
      </c>
      <c r="AA344" s="17">
        <f t="shared" si="246"/>
        <v>1.5714285714285714</v>
      </c>
      <c r="AB344" s="11">
        <f t="shared" si="247"/>
        <v>0.84734979561027723</v>
      </c>
      <c r="AC344" s="11">
        <f t="shared" si="248"/>
        <v>4.0779326751218453E-6</v>
      </c>
      <c r="AD344" s="11">
        <f t="shared" si="249"/>
        <v>2.9875067897881585E-3</v>
      </c>
      <c r="AE344" s="11">
        <f t="shared" si="250"/>
        <v>0.86643835616438358</v>
      </c>
      <c r="AF344" s="11">
        <f t="shared" si="251"/>
        <v>5.7172375028334736E-6</v>
      </c>
      <c r="AG344" s="11">
        <f t="shared" si="252"/>
        <v>3.4914169333721268E-3</v>
      </c>
      <c r="AH344" s="11">
        <f t="shared" si="219"/>
        <v>0.93625197282645989</v>
      </c>
      <c r="AI344" s="11">
        <f t="shared" si="239"/>
        <v>0</v>
      </c>
      <c r="AJ344" s="11">
        <f t="shared" si="240"/>
        <v>0</v>
      </c>
      <c r="AK344" s="16">
        <f t="shared" si="217"/>
        <v>0.67216449653068544</v>
      </c>
      <c r="AL344" s="16">
        <f t="shared" si="218"/>
        <v>8.3857089197706465E-7</v>
      </c>
      <c r="AM344" s="16">
        <f t="shared" si="216"/>
        <v>3.0523465458355444E-3</v>
      </c>
      <c r="AN344" s="15">
        <f t="shared" si="253"/>
        <v>0.93433591423466344</v>
      </c>
      <c r="AO344" s="15">
        <f t="shared" si="254"/>
        <v>2.075145463991409E-5</v>
      </c>
      <c r="AP344" s="15">
        <f t="shared" si="255"/>
        <v>0</v>
      </c>
      <c r="AQ344" s="15">
        <f t="shared" si="231"/>
        <v>0.59649964226224805</v>
      </c>
      <c r="AR344" s="15">
        <f t="shared" si="232"/>
        <v>5.5583031007926217E-6</v>
      </c>
      <c r="AS344" s="15">
        <f t="shared" si="233"/>
        <v>2.7613412228796844E-3</v>
      </c>
      <c r="AT344" s="14">
        <f t="shared" si="256"/>
        <v>2.2044172811834925E-3</v>
      </c>
      <c r="AU344" s="11">
        <f t="shared" si="241"/>
        <v>1.9081175692089631E-3</v>
      </c>
      <c r="AV344" s="14">
        <f t="shared" si="257"/>
        <v>-3.061611394263904E-2</v>
      </c>
      <c r="AW344" s="11">
        <f t="shared" si="242"/>
        <v>-2.5857405190675677E-2</v>
      </c>
      <c r="AX344" s="13">
        <f t="shared" si="220"/>
        <v>-9.1720943884047459E-4</v>
      </c>
      <c r="AY344" s="11">
        <f t="shared" si="224"/>
        <v>-7.2877575958647301E-4</v>
      </c>
      <c r="AZ344" s="12">
        <f t="shared" si="222"/>
        <v>6.4103821040231563E-5</v>
      </c>
      <c r="BA344" s="11">
        <f t="shared" si="223"/>
        <v>5.1864839409693226E-5</v>
      </c>
      <c r="BB344" s="117">
        <f t="shared" si="243"/>
        <v>14615</v>
      </c>
      <c r="BC344" s="341">
        <f t="shared" si="221"/>
        <v>425</v>
      </c>
    </row>
    <row r="345" spans="1:55" ht="16">
      <c r="A345" s="20">
        <v>230</v>
      </c>
      <c r="B345" s="19">
        <v>44699</v>
      </c>
      <c r="C345" s="8">
        <v>15385579</v>
      </c>
      <c r="D345" s="8">
        <v>16837</v>
      </c>
      <c r="E345" s="8">
        <v>5433714</v>
      </c>
      <c r="F345" s="8">
        <v>5345270</v>
      </c>
      <c r="G345" s="8">
        <v>6629870</v>
      </c>
      <c r="H345" s="10">
        <f t="shared" si="225"/>
        <v>-502520</v>
      </c>
      <c r="I345" s="8">
        <v>25342</v>
      </c>
      <c r="J345" s="8">
        <v>1463954</v>
      </c>
      <c r="K345" s="8">
        <v>510</v>
      </c>
      <c r="L345" s="9">
        <v>31</v>
      </c>
      <c r="M345" s="8">
        <v>294076</v>
      </c>
      <c r="N345" s="8">
        <v>3207</v>
      </c>
      <c r="O345" s="18">
        <f t="shared" si="226"/>
        <v>14008</v>
      </c>
      <c r="P345" s="18">
        <f t="shared" si="227"/>
        <v>-6</v>
      </c>
      <c r="Q345" s="18">
        <f t="shared" si="228"/>
        <v>0</v>
      </c>
      <c r="R345" s="18">
        <f t="shared" si="234"/>
        <v>0</v>
      </c>
      <c r="S345" s="17">
        <f t="shared" si="235"/>
        <v>12315.571428571429</v>
      </c>
      <c r="T345" s="17">
        <f t="shared" si="236"/>
        <v>4</v>
      </c>
      <c r="U345" s="17">
        <f t="shared" si="237"/>
        <v>0.14285714285714285</v>
      </c>
      <c r="V345" s="17">
        <f t="shared" si="229"/>
        <v>14008</v>
      </c>
      <c r="W345" s="17">
        <f t="shared" si="238"/>
        <v>0</v>
      </c>
      <c r="X345" s="17">
        <f t="shared" si="230"/>
        <v>0</v>
      </c>
      <c r="Y345" s="17">
        <f t="shared" si="244"/>
        <v>12315.571428571429</v>
      </c>
      <c r="Z345" s="17">
        <f t="shared" si="245"/>
        <v>6.5714285714285712</v>
      </c>
      <c r="AA345" s="17">
        <f t="shared" si="246"/>
        <v>1.5714285714285714</v>
      </c>
      <c r="AB345" s="11">
        <f t="shared" si="247"/>
        <v>0.84964273394766676</v>
      </c>
      <c r="AC345" s="11">
        <f t="shared" si="248"/>
        <v>4.5321884893841367E-6</v>
      </c>
      <c r="AD345" s="11">
        <f t="shared" si="249"/>
        <v>3.045404208194906E-3</v>
      </c>
      <c r="AE345" s="11">
        <f t="shared" si="250"/>
        <v>0.87620434918322754</v>
      </c>
      <c r="AF345" s="11">
        <f t="shared" si="251"/>
        <v>9.1262209860913242E-6</v>
      </c>
      <c r="AG345" s="11">
        <f t="shared" si="252"/>
        <v>2.202036884117809E-3</v>
      </c>
      <c r="AH345" s="11">
        <f t="shared" si="219"/>
        <v>0.96640220765781304</v>
      </c>
      <c r="AI345" s="11">
        <f t="shared" si="239"/>
        <v>0</v>
      </c>
      <c r="AJ345" s="11">
        <f t="shared" si="240"/>
        <v>0</v>
      </c>
      <c r="AK345" s="16">
        <f t="shared" si="217"/>
        <v>0.67602830339820208</v>
      </c>
      <c r="AL345" s="16">
        <f t="shared" si="218"/>
        <v>5.4404635644192665E-7</v>
      </c>
      <c r="AM345" s="16">
        <f t="shared" si="216"/>
        <v>3.0791833778966134E-3</v>
      </c>
      <c r="AN345" s="15">
        <f t="shared" si="253"/>
        <v>1</v>
      </c>
      <c r="AO345" s="15">
        <f t="shared" si="254"/>
        <v>1.0280110995827009E-5</v>
      </c>
      <c r="AP345" s="15">
        <f t="shared" si="255"/>
        <v>0</v>
      </c>
      <c r="AQ345" s="15">
        <f t="shared" si="231"/>
        <v>0.60481988508546636</v>
      </c>
      <c r="AR345" s="15">
        <f t="shared" si="232"/>
        <v>5.5583031007926217E-6</v>
      </c>
      <c r="AS345" s="15">
        <f t="shared" si="233"/>
        <v>3.1422936038320651E-3</v>
      </c>
      <c r="AT345" s="14">
        <f t="shared" si="256"/>
        <v>2.5395671408338324E-3</v>
      </c>
      <c r="AU345" s="11">
        <f t="shared" si="241"/>
        <v>1.9240842688361269E-3</v>
      </c>
      <c r="AV345" s="14">
        <f t="shared" si="257"/>
        <v>-3.3505134124014964E-2</v>
      </c>
      <c r="AW345" s="11">
        <f t="shared" si="242"/>
        <v>-2.5270121000682766E-2</v>
      </c>
      <c r="AX345" s="13">
        <f t="shared" si="220"/>
        <v>-5.9912477506635412E-4</v>
      </c>
      <c r="AY345" s="11">
        <f t="shared" si="224"/>
        <v>-6.8451614531691326E-4</v>
      </c>
      <c r="AZ345" s="12">
        <f t="shared" si="222"/>
        <v>4.3138100747073471E-5</v>
      </c>
      <c r="BA345" s="11">
        <f t="shared" si="223"/>
        <v>5.018413418578128E-5</v>
      </c>
      <c r="BB345" s="117">
        <f t="shared" si="243"/>
        <v>16837</v>
      </c>
      <c r="BC345" s="341">
        <f t="shared" si="221"/>
        <v>286</v>
      </c>
    </row>
    <row r="346" spans="1:55" ht="16">
      <c r="A346" s="20">
        <v>231</v>
      </c>
      <c r="B346" s="19">
        <v>44700</v>
      </c>
      <c r="C346" s="8">
        <v>15402618</v>
      </c>
      <c r="D346" s="8">
        <v>17039</v>
      </c>
      <c r="E346" s="8">
        <v>5434154</v>
      </c>
      <c r="F346" s="8">
        <v>5345670</v>
      </c>
      <c r="G346" s="8">
        <v>6629870</v>
      </c>
      <c r="H346" s="10">
        <f t="shared" si="225"/>
        <v>-511459</v>
      </c>
      <c r="I346" s="8">
        <v>20788</v>
      </c>
      <c r="J346" s="8">
        <v>1477030</v>
      </c>
      <c r="K346" s="8">
        <v>512</v>
      </c>
      <c r="L346" s="9">
        <v>32</v>
      </c>
      <c r="M346" s="8">
        <v>294076</v>
      </c>
      <c r="N346" s="8">
        <v>3221</v>
      </c>
      <c r="O346" s="18">
        <f t="shared" si="226"/>
        <v>13076</v>
      </c>
      <c r="P346" s="18">
        <f t="shared" si="227"/>
        <v>2</v>
      </c>
      <c r="Q346" s="18">
        <f t="shared" si="228"/>
        <v>1</v>
      </c>
      <c r="R346" s="18">
        <f t="shared" si="234"/>
        <v>0</v>
      </c>
      <c r="S346" s="17">
        <f t="shared" si="235"/>
        <v>12190.428571428571</v>
      </c>
      <c r="T346" s="17">
        <f t="shared" si="236"/>
        <v>1.8571428571428572</v>
      </c>
      <c r="U346" s="17">
        <f t="shared" si="237"/>
        <v>0.2857142857142857</v>
      </c>
      <c r="V346" s="17">
        <f t="shared" si="229"/>
        <v>13076</v>
      </c>
      <c r="W346" s="17">
        <f t="shared" si="238"/>
        <v>2</v>
      </c>
      <c r="X346" s="17">
        <f t="shared" si="230"/>
        <v>1</v>
      </c>
      <c r="Y346" s="17">
        <f t="shared" si="244"/>
        <v>12190.428571428571</v>
      </c>
      <c r="Z346" s="17">
        <f t="shared" si="245"/>
        <v>6</v>
      </c>
      <c r="AA346" s="17">
        <f t="shared" si="246"/>
        <v>1.7142857142857142</v>
      </c>
      <c r="AB346" s="11">
        <f t="shared" si="247"/>
        <v>0.48103656267968475</v>
      </c>
      <c r="AC346" s="11">
        <f t="shared" si="248"/>
        <v>4.098489433411159E-6</v>
      </c>
      <c r="AD346" s="11">
        <f t="shared" si="249"/>
        <v>3.3613445378151258E-3</v>
      </c>
      <c r="AE346" s="11">
        <f t="shared" si="250"/>
        <v>0.51922260884324878</v>
      </c>
      <c r="AF346" s="11">
        <f t="shared" si="251"/>
        <v>9.4498926710267012E-6</v>
      </c>
      <c r="AG346" s="11">
        <f t="shared" si="252"/>
        <v>2.1441972661484857E-3</v>
      </c>
      <c r="AH346" s="11">
        <f t="shared" si="219"/>
        <v>0.51598137479283401</v>
      </c>
      <c r="AI346" s="11">
        <f t="shared" si="239"/>
        <v>1.3661631444703863E-6</v>
      </c>
      <c r="AJ346" s="11">
        <f t="shared" si="240"/>
        <v>1.9607843137254902E-3</v>
      </c>
      <c r="AK346" s="16">
        <f t="shared" si="217"/>
        <v>0.6728407806445611</v>
      </c>
      <c r="AL346" s="16">
        <f t="shared" si="218"/>
        <v>5.6467208964458884E-6</v>
      </c>
      <c r="AM346" s="16">
        <f t="shared" si="216"/>
        <v>1.564031862745098E-3</v>
      </c>
      <c r="AN346" s="15">
        <f t="shared" si="253"/>
        <v>0.60158703216498344</v>
      </c>
      <c r="AO346" s="15">
        <f t="shared" si="254"/>
        <v>8.7229778501784936E-6</v>
      </c>
      <c r="AP346" s="15">
        <f t="shared" si="255"/>
        <v>0</v>
      </c>
      <c r="AQ346" s="15">
        <f t="shared" si="231"/>
        <v>0.61250448135235636</v>
      </c>
      <c r="AR346" s="15">
        <f t="shared" si="232"/>
        <v>1.2512050668800387E-7</v>
      </c>
      <c r="AS346" s="15">
        <f t="shared" si="233"/>
        <v>3.8095238095238096E-4</v>
      </c>
      <c r="AT346" s="14">
        <f t="shared" si="256"/>
        <v>2.5700353098929542E-3</v>
      </c>
      <c r="AU346" s="11">
        <f t="shared" si="241"/>
        <v>1.919753220759123E-3</v>
      </c>
      <c r="AV346" s="14">
        <f t="shared" si="257"/>
        <v>-3.3314498327334158E-2</v>
      </c>
      <c r="AW346" s="11">
        <f t="shared" si="242"/>
        <v>-2.4942998361172586E-2</v>
      </c>
      <c r="AX346" s="13">
        <f t="shared" si="220"/>
        <v>-7.9598821937435329E-4</v>
      </c>
      <c r="AY346" s="11">
        <f t="shared" si="224"/>
        <v>-6.0293228035970543E-4</v>
      </c>
      <c r="AZ346" s="12">
        <f t="shared" si="222"/>
        <v>6.0333008037864997E-5</v>
      </c>
      <c r="BA346" s="11">
        <f t="shared" si="223"/>
        <v>4.4452498422184101E-5</v>
      </c>
      <c r="BB346" s="117">
        <f t="shared" si="243"/>
        <v>17039</v>
      </c>
      <c r="BC346" s="341">
        <f t="shared" si="221"/>
        <v>400</v>
      </c>
    </row>
    <row r="347" spans="1:55" ht="16">
      <c r="A347" s="20">
        <v>232</v>
      </c>
      <c r="B347" s="19">
        <v>44701</v>
      </c>
      <c r="C347" s="8">
        <v>15419752</v>
      </c>
      <c r="D347" s="8">
        <v>17134</v>
      </c>
      <c r="E347" s="8">
        <v>5434620</v>
      </c>
      <c r="F347" s="8">
        <v>5346107</v>
      </c>
      <c r="G347" s="8">
        <v>6629870</v>
      </c>
      <c r="H347" s="10">
        <f t="shared" si="225"/>
        <v>-524214</v>
      </c>
      <c r="I347" s="8">
        <v>20693</v>
      </c>
      <c r="J347" s="8">
        <v>1489415</v>
      </c>
      <c r="K347" s="8">
        <v>514</v>
      </c>
      <c r="L347" s="9">
        <v>35</v>
      </c>
      <c r="M347" s="8">
        <v>294076</v>
      </c>
      <c r="N347" s="8">
        <v>3244</v>
      </c>
      <c r="O347" s="18">
        <f t="shared" si="226"/>
        <v>12385</v>
      </c>
      <c r="P347" s="18">
        <f t="shared" si="227"/>
        <v>2</v>
      </c>
      <c r="Q347" s="18">
        <f t="shared" si="228"/>
        <v>3</v>
      </c>
      <c r="R347" s="18">
        <f t="shared" si="234"/>
        <v>0</v>
      </c>
      <c r="S347" s="17">
        <f t="shared" si="235"/>
        <v>11871</v>
      </c>
      <c r="T347" s="17">
        <f t="shared" si="236"/>
        <v>4.1428571428571432</v>
      </c>
      <c r="U347" s="17">
        <f t="shared" si="237"/>
        <v>-0.2857142857142857</v>
      </c>
      <c r="V347" s="17">
        <f t="shared" si="229"/>
        <v>12385</v>
      </c>
      <c r="W347" s="17">
        <f t="shared" si="238"/>
        <v>2</v>
      </c>
      <c r="X347" s="17">
        <f t="shared" si="230"/>
        <v>3</v>
      </c>
      <c r="Y347" s="17">
        <f t="shared" si="244"/>
        <v>11871</v>
      </c>
      <c r="Z347" s="17">
        <f t="shared" si="245"/>
        <v>8</v>
      </c>
      <c r="AA347" s="17">
        <f t="shared" si="246"/>
        <v>1.1428571428571428</v>
      </c>
      <c r="AB347" s="11">
        <f t="shared" si="247"/>
        <v>0.57105060611891478</v>
      </c>
      <c r="AC347" s="11">
        <f t="shared" si="248"/>
        <v>5.4162745509569883E-6</v>
      </c>
      <c r="AD347" s="11">
        <f t="shared" si="249"/>
        <v>2.232142857142857E-3</v>
      </c>
      <c r="AE347" s="11">
        <f t="shared" si="250"/>
        <v>0.58707740063432079</v>
      </c>
      <c r="AF347" s="11">
        <f t="shared" si="251"/>
        <v>9.3535004396145206E-6</v>
      </c>
      <c r="AG347" s="11">
        <f t="shared" si="252"/>
        <v>1.834862385321101E-3</v>
      </c>
      <c r="AH347" s="11">
        <f t="shared" si="219"/>
        <v>0.59577640946700017</v>
      </c>
      <c r="AI347" s="11">
        <f t="shared" si="239"/>
        <v>1.3540686377392471E-6</v>
      </c>
      <c r="AJ347" s="11">
        <f t="shared" si="240"/>
        <v>5.859375E-3</v>
      </c>
      <c r="AK347" s="16">
        <f t="shared" si="217"/>
        <v>0.66447974316715153</v>
      </c>
      <c r="AL347" s="16">
        <f t="shared" si="218"/>
        <v>5.6467208964458884E-6</v>
      </c>
      <c r="AM347" s="16">
        <f t="shared" si="216"/>
        <v>3.0133072250639386E-3</v>
      </c>
      <c r="AN347" s="15">
        <f t="shared" si="253"/>
        <v>0.61983939537080779</v>
      </c>
      <c r="AO347" s="15">
        <f t="shared" si="254"/>
        <v>0</v>
      </c>
      <c r="AP347" s="15">
        <f t="shared" si="255"/>
        <v>0</v>
      </c>
      <c r="AQ347" s="15">
        <f t="shared" si="231"/>
        <v>0.55685723051110314</v>
      </c>
      <c r="AR347" s="15">
        <f t="shared" si="232"/>
        <v>1.2512050668800387E-7</v>
      </c>
      <c r="AS347" s="15">
        <f t="shared" si="233"/>
        <v>3.8095238095238096E-4</v>
      </c>
      <c r="AT347" s="14">
        <f t="shared" si="256"/>
        <v>2.584364399301947E-3</v>
      </c>
      <c r="AU347" s="11">
        <f t="shared" si="241"/>
        <v>1.9206151208739498E-3</v>
      </c>
      <c r="AV347" s="14">
        <f t="shared" si="257"/>
        <v>-3.2685124777285614E-2</v>
      </c>
      <c r="AW347" s="11">
        <f t="shared" si="242"/>
        <v>-2.4839548356529285E-2</v>
      </c>
      <c r="AX347" s="13">
        <f t="shared" si="220"/>
        <v>-8.5441843823258565E-4</v>
      </c>
      <c r="AY347" s="11">
        <f t="shared" si="224"/>
        <v>-5.6552046007595977E-4</v>
      </c>
      <c r="AZ347" s="12">
        <f t="shared" si="222"/>
        <v>6.5913811281367502E-5</v>
      </c>
      <c r="BA347" s="11">
        <f t="shared" si="223"/>
        <v>4.2362390643729494E-5</v>
      </c>
      <c r="BB347" s="117">
        <f t="shared" si="243"/>
        <v>17134</v>
      </c>
      <c r="BC347" s="341">
        <f t="shared" si="221"/>
        <v>437</v>
      </c>
    </row>
    <row r="348" spans="1:55" ht="16">
      <c r="A348" s="20">
        <v>233</v>
      </c>
      <c r="B348" s="19">
        <v>44702</v>
      </c>
      <c r="C348" s="8">
        <v>15435464</v>
      </c>
      <c r="D348" s="8">
        <v>15712</v>
      </c>
      <c r="E348" s="8">
        <v>5435021</v>
      </c>
      <c r="F348" s="8">
        <v>5346450</v>
      </c>
      <c r="G348" s="8">
        <v>6629870</v>
      </c>
      <c r="H348" s="10">
        <f t="shared" si="225"/>
        <v>-534895</v>
      </c>
      <c r="I348" s="8">
        <v>19106</v>
      </c>
      <c r="J348" s="8">
        <v>1501291</v>
      </c>
      <c r="K348" s="8">
        <v>552</v>
      </c>
      <c r="L348" s="9">
        <v>25</v>
      </c>
      <c r="M348" s="8">
        <v>294076</v>
      </c>
      <c r="N348" s="8">
        <v>3265</v>
      </c>
      <c r="O348" s="18">
        <f t="shared" si="226"/>
        <v>11876</v>
      </c>
      <c r="P348" s="18">
        <f t="shared" si="227"/>
        <v>38</v>
      </c>
      <c r="Q348" s="18">
        <f t="shared" si="228"/>
        <v>-10</v>
      </c>
      <c r="R348" s="18">
        <f t="shared" si="234"/>
        <v>0</v>
      </c>
      <c r="S348" s="17">
        <f t="shared" si="235"/>
        <v>11564.285714285714</v>
      </c>
      <c r="T348" s="17">
        <f t="shared" si="236"/>
        <v>4.1428571428571432</v>
      </c>
      <c r="U348" s="17">
        <f t="shared" si="237"/>
        <v>0.7142857142857143</v>
      </c>
      <c r="V348" s="17">
        <f t="shared" si="229"/>
        <v>11876</v>
      </c>
      <c r="W348" s="17">
        <f t="shared" si="238"/>
        <v>38</v>
      </c>
      <c r="X348" s="17">
        <f t="shared" si="230"/>
        <v>0</v>
      </c>
      <c r="Y348" s="17">
        <f t="shared" si="244"/>
        <v>11564.285714285714</v>
      </c>
      <c r="Z348" s="17">
        <f t="shared" si="245"/>
        <v>8</v>
      </c>
      <c r="AA348" s="17">
        <f t="shared" si="246"/>
        <v>2.1428571428571428</v>
      </c>
      <c r="AB348" s="11">
        <f t="shared" si="247"/>
        <v>0.55885012875299445</v>
      </c>
      <c r="AC348" s="11">
        <f t="shared" si="248"/>
        <v>5.3712363578989069E-6</v>
      </c>
      <c r="AD348" s="11">
        <f t="shared" si="249"/>
        <v>4.168982768204558E-3</v>
      </c>
      <c r="AE348" s="11">
        <f t="shared" si="250"/>
        <v>0.56849231086932672</v>
      </c>
      <c r="AF348" s="11">
        <f t="shared" si="251"/>
        <v>6.4149351093675161E-6</v>
      </c>
      <c r="AG348" s="11">
        <f t="shared" si="252"/>
        <v>2.0366598778004071E-3</v>
      </c>
      <c r="AH348" s="11">
        <f t="shared" si="219"/>
        <v>0.5739138839220993</v>
      </c>
      <c r="AI348" s="11">
        <f t="shared" si="239"/>
        <v>2.5513372700019807E-5</v>
      </c>
      <c r="AJ348" s="11">
        <f t="shared" si="240"/>
        <v>0</v>
      </c>
      <c r="AK348" s="16">
        <f t="shared" si="217"/>
        <v>0.66652347302794357</v>
      </c>
      <c r="AL348" s="16">
        <f t="shared" si="218"/>
        <v>7.5002951502995019E-6</v>
      </c>
      <c r="AM348" s="16">
        <f t="shared" si="216"/>
        <v>3.0133072250639386E-3</v>
      </c>
      <c r="AN348" s="15">
        <f t="shared" si="253"/>
        <v>0.54686723584948271</v>
      </c>
      <c r="AO348" s="15">
        <f t="shared" si="254"/>
        <v>2.3521428734347558E-5</v>
      </c>
      <c r="AP348" s="15">
        <f t="shared" si="255"/>
        <v>0</v>
      </c>
      <c r="AQ348" s="15">
        <f t="shared" si="231"/>
        <v>0.55184311206400249</v>
      </c>
      <c r="AR348" s="15">
        <f t="shared" si="232"/>
        <v>0</v>
      </c>
      <c r="AS348" s="15">
        <f t="shared" si="233"/>
        <v>3.8095238095238096E-4</v>
      </c>
      <c r="AT348" s="14">
        <f t="shared" si="256"/>
        <v>2.369880555727337E-3</v>
      </c>
      <c r="AU348" s="11">
        <f t="shared" si="241"/>
        <v>1.896525012664545E-3</v>
      </c>
      <c r="AV348" s="14">
        <f t="shared" si="257"/>
        <v>-2.9373989287617197E-2</v>
      </c>
      <c r="AW348" s="11">
        <f t="shared" si="242"/>
        <v>-2.3914935197960143E-2</v>
      </c>
      <c r="AX348" s="13">
        <f t="shared" si="220"/>
        <v>-6.5431293326771126E-4</v>
      </c>
      <c r="AY348" s="11">
        <f t="shared" si="224"/>
        <v>-5.3520672386735222E-4</v>
      </c>
      <c r="AZ348" s="12">
        <f t="shared" si="222"/>
        <v>5.1735554392469234E-5</v>
      </c>
      <c r="BA348" s="11">
        <f t="shared" si="223"/>
        <v>4.1500490528902849E-5</v>
      </c>
      <c r="BB348" s="117">
        <f t="shared" si="243"/>
        <v>15712</v>
      </c>
      <c r="BC348" s="341">
        <f t="shared" si="221"/>
        <v>343</v>
      </c>
    </row>
    <row r="349" spans="1:55" ht="16">
      <c r="A349" s="20">
        <v>234</v>
      </c>
      <c r="B349" s="19">
        <v>44703</v>
      </c>
      <c r="C349" s="8">
        <v>15440782</v>
      </c>
      <c r="D349" s="8">
        <v>5318</v>
      </c>
      <c r="E349" s="8">
        <v>5434980</v>
      </c>
      <c r="F349" s="8">
        <v>5346385</v>
      </c>
      <c r="G349" s="8">
        <v>6629870</v>
      </c>
      <c r="H349" s="10">
        <f t="shared" si="225"/>
        <v>-540314</v>
      </c>
      <c r="I349" s="8">
        <v>15283</v>
      </c>
      <c r="J349" s="8">
        <v>1510595</v>
      </c>
      <c r="K349" s="8">
        <v>541</v>
      </c>
      <c r="L349" s="9">
        <v>29</v>
      </c>
      <c r="M349" s="8">
        <v>294076</v>
      </c>
      <c r="N349" s="8">
        <v>3275</v>
      </c>
      <c r="O349" s="18">
        <f t="shared" si="226"/>
        <v>9304</v>
      </c>
      <c r="P349" s="18">
        <f t="shared" si="227"/>
        <v>-11</v>
      </c>
      <c r="Q349" s="18">
        <f t="shared" si="228"/>
        <v>4</v>
      </c>
      <c r="R349" s="18">
        <f t="shared" si="234"/>
        <v>0</v>
      </c>
      <c r="S349" s="17">
        <f t="shared" si="235"/>
        <v>11398.714285714286</v>
      </c>
      <c r="T349" s="17">
        <f t="shared" si="236"/>
        <v>8.1428571428571423</v>
      </c>
      <c r="U349" s="17">
        <f t="shared" si="237"/>
        <v>0.8571428571428571</v>
      </c>
      <c r="V349" s="17">
        <f t="shared" si="229"/>
        <v>9304</v>
      </c>
      <c r="W349" s="17">
        <f t="shared" si="238"/>
        <v>0</v>
      </c>
      <c r="X349" s="17">
        <f t="shared" si="230"/>
        <v>4</v>
      </c>
      <c r="Y349" s="17">
        <f t="shared" si="244"/>
        <v>11398.714285714286</v>
      </c>
      <c r="Z349" s="17">
        <f t="shared" si="245"/>
        <v>11.142857142857142</v>
      </c>
      <c r="AA349" s="17">
        <f t="shared" si="246"/>
        <v>2.2857142857142856</v>
      </c>
      <c r="AB349" s="11">
        <f t="shared" si="247"/>
        <v>0.59660390901885718</v>
      </c>
      <c r="AC349" s="11">
        <f t="shared" si="248"/>
        <v>7.4221834027228185E-6</v>
      </c>
      <c r="AD349" s="11">
        <f t="shared" si="249"/>
        <v>4.1407867494824011E-3</v>
      </c>
      <c r="AE349" s="11">
        <f t="shared" si="250"/>
        <v>0.63089699334634053</v>
      </c>
      <c r="AF349" s="11">
        <f t="shared" si="251"/>
        <v>4.9467098019761401E-6</v>
      </c>
      <c r="AG349" s="11">
        <f t="shared" si="252"/>
        <v>1.9083969465648854E-3</v>
      </c>
      <c r="AH349" s="11">
        <f t="shared" si="219"/>
        <v>0.48696744478174397</v>
      </c>
      <c r="AI349" s="11">
        <f t="shared" si="239"/>
        <v>0</v>
      </c>
      <c r="AJ349" s="11">
        <f t="shared" si="240"/>
        <v>7.246376811594203E-3</v>
      </c>
      <c r="AK349" s="16">
        <f t="shared" si="217"/>
        <v>0.66820196398199527</v>
      </c>
      <c r="AL349" s="16">
        <f t="shared" si="218"/>
        <v>7.2270625214054244E-6</v>
      </c>
      <c r="AM349" s="16">
        <f t="shared" ref="AM349:AM412" si="258">AVERAGE(AJ347:AJ351)</f>
        <v>5.1436728848413635E-3</v>
      </c>
      <c r="AN349" s="15">
        <f t="shared" si="253"/>
        <v>0.50928010405723145</v>
      </c>
      <c r="AO349" s="15">
        <f t="shared" si="254"/>
        <v>2.8266913154149372E-6</v>
      </c>
      <c r="AP349" s="15">
        <f t="shared" si="255"/>
        <v>5.7251908396946565E-3</v>
      </c>
      <c r="AQ349" s="15">
        <f t="shared" si="231"/>
        <v>0.5493421483217088</v>
      </c>
      <c r="AR349" s="15">
        <f t="shared" si="232"/>
        <v>4.6236782211979829E-6</v>
      </c>
      <c r="AS349" s="15">
        <f t="shared" si="233"/>
        <v>3.8095238095238096E-4</v>
      </c>
      <c r="AT349" s="14">
        <f t="shared" si="256"/>
        <v>8.021273418634151E-4</v>
      </c>
      <c r="AU349" s="11">
        <f t="shared" si="241"/>
        <v>1.8705818192082629E-3</v>
      </c>
      <c r="AV349" s="14">
        <f t="shared" si="257"/>
        <v>-9.8424249603008621E-3</v>
      </c>
      <c r="AW349" s="11">
        <f t="shared" si="242"/>
        <v>-2.2980414587585572E-2</v>
      </c>
      <c r="AX349" s="13">
        <f t="shared" si="220"/>
        <v>1.2151917666083998E-4</v>
      </c>
      <c r="AY349" s="11">
        <f t="shared" si="224"/>
        <v>-5.4289211299984213E-4</v>
      </c>
      <c r="AZ349" s="12">
        <f t="shared" si="222"/>
        <v>-9.8041138061530624E-6</v>
      </c>
      <c r="BA349" s="11">
        <f t="shared" si="223"/>
        <v>4.320274325568547E-5</v>
      </c>
      <c r="BB349" s="117">
        <f t="shared" si="243"/>
        <v>5318</v>
      </c>
      <c r="BC349" s="341">
        <f t="shared" si="221"/>
        <v>-65</v>
      </c>
    </row>
    <row r="350" spans="1:55" ht="16">
      <c r="A350" s="20">
        <v>235</v>
      </c>
      <c r="B350" s="19">
        <v>44704</v>
      </c>
      <c r="C350" s="8">
        <v>15443261</v>
      </c>
      <c r="D350" s="8">
        <v>2479</v>
      </c>
      <c r="E350" s="8">
        <v>5435171</v>
      </c>
      <c r="F350" s="8">
        <v>5346525</v>
      </c>
      <c r="G350" s="8">
        <v>6629870</v>
      </c>
      <c r="H350" s="10">
        <f t="shared" si="225"/>
        <v>-546089</v>
      </c>
      <c r="I350" s="8">
        <v>12095</v>
      </c>
      <c r="J350" s="8">
        <v>1519399</v>
      </c>
      <c r="K350" s="8">
        <v>555</v>
      </c>
      <c r="L350" s="9">
        <v>29</v>
      </c>
      <c r="M350" s="8">
        <v>294076</v>
      </c>
      <c r="N350" s="8">
        <v>3280</v>
      </c>
      <c r="O350" s="18">
        <f t="shared" si="226"/>
        <v>8804</v>
      </c>
      <c r="P350" s="18">
        <f t="shared" si="227"/>
        <v>14</v>
      </c>
      <c r="Q350" s="18">
        <f t="shared" si="228"/>
        <v>0</v>
      </c>
      <c r="R350" s="18">
        <f t="shared" si="234"/>
        <v>0</v>
      </c>
      <c r="S350" s="17">
        <f t="shared" si="235"/>
        <v>11283.857142857143</v>
      </c>
      <c r="T350" s="17">
        <f t="shared" si="236"/>
        <v>6.7142857142857144</v>
      </c>
      <c r="U350" s="17">
        <f t="shared" si="237"/>
        <v>0.2857142857142857</v>
      </c>
      <c r="V350" s="17">
        <f t="shared" si="229"/>
        <v>8804</v>
      </c>
      <c r="W350" s="17">
        <f t="shared" si="238"/>
        <v>14</v>
      </c>
      <c r="X350" s="17">
        <f t="shared" si="230"/>
        <v>0</v>
      </c>
      <c r="Y350" s="17">
        <f t="shared" si="244"/>
        <v>11283.857142857143</v>
      </c>
      <c r="Z350" s="17">
        <f t="shared" si="245"/>
        <v>10.857142857142858</v>
      </c>
      <c r="AA350" s="17">
        <f t="shared" si="246"/>
        <v>2.1428571428571428</v>
      </c>
      <c r="AB350" s="11">
        <f t="shared" si="247"/>
        <v>0.73832736654172237</v>
      </c>
      <c r="AC350" s="11">
        <f t="shared" si="248"/>
        <v>7.1873287394323815E-6</v>
      </c>
      <c r="AD350" s="11">
        <f t="shared" si="249"/>
        <v>3.9609189331925006E-3</v>
      </c>
      <c r="AE350" s="11">
        <f t="shared" si="250"/>
        <v>0.71585412920125802</v>
      </c>
      <c r="AF350" s="11">
        <f t="shared" si="251"/>
        <v>3.9090557184774243E-6</v>
      </c>
      <c r="AG350" s="11">
        <f t="shared" si="252"/>
        <v>2.1645021645021645E-3</v>
      </c>
      <c r="AH350" s="11">
        <f t="shared" si="219"/>
        <v>0.57606490872210958</v>
      </c>
      <c r="AI350" s="11">
        <f t="shared" si="239"/>
        <v>9.2678712692680695E-6</v>
      </c>
      <c r="AJ350" s="11">
        <f t="shared" si="240"/>
        <v>0</v>
      </c>
      <c r="AK350" s="16">
        <f t="shared" si="217"/>
        <v>0.67942531586071875</v>
      </c>
      <c r="AL350" s="16">
        <f t="shared" si="218"/>
        <v>9.8303826344319845E-6</v>
      </c>
      <c r="AM350" s="16">
        <f t="shared" si="258"/>
        <v>4.3387703619055832E-3</v>
      </c>
      <c r="AN350" s="15">
        <f t="shared" si="253"/>
        <v>0.63459217106397658</v>
      </c>
      <c r="AO350" s="15">
        <f t="shared" si="254"/>
        <v>0</v>
      </c>
      <c r="AP350" s="15">
        <f t="shared" si="255"/>
        <v>7.575757575757576E-3</v>
      </c>
      <c r="AQ350" s="15">
        <f t="shared" si="231"/>
        <v>0.53820044685657353</v>
      </c>
      <c r="AR350" s="15">
        <f t="shared" si="232"/>
        <v>5.5921678072110563E-6</v>
      </c>
      <c r="AS350" s="15">
        <f t="shared" si="233"/>
        <v>1.9455252918287938E-3</v>
      </c>
      <c r="AT350" s="14">
        <f t="shared" si="256"/>
        <v>3.7391381731466833E-4</v>
      </c>
      <c r="AU350" s="11">
        <f t="shared" si="241"/>
        <v>1.834834511945828E-3</v>
      </c>
      <c r="AV350" s="14">
        <f t="shared" si="257"/>
        <v>-4.5395530765131691E-3</v>
      </c>
      <c r="AW350" s="11">
        <f t="shared" si="242"/>
        <v>-2.1941451234439861E-2</v>
      </c>
      <c r="AX350" s="13">
        <f t="shared" si="220"/>
        <v>-2.5910859241107947E-4</v>
      </c>
      <c r="AY350" s="11">
        <f t="shared" si="224"/>
        <v>-5.1714330364479666E-4</v>
      </c>
      <c r="AZ350" s="12">
        <f t="shared" si="222"/>
        <v>2.1116552813252747E-5</v>
      </c>
      <c r="BA350" s="11">
        <f t="shared" si="223"/>
        <v>4.2276200632246825E-5</v>
      </c>
      <c r="BB350" s="117">
        <f t="shared" si="243"/>
        <v>2479</v>
      </c>
      <c r="BC350" s="341">
        <f t="shared" si="221"/>
        <v>140</v>
      </c>
    </row>
    <row r="351" spans="1:55" ht="16">
      <c r="A351" s="20">
        <v>236</v>
      </c>
      <c r="B351" s="19">
        <v>44705</v>
      </c>
      <c r="C351" s="8">
        <v>15456758</v>
      </c>
      <c r="D351" s="8">
        <v>13497</v>
      </c>
      <c r="E351" s="8">
        <v>5435620</v>
      </c>
      <c r="F351" s="8">
        <v>5346910</v>
      </c>
      <c r="G351" s="8">
        <v>6629870</v>
      </c>
      <c r="H351" s="10">
        <f t="shared" si="225"/>
        <v>-559025</v>
      </c>
      <c r="I351" s="8">
        <v>13136</v>
      </c>
      <c r="J351" s="8">
        <v>1530896</v>
      </c>
      <c r="K351" s="8">
        <v>545</v>
      </c>
      <c r="L351" s="9">
        <v>36</v>
      </c>
      <c r="M351" s="8">
        <v>294076</v>
      </c>
      <c r="N351" s="8">
        <v>3296</v>
      </c>
      <c r="O351" s="18">
        <f t="shared" si="226"/>
        <v>11497</v>
      </c>
      <c r="P351" s="18">
        <f t="shared" si="227"/>
        <v>-10</v>
      </c>
      <c r="Q351" s="18">
        <f t="shared" si="228"/>
        <v>7</v>
      </c>
      <c r="R351" s="18">
        <f t="shared" si="234"/>
        <v>0</v>
      </c>
      <c r="S351" s="17">
        <f t="shared" si="235"/>
        <v>11044.714285714286</v>
      </c>
      <c r="T351" s="17">
        <f t="shared" si="236"/>
        <v>8.1428571428571423</v>
      </c>
      <c r="U351" s="17">
        <f t="shared" si="237"/>
        <v>-0.2857142857142857</v>
      </c>
      <c r="V351" s="17">
        <f t="shared" si="229"/>
        <v>11497</v>
      </c>
      <c r="W351" s="17">
        <f t="shared" si="238"/>
        <v>0</v>
      </c>
      <c r="X351" s="17">
        <f t="shared" si="230"/>
        <v>7</v>
      </c>
      <c r="Y351" s="17">
        <f t="shared" si="244"/>
        <v>11044.714285714286</v>
      </c>
      <c r="Z351" s="17">
        <f t="shared" si="245"/>
        <v>12.285714285714286</v>
      </c>
      <c r="AA351" s="17">
        <f t="shared" si="246"/>
        <v>1.7142857142857142</v>
      </c>
      <c r="AB351" s="11">
        <f t="shared" si="247"/>
        <v>0.91316364495364089</v>
      </c>
      <c r="AC351" s="11">
        <f t="shared" si="248"/>
        <v>8.0859038907583108E-6</v>
      </c>
      <c r="AD351" s="11">
        <f t="shared" si="249"/>
        <v>3.0888030888030888E-3</v>
      </c>
      <c r="AE351" s="11">
        <f t="shared" si="250"/>
        <v>0.84734979561027723</v>
      </c>
      <c r="AF351" s="11">
        <f t="shared" si="251"/>
        <v>4.0779326751218453E-6</v>
      </c>
      <c r="AG351" s="11">
        <f t="shared" si="252"/>
        <v>2.9875067897881585E-3</v>
      </c>
      <c r="AH351" s="11">
        <f t="shared" si="219"/>
        <v>0.95055808185200497</v>
      </c>
      <c r="AI351" s="11">
        <f t="shared" si="239"/>
        <v>0</v>
      </c>
      <c r="AJ351" s="11">
        <f t="shared" si="240"/>
        <v>1.2612612612612612E-2</v>
      </c>
      <c r="AK351" s="16">
        <f t="shared" si="217"/>
        <v>0.67566170788567292</v>
      </c>
      <c r="AL351" s="16">
        <f t="shared" si="218"/>
        <v>4.7277080944280223E-6</v>
      </c>
      <c r="AM351" s="16">
        <f t="shared" si="258"/>
        <v>4.3387703619055832E-3</v>
      </c>
      <c r="AN351" s="15">
        <f t="shared" si="253"/>
        <v>0.93625197282645989</v>
      </c>
      <c r="AO351" s="15">
        <f t="shared" si="254"/>
        <v>0</v>
      </c>
      <c r="AP351" s="15">
        <f t="shared" si="255"/>
        <v>0</v>
      </c>
      <c r="AQ351" s="15">
        <f t="shared" si="231"/>
        <v>0.53568063940467447</v>
      </c>
      <c r="AR351" s="15">
        <f t="shared" si="232"/>
        <v>5.5921678072110563E-6</v>
      </c>
      <c r="AS351" s="15">
        <f t="shared" si="233"/>
        <v>1.9455252918287938E-3</v>
      </c>
      <c r="AT351" s="14">
        <f t="shared" si="256"/>
        <v>2.0357865237176594E-3</v>
      </c>
      <c r="AU351" s="11">
        <f t="shared" si="241"/>
        <v>1.8263017008090441E-3</v>
      </c>
      <c r="AV351" s="14">
        <f t="shared" si="257"/>
        <v>-2.4143821832655069E-2</v>
      </c>
      <c r="AW351" s="11">
        <f t="shared" si="242"/>
        <v>-2.1249153388280279E-2</v>
      </c>
      <c r="AX351" s="13">
        <f t="shared" si="220"/>
        <v>-7.0501328538022194E-4</v>
      </c>
      <c r="AY351" s="11">
        <f t="shared" si="224"/>
        <v>-5.0490106998601404E-4</v>
      </c>
      <c r="AZ351" s="12">
        <f t="shared" si="222"/>
        <v>5.807052023644506E-5</v>
      </c>
      <c r="BA351" s="11">
        <f t="shared" si="223"/>
        <v>4.2642508181048155E-5</v>
      </c>
      <c r="BB351" s="117">
        <f t="shared" si="243"/>
        <v>13497</v>
      </c>
      <c r="BC351" s="341">
        <f t="shared" si="221"/>
        <v>385</v>
      </c>
    </row>
    <row r="352" spans="1:55" ht="16">
      <c r="A352" s="20">
        <v>237</v>
      </c>
      <c r="B352" s="19">
        <v>44706</v>
      </c>
      <c r="C352" s="8">
        <v>15472391</v>
      </c>
      <c r="D352" s="8">
        <v>15633</v>
      </c>
      <c r="E352" s="8">
        <v>5436029</v>
      </c>
      <c r="F352" s="8">
        <v>5347275</v>
      </c>
      <c r="G352" s="8">
        <v>6629870</v>
      </c>
      <c r="H352" s="10">
        <f t="shared" si="225"/>
        <v>-579784</v>
      </c>
      <c r="I352" s="8">
        <v>20641</v>
      </c>
      <c r="J352" s="8">
        <v>1543745</v>
      </c>
      <c r="K352" s="8">
        <v>567</v>
      </c>
      <c r="L352" s="9">
        <v>37</v>
      </c>
      <c r="M352" s="8">
        <v>294076</v>
      </c>
      <c r="N352" s="8">
        <v>3313</v>
      </c>
      <c r="O352" s="18">
        <f t="shared" si="226"/>
        <v>12849</v>
      </c>
      <c r="P352" s="18">
        <f t="shared" si="227"/>
        <v>22</v>
      </c>
      <c r="Q352" s="18">
        <f t="shared" si="228"/>
        <v>1</v>
      </c>
      <c r="R352" s="18">
        <f t="shared" si="234"/>
        <v>0</v>
      </c>
      <c r="S352" s="17">
        <f t="shared" si="235"/>
        <v>10597.714285714286</v>
      </c>
      <c r="T352" s="17">
        <f t="shared" si="236"/>
        <v>-1.7142857142857142</v>
      </c>
      <c r="U352" s="17">
        <f t="shared" si="237"/>
        <v>1</v>
      </c>
      <c r="V352" s="17">
        <f t="shared" si="229"/>
        <v>12849</v>
      </c>
      <c r="W352" s="17">
        <f t="shared" si="238"/>
        <v>22</v>
      </c>
      <c r="X352" s="17">
        <f t="shared" si="230"/>
        <v>1</v>
      </c>
      <c r="Y352" s="17">
        <f t="shared" si="244"/>
        <v>10597.714285714286</v>
      </c>
      <c r="Z352" s="17">
        <f t="shared" si="245"/>
        <v>6.8571428571428568</v>
      </c>
      <c r="AA352" s="17">
        <f t="shared" si="246"/>
        <v>1.7142857142857142</v>
      </c>
      <c r="AB352" s="11">
        <f t="shared" si="247"/>
        <v>0.80676874891247607</v>
      </c>
      <c r="AC352" s="11">
        <f t="shared" si="248"/>
        <v>4.4791696216744026E-6</v>
      </c>
      <c r="AD352" s="11">
        <f t="shared" si="249"/>
        <v>3.1454783748361727E-3</v>
      </c>
      <c r="AE352" s="11">
        <f t="shared" si="250"/>
        <v>0.84964273394766676</v>
      </c>
      <c r="AF352" s="11">
        <f t="shared" si="251"/>
        <v>4.5321884893841367E-6</v>
      </c>
      <c r="AG352" s="11">
        <f t="shared" si="252"/>
        <v>3.045404208194906E-3</v>
      </c>
      <c r="AH352" s="11">
        <f t="shared" si="219"/>
        <v>0.97815164433617541</v>
      </c>
      <c r="AI352" s="11">
        <f t="shared" si="239"/>
        <v>1.4370669202872044E-5</v>
      </c>
      <c r="AJ352" s="11">
        <f t="shared" si="240"/>
        <v>1.834862385321101E-3</v>
      </c>
      <c r="AK352" s="16">
        <f t="shared" ref="AK352:AK415" si="259">AVERAGE(AH349:AH355)</f>
        <v>0.66204252955502951</v>
      </c>
      <c r="AL352" s="16">
        <f t="shared" ref="AL352:AL415" si="260">AVERAGE(AI350:AI354)</f>
        <v>6.270107695460658E-6</v>
      </c>
      <c r="AM352" s="16">
        <f t="shared" si="258"/>
        <v>2.8894949995867426E-3</v>
      </c>
      <c r="AN352" s="15">
        <f t="shared" si="253"/>
        <v>0.96640220765781304</v>
      </c>
      <c r="AO352" s="15">
        <f t="shared" si="254"/>
        <v>0</v>
      </c>
      <c r="AP352" s="15">
        <f t="shared" si="255"/>
        <v>0</v>
      </c>
      <c r="AQ352" s="15">
        <f t="shared" si="231"/>
        <v>0.52043369887061997</v>
      </c>
      <c r="AR352" s="15">
        <f t="shared" si="232"/>
        <v>5.5921678072110563E-6</v>
      </c>
      <c r="AS352" s="15">
        <f t="shared" si="233"/>
        <v>1.9455252918287938E-3</v>
      </c>
      <c r="AT352" s="14">
        <f t="shared" si="256"/>
        <v>2.3579647866398589E-3</v>
      </c>
      <c r="AU352" s="11">
        <f t="shared" si="241"/>
        <v>1.8113908288225433E-3</v>
      </c>
      <c r="AV352" s="14">
        <f t="shared" si="257"/>
        <v>-2.6963489851392932E-2</v>
      </c>
      <c r="AW352" s="11">
        <f t="shared" si="242"/>
        <v>-2.0586264376004571E-2</v>
      </c>
      <c r="AX352" s="13">
        <f t="shared" si="220"/>
        <v>-6.529224989937838E-4</v>
      </c>
      <c r="AY352" s="11">
        <f t="shared" si="224"/>
        <v>-4.651261619922884E-4</v>
      </c>
      <c r="AZ352" s="12">
        <f t="shared" si="222"/>
        <v>5.5053869834551808E-5</v>
      </c>
      <c r="BA352" s="11">
        <f t="shared" si="223"/>
        <v>4.0121450345180226E-5</v>
      </c>
      <c r="BB352" s="117">
        <f t="shared" si="243"/>
        <v>15633</v>
      </c>
      <c r="BC352" s="341">
        <f t="shared" si="221"/>
        <v>365</v>
      </c>
    </row>
    <row r="353" spans="1:55" ht="16">
      <c r="A353" s="20">
        <v>238</v>
      </c>
      <c r="B353" s="19">
        <v>44707</v>
      </c>
      <c r="C353" s="8">
        <v>15487771</v>
      </c>
      <c r="D353" s="8">
        <v>15380</v>
      </c>
      <c r="E353" s="8">
        <v>5436447</v>
      </c>
      <c r="F353" s="8">
        <v>5347632</v>
      </c>
      <c r="G353" s="8">
        <v>6629870</v>
      </c>
      <c r="H353" s="10">
        <f t="shared" si="225"/>
        <v>-590590</v>
      </c>
      <c r="I353" s="8">
        <v>18810</v>
      </c>
      <c r="J353" s="8">
        <v>1556017</v>
      </c>
      <c r="K353" s="8">
        <v>559</v>
      </c>
      <c r="L353" s="9">
        <v>34</v>
      </c>
      <c r="M353" s="8">
        <v>294076</v>
      </c>
      <c r="N353" s="8">
        <v>3332</v>
      </c>
      <c r="O353" s="18">
        <f t="shared" si="226"/>
        <v>12272</v>
      </c>
      <c r="P353" s="18">
        <f t="shared" si="227"/>
        <v>-8</v>
      </c>
      <c r="Q353" s="18">
        <f t="shared" si="228"/>
        <v>-3</v>
      </c>
      <c r="R353" s="18">
        <f t="shared" si="234"/>
        <v>0</v>
      </c>
      <c r="S353" s="17">
        <f t="shared" si="235"/>
        <v>10324.428571428571</v>
      </c>
      <c r="T353" s="17">
        <f t="shared" si="236"/>
        <v>-4.8571428571428568</v>
      </c>
      <c r="U353" s="17">
        <f t="shared" si="237"/>
        <v>0.14285714285714285</v>
      </c>
      <c r="V353" s="17">
        <f t="shared" si="229"/>
        <v>12272</v>
      </c>
      <c r="W353" s="17">
        <f t="shared" si="238"/>
        <v>0</v>
      </c>
      <c r="X353" s="17">
        <f t="shared" si="230"/>
        <v>0</v>
      </c>
      <c r="Y353" s="17">
        <f t="shared" si="244"/>
        <v>10324.428571428571</v>
      </c>
      <c r="Z353" s="17">
        <f t="shared" si="245"/>
        <v>6.8571428571428568</v>
      </c>
      <c r="AA353" s="17">
        <f t="shared" si="246"/>
        <v>1.1428571428571428</v>
      </c>
      <c r="AB353" s="11">
        <f t="shared" si="247"/>
        <v>0.50019032854166812</v>
      </c>
      <c r="AC353" s="11">
        <f t="shared" si="248"/>
        <v>4.4418883022408859E-6</v>
      </c>
      <c r="AD353" s="11">
        <f t="shared" si="249"/>
        <v>2.0156210632401106E-3</v>
      </c>
      <c r="AE353" s="11">
        <f t="shared" si="250"/>
        <v>0.48103656267968475</v>
      </c>
      <c r="AF353" s="11">
        <f t="shared" si="251"/>
        <v>4.098489433411159E-6</v>
      </c>
      <c r="AG353" s="11">
        <f t="shared" si="252"/>
        <v>3.3613445378151258E-3</v>
      </c>
      <c r="AH353" s="11">
        <f t="shared" si="219"/>
        <v>0.59454483794389812</v>
      </c>
      <c r="AI353" s="11">
        <f t="shared" si="239"/>
        <v>0</v>
      </c>
      <c r="AJ353" s="11">
        <f t="shared" si="240"/>
        <v>0</v>
      </c>
      <c r="AK353" s="16">
        <f t="shared" si="259"/>
        <v>0.66131056122493559</v>
      </c>
      <c r="AL353" s="16">
        <f t="shared" si="260"/>
        <v>4.4165334416070453E-6</v>
      </c>
      <c r="AM353" s="16">
        <f t="shared" si="258"/>
        <v>2.8894949995867426E-3</v>
      </c>
      <c r="AN353" s="15">
        <f t="shared" si="253"/>
        <v>0.51598137479283401</v>
      </c>
      <c r="AO353" s="15">
        <f t="shared" si="254"/>
        <v>1.3661631444703863E-6</v>
      </c>
      <c r="AP353" s="15">
        <f t="shared" si="255"/>
        <v>1.9607843137254902E-3</v>
      </c>
      <c r="AQ353" s="15">
        <f t="shared" si="231"/>
        <v>0.49742095046249135</v>
      </c>
      <c r="AR353" s="15">
        <f t="shared" si="232"/>
        <v>5.5921678072110563E-6</v>
      </c>
      <c r="AS353" s="15">
        <f t="shared" si="233"/>
        <v>1.9455252918287938E-3</v>
      </c>
      <c r="AT353" s="14">
        <f t="shared" si="256"/>
        <v>2.319804159055909E-3</v>
      </c>
      <c r="AU353" s="11">
        <f t="shared" si="241"/>
        <v>1.8029226601943716E-3</v>
      </c>
      <c r="AV353" s="14">
        <f t="shared" si="257"/>
        <v>-2.6041754855314177E-2</v>
      </c>
      <c r="AW353" s="11">
        <f t="shared" si="242"/>
        <v>-2.032835747104304E-2</v>
      </c>
      <c r="AX353" s="13">
        <f t="shared" si="220"/>
        <v>-6.1574655388903449E-4</v>
      </c>
      <c r="AY353" s="11">
        <f t="shared" si="224"/>
        <v>-5.5188361931532014E-4</v>
      </c>
      <c r="AZ353" s="12">
        <f t="shared" si="222"/>
        <v>5.3847209673794509E-5</v>
      </c>
      <c r="BA353" s="11">
        <f t="shared" si="223"/>
        <v>4.7878551378620013E-5</v>
      </c>
      <c r="BB353" s="117">
        <f t="shared" si="243"/>
        <v>15380</v>
      </c>
      <c r="BC353" s="341">
        <f t="shared" si="221"/>
        <v>357</v>
      </c>
    </row>
    <row r="354" spans="1:55" ht="16">
      <c r="A354" s="20">
        <v>239</v>
      </c>
      <c r="B354" s="19">
        <v>44708</v>
      </c>
      <c r="C354" s="8">
        <v>15504509</v>
      </c>
      <c r="D354" s="8">
        <v>16738</v>
      </c>
      <c r="E354" s="8">
        <v>5436945</v>
      </c>
      <c r="F354" s="8">
        <v>5348086</v>
      </c>
      <c r="G354" s="8">
        <v>6629870</v>
      </c>
      <c r="H354" s="10">
        <f t="shared" si="225"/>
        <v>-601242</v>
      </c>
      <c r="I354" s="8">
        <v>18277</v>
      </c>
      <c r="J354" s="8">
        <v>1566728</v>
      </c>
      <c r="K354" s="8">
        <v>571</v>
      </c>
      <c r="L354" s="9">
        <v>33</v>
      </c>
      <c r="M354" s="8">
        <v>294076</v>
      </c>
      <c r="N354" s="8">
        <v>3341</v>
      </c>
      <c r="O354" s="18">
        <f t="shared" si="226"/>
        <v>10711</v>
      </c>
      <c r="P354" s="18">
        <f t="shared" si="227"/>
        <v>12</v>
      </c>
      <c r="Q354" s="18">
        <f t="shared" si="228"/>
        <v>-1</v>
      </c>
      <c r="R354" s="18">
        <f t="shared" si="234"/>
        <v>0</v>
      </c>
      <c r="S354" s="17">
        <f t="shared" si="235"/>
        <v>10000.857142857143</v>
      </c>
      <c r="T354" s="17">
        <f t="shared" si="236"/>
        <v>-0.7142857142857143</v>
      </c>
      <c r="U354" s="17">
        <f t="shared" si="237"/>
        <v>1.1428571428571428</v>
      </c>
      <c r="V354" s="17">
        <f t="shared" si="229"/>
        <v>10711</v>
      </c>
      <c r="W354" s="17">
        <f t="shared" si="238"/>
        <v>12</v>
      </c>
      <c r="X354" s="17">
        <f t="shared" si="230"/>
        <v>0</v>
      </c>
      <c r="Y354" s="17">
        <f t="shared" si="244"/>
        <v>10000.857142857143</v>
      </c>
      <c r="Z354" s="17">
        <f t="shared" si="245"/>
        <v>11</v>
      </c>
      <c r="AA354" s="17">
        <f t="shared" si="246"/>
        <v>2.1428571428571428</v>
      </c>
      <c r="AB354" s="11">
        <f t="shared" si="247"/>
        <v>0.53167767904610008</v>
      </c>
      <c r="AC354" s="11">
        <f t="shared" si="248"/>
        <v>7.0693315047329174E-6</v>
      </c>
      <c r="AD354" s="11">
        <f t="shared" si="249"/>
        <v>3.8333759263991822E-3</v>
      </c>
      <c r="AE354" s="11">
        <f t="shared" si="250"/>
        <v>0.57105060611891478</v>
      </c>
      <c r="AF354" s="11">
        <f t="shared" si="251"/>
        <v>5.4162745509569883E-6</v>
      </c>
      <c r="AG354" s="11">
        <f t="shared" si="252"/>
        <v>2.232142857142857E-3</v>
      </c>
      <c r="AH354" s="11">
        <f t="shared" si="219"/>
        <v>0.56943115364167995</v>
      </c>
      <c r="AI354" s="11">
        <f t="shared" si="239"/>
        <v>7.711998005163182E-6</v>
      </c>
      <c r="AJ354" s="11">
        <f t="shared" si="240"/>
        <v>0</v>
      </c>
      <c r="AK354" s="16">
        <f t="shared" si="259"/>
        <v>0.64983762560222769</v>
      </c>
      <c r="AL354" s="16">
        <f t="shared" si="260"/>
        <v>4.4165334416070453E-6</v>
      </c>
      <c r="AM354" s="16">
        <f t="shared" si="258"/>
        <v>3.6697247706422018E-4</v>
      </c>
      <c r="AN354" s="15">
        <f t="shared" si="253"/>
        <v>0.59577640946700017</v>
      </c>
      <c r="AO354" s="15">
        <f t="shared" si="254"/>
        <v>1.3540686377392471E-6</v>
      </c>
      <c r="AP354" s="15">
        <f t="shared" si="255"/>
        <v>5.859375E-3</v>
      </c>
      <c r="AQ354" s="15">
        <f t="shared" si="231"/>
        <v>0.54162413928044628</v>
      </c>
      <c r="AR354" s="15">
        <f t="shared" si="232"/>
        <v>9.6848958601307336E-7</v>
      </c>
      <c r="AS354" s="15">
        <f t="shared" si="233"/>
        <v>1.9455252918287938E-3</v>
      </c>
      <c r="AT354" s="14">
        <f t="shared" si="256"/>
        <v>2.5246347213444607E-3</v>
      </c>
      <c r="AU354" s="11">
        <f t="shared" si="241"/>
        <v>1.8004446973642451E-3</v>
      </c>
      <c r="AV354" s="14">
        <f t="shared" si="257"/>
        <v>-2.7839039854168537E-2</v>
      </c>
      <c r="AW354" s="11">
        <f t="shared" si="242"/>
        <v>-2.0226840652777356E-2</v>
      </c>
      <c r="AX354" s="13">
        <f t="shared" si="220"/>
        <v>-7.6872280262110771E-4</v>
      </c>
      <c r="AY354" s="11">
        <f t="shared" si="224"/>
        <v>-5.6289240734266985E-4</v>
      </c>
      <c r="AZ354" s="12">
        <f t="shared" si="222"/>
        <v>6.8477964122976769E-5</v>
      </c>
      <c r="BA354" s="11">
        <f t="shared" si="223"/>
        <v>4.9300686568083966E-5</v>
      </c>
      <c r="BB354" s="117">
        <f t="shared" si="243"/>
        <v>16738</v>
      </c>
      <c r="BC354" s="341">
        <f t="shared" si="221"/>
        <v>454</v>
      </c>
    </row>
    <row r="355" spans="1:55" ht="16">
      <c r="A355" s="20">
        <v>240</v>
      </c>
      <c r="B355" s="19">
        <v>44709</v>
      </c>
      <c r="C355" s="8">
        <v>15519529</v>
      </c>
      <c r="D355" s="8">
        <v>15020</v>
      </c>
      <c r="E355" s="8">
        <v>5437221</v>
      </c>
      <c r="F355" s="8">
        <v>5348312</v>
      </c>
      <c r="G355" s="8">
        <v>6629870</v>
      </c>
      <c r="H355" s="10">
        <f t="shared" si="225"/>
        <v>-607267</v>
      </c>
      <c r="I355" s="8">
        <v>15339</v>
      </c>
      <c r="J355" s="8">
        <v>1575475</v>
      </c>
      <c r="K355" s="8">
        <v>540</v>
      </c>
      <c r="L355" s="9">
        <v>32</v>
      </c>
      <c r="M355" s="8">
        <v>294076</v>
      </c>
      <c r="N355" s="8">
        <v>3363</v>
      </c>
      <c r="O355" s="18">
        <f t="shared" si="226"/>
        <v>8747</v>
      </c>
      <c r="P355" s="18">
        <f t="shared" si="227"/>
        <v>-31</v>
      </c>
      <c r="Q355" s="18">
        <f t="shared" si="228"/>
        <v>-1</v>
      </c>
      <c r="R355" s="18">
        <f t="shared" si="234"/>
        <v>0</v>
      </c>
      <c r="S355" s="17">
        <f t="shared" si="235"/>
        <v>9651.8571428571431</v>
      </c>
      <c r="T355" s="17">
        <f t="shared" si="236"/>
        <v>-2.5714285714285716</v>
      </c>
      <c r="U355" s="17">
        <f t="shared" si="237"/>
        <v>-0.7142857142857143</v>
      </c>
      <c r="V355" s="17">
        <f t="shared" si="229"/>
        <v>8747</v>
      </c>
      <c r="W355" s="17">
        <f t="shared" si="238"/>
        <v>0</v>
      </c>
      <c r="X355" s="17">
        <f t="shared" si="230"/>
        <v>0</v>
      </c>
      <c r="Y355" s="17">
        <f t="shared" si="244"/>
        <v>9651.8571428571431</v>
      </c>
      <c r="Z355" s="17">
        <f t="shared" si="245"/>
        <v>11</v>
      </c>
      <c r="AA355" s="17">
        <f t="shared" si="246"/>
        <v>1.1428571428571428</v>
      </c>
      <c r="AB355" s="11">
        <f t="shared" si="247"/>
        <v>0.52808760424889989</v>
      </c>
      <c r="AC355" s="11">
        <f t="shared" si="248"/>
        <v>7.0210017309960628E-6</v>
      </c>
      <c r="AD355" s="11">
        <f t="shared" si="249"/>
        <v>2.0015011258443832E-3</v>
      </c>
      <c r="AE355" s="11">
        <f t="shared" si="250"/>
        <v>0.55885012875299445</v>
      </c>
      <c r="AF355" s="11">
        <f t="shared" si="251"/>
        <v>5.3712363578989069E-6</v>
      </c>
      <c r="AG355" s="11">
        <f t="shared" si="252"/>
        <v>4.168982768204558E-3</v>
      </c>
      <c r="AH355" s="11">
        <f t="shared" si="219"/>
        <v>0.47857963560759426</v>
      </c>
      <c r="AI355" s="11">
        <f t="shared" si="239"/>
        <v>0</v>
      </c>
      <c r="AJ355" s="11">
        <f t="shared" si="240"/>
        <v>0</v>
      </c>
      <c r="AK355" s="16">
        <f t="shared" si="259"/>
        <v>0.63151056254486393</v>
      </c>
      <c r="AL355" s="16">
        <f t="shared" si="260"/>
        <v>6.9755821951372537E-6</v>
      </c>
      <c r="AM355" s="16">
        <f t="shared" si="258"/>
        <v>2.7613412228796844E-3</v>
      </c>
      <c r="AN355" s="15">
        <f t="shared" si="253"/>
        <v>0.5739138839220993</v>
      </c>
      <c r="AO355" s="15">
        <f t="shared" si="254"/>
        <v>2.5513372700019807E-5</v>
      </c>
      <c r="AP355" s="15">
        <f t="shared" si="255"/>
        <v>0</v>
      </c>
      <c r="AQ355" s="15">
        <f t="shared" si="231"/>
        <v>0.48827870179899985</v>
      </c>
      <c r="AR355" s="15">
        <f t="shared" si="232"/>
        <v>0</v>
      </c>
      <c r="AS355" s="15">
        <f t="shared" si="233"/>
        <v>0</v>
      </c>
      <c r="AT355" s="14">
        <f t="shared" si="256"/>
        <v>2.2655044518218306E-3</v>
      </c>
      <c r="AU355" s="11">
        <f t="shared" si="241"/>
        <v>1.8005739823814691E-3</v>
      </c>
      <c r="AV355" s="14">
        <f t="shared" si="257"/>
        <v>-2.473376620168723E-2</v>
      </c>
      <c r="AW355" s="11">
        <f t="shared" si="242"/>
        <v>-1.9848484475334348E-2</v>
      </c>
      <c r="AX355" s="13">
        <f t="shared" si="220"/>
        <v>-3.7588857731163161E-4</v>
      </c>
      <c r="AY355" s="11">
        <f t="shared" si="224"/>
        <v>-5.6398499537558308E-4</v>
      </c>
      <c r="AZ355" s="12">
        <f t="shared" si="222"/>
        <v>3.4088149541393723E-5</v>
      </c>
      <c r="BA355" s="11">
        <f t="shared" si="223"/>
        <v>5.0485799225970597E-5</v>
      </c>
      <c r="BB355" s="117">
        <f t="shared" si="243"/>
        <v>15020</v>
      </c>
      <c r="BC355" s="341">
        <f t="shared" si="221"/>
        <v>226</v>
      </c>
    </row>
    <row r="356" spans="1:55" ht="16">
      <c r="A356" s="20">
        <v>241</v>
      </c>
      <c r="B356" s="19">
        <v>44710</v>
      </c>
      <c r="C356" s="8">
        <v>15524454</v>
      </c>
      <c r="D356" s="8">
        <v>4925</v>
      </c>
      <c r="E356" s="8">
        <v>5437529</v>
      </c>
      <c r="F356" s="8">
        <v>5348607</v>
      </c>
      <c r="G356" s="8">
        <v>6629870</v>
      </c>
      <c r="H356" s="10">
        <f t="shared" si="225"/>
        <v>-612785</v>
      </c>
      <c r="I356" s="8">
        <v>13190</v>
      </c>
      <c r="J356" s="8">
        <v>1582866</v>
      </c>
      <c r="K356" s="8">
        <v>507</v>
      </c>
      <c r="L356" s="9">
        <v>30</v>
      </c>
      <c r="M356" s="8">
        <v>294076</v>
      </c>
      <c r="N356" s="8">
        <v>3379</v>
      </c>
      <c r="O356" s="18">
        <f t="shared" si="226"/>
        <v>7391</v>
      </c>
      <c r="P356" s="18">
        <f t="shared" si="227"/>
        <v>-33</v>
      </c>
      <c r="Q356" s="18">
        <f t="shared" si="228"/>
        <v>-2</v>
      </c>
      <c r="R356" s="18">
        <f t="shared" si="234"/>
        <v>0</v>
      </c>
      <c r="S356" s="17">
        <f t="shared" si="235"/>
        <v>9153</v>
      </c>
      <c r="T356" s="17">
        <f t="shared" si="236"/>
        <v>-5.5714285714285712</v>
      </c>
      <c r="U356" s="17">
        <f t="shared" si="237"/>
        <v>-1</v>
      </c>
      <c r="V356" s="17">
        <f t="shared" si="229"/>
        <v>7391</v>
      </c>
      <c r="W356" s="17">
        <f t="shared" si="238"/>
        <v>0</v>
      </c>
      <c r="X356" s="17">
        <f t="shared" si="230"/>
        <v>0</v>
      </c>
      <c r="Y356" s="17">
        <f t="shared" si="244"/>
        <v>9153</v>
      </c>
      <c r="Z356" s="17">
        <f t="shared" si="245"/>
        <v>8</v>
      </c>
      <c r="AA356" s="17">
        <f t="shared" si="246"/>
        <v>1</v>
      </c>
      <c r="AB356" s="11">
        <f t="shared" si="247"/>
        <v>0.59671425777430076</v>
      </c>
      <c r="AC356" s="11">
        <f t="shared" si="248"/>
        <v>5.077833669210873E-6</v>
      </c>
      <c r="AD356" s="11">
        <f t="shared" si="249"/>
        <v>1.8518518518518519E-3</v>
      </c>
      <c r="AE356" s="11">
        <f t="shared" si="250"/>
        <v>0.59660390901885718</v>
      </c>
      <c r="AF356" s="11">
        <f t="shared" si="251"/>
        <v>7.4221834027228185E-6</v>
      </c>
      <c r="AG356" s="11">
        <f t="shared" si="252"/>
        <v>4.1407867494824011E-3</v>
      </c>
      <c r="AH356" s="11">
        <f t="shared" si="219"/>
        <v>0.48184366647108678</v>
      </c>
      <c r="AI356" s="11">
        <f t="shared" si="239"/>
        <v>0</v>
      </c>
      <c r="AJ356" s="11">
        <f t="shared" si="240"/>
        <v>0</v>
      </c>
      <c r="AK356" s="16">
        <f t="shared" si="259"/>
        <v>0.60040641227428115</v>
      </c>
      <c r="AL356" s="16">
        <f t="shared" si="260"/>
        <v>6.9755821951372537E-6</v>
      </c>
      <c r="AM356" s="16">
        <f t="shared" si="258"/>
        <v>2.7613412228796844E-3</v>
      </c>
      <c r="AN356" s="15">
        <f t="shared" si="253"/>
        <v>0.48696744478174397</v>
      </c>
      <c r="AO356" s="15">
        <f t="shared" si="254"/>
        <v>0</v>
      </c>
      <c r="AP356" s="15">
        <f t="shared" si="255"/>
        <v>7.246376811594203E-3</v>
      </c>
      <c r="AQ356" s="15">
        <f t="shared" si="231"/>
        <v>0.525005009478137</v>
      </c>
      <c r="AR356" s="15">
        <f t="shared" si="232"/>
        <v>3.4253269858480841E-6</v>
      </c>
      <c r="AS356" s="15">
        <f t="shared" si="233"/>
        <v>2.2522522522522522E-3</v>
      </c>
      <c r="AT356" s="14">
        <f t="shared" si="256"/>
        <v>7.4285016146621277E-4</v>
      </c>
      <c r="AU356" s="11">
        <f t="shared" si="241"/>
        <v>1.7849089477944946E-3</v>
      </c>
      <c r="AV356" s="14">
        <f t="shared" si="257"/>
        <v>-8.0370766255701432E-3</v>
      </c>
      <c r="AW356" s="11">
        <f t="shared" si="242"/>
        <v>-1.9307704564255186E-2</v>
      </c>
      <c r="AX356" s="13">
        <f t="shared" si="220"/>
        <v>-4.8578302460038173E-4</v>
      </c>
      <c r="AY356" s="11">
        <f t="shared" si="224"/>
        <v>-5.5803704386067827E-4</v>
      </c>
      <c r="AZ356" s="12">
        <f t="shared" si="222"/>
        <v>4.4495593427925431E-5</v>
      </c>
      <c r="BA356" s="11">
        <f t="shared" si="223"/>
        <v>5.0895201780513257E-5</v>
      </c>
      <c r="BB356" s="117">
        <f t="shared" si="243"/>
        <v>4925</v>
      </c>
      <c r="BC356" s="341">
        <f t="shared" si="221"/>
        <v>295</v>
      </c>
    </row>
    <row r="357" spans="1:55" ht="16">
      <c r="A357" s="20">
        <v>242</v>
      </c>
      <c r="B357" s="19">
        <v>44711</v>
      </c>
      <c r="C357" s="8">
        <v>15526818</v>
      </c>
      <c r="D357" s="8">
        <v>2364</v>
      </c>
      <c r="E357" s="8">
        <v>5437773</v>
      </c>
      <c r="F357" s="8">
        <v>5348813</v>
      </c>
      <c r="G357" s="8">
        <v>6629870</v>
      </c>
      <c r="H357" s="10">
        <f t="shared" si="225"/>
        <v>-617404</v>
      </c>
      <c r="I357" s="8">
        <v>11011</v>
      </c>
      <c r="J357" s="8">
        <v>1589405</v>
      </c>
      <c r="K357" s="8">
        <v>550</v>
      </c>
      <c r="L357" s="9">
        <v>37</v>
      </c>
      <c r="M357" s="8">
        <v>294076</v>
      </c>
      <c r="N357" s="8">
        <v>3382</v>
      </c>
      <c r="O357" s="18">
        <f t="shared" si="226"/>
        <v>6539</v>
      </c>
      <c r="P357" s="18">
        <f t="shared" si="227"/>
        <v>43</v>
      </c>
      <c r="Q357" s="18">
        <f t="shared" si="228"/>
        <v>7</v>
      </c>
      <c r="R357" s="18">
        <f t="shared" si="234"/>
        <v>0</v>
      </c>
      <c r="S357" s="17">
        <f t="shared" si="235"/>
        <v>8824.7142857142862</v>
      </c>
      <c r="T357" s="17">
        <f t="shared" si="236"/>
        <v>-4.8571428571428568</v>
      </c>
      <c r="U357" s="17">
        <f t="shared" si="237"/>
        <v>-0.8571428571428571</v>
      </c>
      <c r="V357" s="17">
        <f t="shared" si="229"/>
        <v>6539</v>
      </c>
      <c r="W357" s="17">
        <f t="shared" si="238"/>
        <v>43</v>
      </c>
      <c r="X357" s="17">
        <f t="shared" si="230"/>
        <v>7</v>
      </c>
      <c r="Y357" s="17">
        <f t="shared" si="244"/>
        <v>8824.7142857142862</v>
      </c>
      <c r="Z357" s="17">
        <f t="shared" si="245"/>
        <v>8</v>
      </c>
      <c r="AA357" s="17">
        <f t="shared" si="246"/>
        <v>1</v>
      </c>
      <c r="AB357" s="11">
        <f t="shared" si="247"/>
        <v>0.66904581392830065</v>
      </c>
      <c r="AC357" s="11">
        <f t="shared" si="248"/>
        <v>5.0541233433531332E-6</v>
      </c>
      <c r="AD357" s="11">
        <f t="shared" si="249"/>
        <v>1.9723865877712033E-3</v>
      </c>
      <c r="AE357" s="11">
        <f t="shared" si="250"/>
        <v>0.73832736654172237</v>
      </c>
      <c r="AF357" s="11">
        <f t="shared" si="251"/>
        <v>7.1873287394323815E-6</v>
      </c>
      <c r="AG357" s="11">
        <f t="shared" si="252"/>
        <v>3.9609189331925006E-3</v>
      </c>
      <c r="AH357" s="11">
        <f t="shared" si="219"/>
        <v>0.49575435936315393</v>
      </c>
      <c r="AI357" s="11">
        <f t="shared" si="239"/>
        <v>2.716591297052309E-5</v>
      </c>
      <c r="AJ357" s="11">
        <f t="shared" si="240"/>
        <v>1.3806706114398421E-2</v>
      </c>
      <c r="AK357" s="16">
        <f t="shared" si="259"/>
        <v>0.59701765776002058</v>
      </c>
      <c r="AL357" s="16">
        <f t="shared" si="260"/>
        <v>5.5583031007926217E-6</v>
      </c>
      <c r="AM357" s="16">
        <f t="shared" si="258"/>
        <v>2.7613412228796844E-3</v>
      </c>
      <c r="AN357" s="15">
        <f t="shared" si="253"/>
        <v>0.57606490872210958</v>
      </c>
      <c r="AO357" s="15">
        <f t="shared" si="254"/>
        <v>9.2678712692680695E-6</v>
      </c>
      <c r="AP357" s="15">
        <f t="shared" si="255"/>
        <v>0</v>
      </c>
      <c r="AQ357" s="15">
        <f t="shared" si="231"/>
        <v>0.53576956643477935</v>
      </c>
      <c r="AR357" s="15">
        <f t="shared" si="232"/>
        <v>3.7792385044293238E-6</v>
      </c>
      <c r="AS357" s="15">
        <f t="shared" si="233"/>
        <v>5.2120831190598628E-3</v>
      </c>
      <c r="AT357" s="14">
        <f t="shared" si="256"/>
        <v>3.5656807750378212E-4</v>
      </c>
      <c r="AU357" s="11">
        <f t="shared" si="241"/>
        <v>1.7656885752338604E-3</v>
      </c>
      <c r="AV357" s="14">
        <f t="shared" si="257"/>
        <v>-3.8289353486533938E-3</v>
      </c>
      <c r="AW357" s="11">
        <f t="shared" si="242"/>
        <v>-1.8761545848761128E-2</v>
      </c>
      <c r="AX357" s="13">
        <f t="shared" si="220"/>
        <v>-3.361701086025278E-4</v>
      </c>
      <c r="AY357" s="11">
        <f t="shared" si="224"/>
        <v>-5.5803878750532979E-4</v>
      </c>
      <c r="AZ357" s="12">
        <f t="shared" si="222"/>
        <v>3.1071499139500471E-5</v>
      </c>
      <c r="BA357" s="11">
        <f t="shared" si="223"/>
        <v>5.1735554392469234E-5</v>
      </c>
      <c r="BB357" s="117">
        <f t="shared" si="243"/>
        <v>2364</v>
      </c>
      <c r="BC357" s="341">
        <f t="shared" si="221"/>
        <v>206</v>
      </c>
    </row>
    <row r="358" spans="1:55" ht="16">
      <c r="A358" s="20">
        <v>243</v>
      </c>
      <c r="B358" s="19">
        <v>44712</v>
      </c>
      <c r="C358" s="8">
        <v>15540321</v>
      </c>
      <c r="D358" s="8">
        <v>13503</v>
      </c>
      <c r="E358" s="8">
        <v>5438283</v>
      </c>
      <c r="F358" s="8">
        <v>5349253</v>
      </c>
      <c r="G358" s="8">
        <v>6629870</v>
      </c>
      <c r="H358" s="10">
        <f t="shared" si="225"/>
        <v>-628183</v>
      </c>
      <c r="I358" s="8">
        <v>12305</v>
      </c>
      <c r="J358" s="8">
        <v>1598459</v>
      </c>
      <c r="K358" s="8">
        <v>527</v>
      </c>
      <c r="L358" s="9">
        <v>31</v>
      </c>
      <c r="M358" s="8">
        <v>294076</v>
      </c>
      <c r="N358" s="8">
        <v>3402</v>
      </c>
      <c r="O358" s="18">
        <f t="shared" si="226"/>
        <v>9054</v>
      </c>
      <c r="P358" s="18">
        <f t="shared" si="227"/>
        <v>-23</v>
      </c>
      <c r="Q358" s="18">
        <f t="shared" si="228"/>
        <v>-6</v>
      </c>
      <c r="R358" s="18">
        <f t="shared" si="234"/>
        <v>0</v>
      </c>
      <c r="S358" s="17">
        <f t="shared" si="235"/>
        <v>8592.2857142857138</v>
      </c>
      <c r="T358" s="17">
        <f t="shared" si="236"/>
        <v>-8.1428571428571423</v>
      </c>
      <c r="U358" s="17">
        <f t="shared" si="237"/>
        <v>-0.5714285714285714</v>
      </c>
      <c r="V358" s="17">
        <f t="shared" si="229"/>
        <v>9054</v>
      </c>
      <c r="W358" s="17">
        <f t="shared" si="238"/>
        <v>0</v>
      </c>
      <c r="X358" s="17">
        <f t="shared" si="230"/>
        <v>0</v>
      </c>
      <c r="Y358" s="17">
        <f t="shared" si="244"/>
        <v>8592.2857142857138</v>
      </c>
      <c r="Z358" s="17">
        <f t="shared" si="245"/>
        <v>6.2857142857142856</v>
      </c>
      <c r="AA358" s="17">
        <f t="shared" si="246"/>
        <v>1.1428571428571428</v>
      </c>
      <c r="AB358" s="11">
        <f t="shared" si="247"/>
        <v>0.78033654657031271</v>
      </c>
      <c r="AC358" s="11">
        <f t="shared" si="248"/>
        <v>3.9547593506464911E-6</v>
      </c>
      <c r="AD358" s="11">
        <f t="shared" si="249"/>
        <v>2.0779220779220779E-3</v>
      </c>
      <c r="AE358" s="11">
        <f t="shared" si="250"/>
        <v>0.91316364495364089</v>
      </c>
      <c r="AF358" s="11">
        <f t="shared" si="251"/>
        <v>8.0859038907583108E-6</v>
      </c>
      <c r="AG358" s="11">
        <f t="shared" si="252"/>
        <v>3.0888030888030888E-3</v>
      </c>
      <c r="AH358" s="11">
        <f t="shared" si="219"/>
        <v>0.82226864045045867</v>
      </c>
      <c r="AI358" s="11">
        <f t="shared" si="239"/>
        <v>0</v>
      </c>
      <c r="AJ358" s="11">
        <f t="shared" si="240"/>
        <v>0</v>
      </c>
      <c r="AK358" s="16">
        <f t="shared" si="259"/>
        <v>0.59649964226224805</v>
      </c>
      <c r="AL358" s="16">
        <f t="shared" si="260"/>
        <v>5.5583031007926217E-6</v>
      </c>
      <c r="AM358" s="16">
        <f t="shared" si="258"/>
        <v>2.7613412228796844E-3</v>
      </c>
      <c r="AN358" s="15">
        <f t="shared" si="253"/>
        <v>0.95055808185200497</v>
      </c>
      <c r="AO358" s="15">
        <f t="shared" si="254"/>
        <v>0</v>
      </c>
      <c r="AP358" s="15">
        <f t="shared" si="255"/>
        <v>1.2612612612612612E-2</v>
      </c>
      <c r="AQ358" s="15">
        <f t="shared" si="231"/>
        <v>0.53819241951964047</v>
      </c>
      <c r="AR358" s="15">
        <f t="shared" si="232"/>
        <v>3.7792385044293238E-6</v>
      </c>
      <c r="AS358" s="15">
        <f t="shared" si="233"/>
        <v>5.2120831190598628E-3</v>
      </c>
      <c r="AT358" s="14">
        <f t="shared" si="256"/>
        <v>2.0366915188382278E-3</v>
      </c>
      <c r="AU358" s="11">
        <f t="shared" si="241"/>
        <v>1.7309540006063466E-3</v>
      </c>
      <c r="AV358" s="14">
        <f t="shared" si="257"/>
        <v>-2.1495328590554027E-2</v>
      </c>
      <c r="AW358" s="11">
        <f t="shared" si="242"/>
        <v>-1.8052797160529786E-2</v>
      </c>
      <c r="AX358" s="13">
        <f t="shared" si="220"/>
        <v>-7.1266140161061473E-4</v>
      </c>
      <c r="AY358" s="11">
        <f t="shared" si="224"/>
        <v>-5.2446254800003669E-4</v>
      </c>
      <c r="AZ358" s="12">
        <f t="shared" si="222"/>
        <v>6.6366308841651493E-5</v>
      </c>
      <c r="BA358" s="11">
        <f t="shared" si="223"/>
        <v>4.9451519088178635E-5</v>
      </c>
      <c r="BB358" s="117">
        <f t="shared" si="243"/>
        <v>13503</v>
      </c>
      <c r="BC358" s="341">
        <f t="shared" si="221"/>
        <v>440</v>
      </c>
    </row>
    <row r="359" spans="1:55" ht="16">
      <c r="A359" s="20">
        <v>244</v>
      </c>
      <c r="B359" s="19">
        <v>44713</v>
      </c>
      <c r="C359" s="8">
        <v>15555227</v>
      </c>
      <c r="D359" s="8">
        <v>14906</v>
      </c>
      <c r="E359" s="8">
        <v>5438778</v>
      </c>
      <c r="F359" s="8">
        <v>5349637</v>
      </c>
      <c r="G359" s="8">
        <v>6629870</v>
      </c>
      <c r="H359" s="10">
        <f t="shared" si="225"/>
        <v>-643109</v>
      </c>
      <c r="I359" s="8">
        <v>17473</v>
      </c>
      <c r="J359" s="8">
        <v>1607816</v>
      </c>
      <c r="K359" s="8">
        <v>528</v>
      </c>
      <c r="L359" s="9">
        <v>30</v>
      </c>
      <c r="M359" s="8">
        <v>294076</v>
      </c>
      <c r="N359" s="8">
        <v>3419</v>
      </c>
      <c r="O359" s="18">
        <f t="shared" si="226"/>
        <v>9357</v>
      </c>
      <c r="P359" s="18">
        <f t="shared" si="227"/>
        <v>1</v>
      </c>
      <c r="Q359" s="18">
        <f t="shared" si="228"/>
        <v>-1</v>
      </c>
      <c r="R359" s="18">
        <f t="shared" si="234"/>
        <v>0</v>
      </c>
      <c r="S359" s="17">
        <f t="shared" si="235"/>
        <v>8547.5714285714294</v>
      </c>
      <c r="T359" s="17">
        <f t="shared" si="236"/>
        <v>-4.4285714285714288</v>
      </c>
      <c r="U359" s="17">
        <f t="shared" si="237"/>
        <v>-0.42857142857142855</v>
      </c>
      <c r="V359" s="17">
        <f t="shared" si="229"/>
        <v>9357</v>
      </c>
      <c r="W359" s="17">
        <f t="shared" si="238"/>
        <v>1</v>
      </c>
      <c r="X359" s="17">
        <f t="shared" si="230"/>
        <v>0</v>
      </c>
      <c r="Y359" s="17">
        <f t="shared" si="244"/>
        <v>8547.5714285714294</v>
      </c>
      <c r="Z359" s="17">
        <f t="shared" si="245"/>
        <v>6.2857142857142856</v>
      </c>
      <c r="AA359" s="17">
        <f t="shared" si="246"/>
        <v>1.1428571428571428</v>
      </c>
      <c r="AB359" s="11">
        <f t="shared" si="247"/>
        <v>0.69464213153770249</v>
      </c>
      <c r="AC359" s="11">
        <f t="shared" si="248"/>
        <v>3.9323587816229793E-6</v>
      </c>
      <c r="AD359" s="11">
        <f t="shared" si="249"/>
        <v>2.168609379235565E-3</v>
      </c>
      <c r="AE359" s="11">
        <f t="shared" si="250"/>
        <v>0.80676874891247607</v>
      </c>
      <c r="AF359" s="11">
        <f t="shared" si="251"/>
        <v>4.4791696216744026E-6</v>
      </c>
      <c r="AG359" s="11">
        <f t="shared" si="252"/>
        <v>3.1454783748361727E-3</v>
      </c>
      <c r="AH359" s="11">
        <f t="shared" si="219"/>
        <v>0.76042259244209676</v>
      </c>
      <c r="AI359" s="11">
        <f t="shared" si="239"/>
        <v>6.256025334400194E-7</v>
      </c>
      <c r="AJ359" s="11">
        <f t="shared" si="240"/>
        <v>0</v>
      </c>
      <c r="AK359" s="16">
        <f t="shared" si="259"/>
        <v>0.60481988508546636</v>
      </c>
      <c r="AL359" s="16">
        <f t="shared" si="260"/>
        <v>5.5583031007926217E-6</v>
      </c>
      <c r="AM359" s="16">
        <f t="shared" si="258"/>
        <v>3.1422936038320651E-3</v>
      </c>
      <c r="AN359" s="15">
        <f t="shared" si="253"/>
        <v>0.97815164433617541</v>
      </c>
      <c r="AO359" s="15">
        <f t="shared" si="254"/>
        <v>1.4370669202872044E-5</v>
      </c>
      <c r="AP359" s="15">
        <f t="shared" si="255"/>
        <v>1.834862385321101E-3</v>
      </c>
      <c r="AQ359" s="15">
        <f t="shared" si="231"/>
        <v>0.51770542325616942</v>
      </c>
      <c r="AR359" s="15">
        <f t="shared" si="232"/>
        <v>3.7792385044293238E-6</v>
      </c>
      <c r="AS359" s="15">
        <f t="shared" si="233"/>
        <v>5.2120831190598628E-3</v>
      </c>
      <c r="AT359" s="14">
        <f t="shared" si="256"/>
        <v>2.2483095445310392E-3</v>
      </c>
      <c r="AU359" s="11">
        <f t="shared" si="241"/>
        <v>1.7031146268974462E-3</v>
      </c>
      <c r="AV359" s="14">
        <f t="shared" si="257"/>
        <v>-2.3178030473838804E-2</v>
      </c>
      <c r="AW359" s="11">
        <f t="shared" si="242"/>
        <v>-1.7457549363661458E-2</v>
      </c>
      <c r="AX359" s="13">
        <f t="shared" si="220"/>
        <v>-6.1128683838945026E-4</v>
      </c>
      <c r="AY359" s="11">
        <f t="shared" si="224"/>
        <v>-5.5157391933089198E-4</v>
      </c>
      <c r="AZ359" s="12">
        <f t="shared" si="222"/>
        <v>5.7919687716350398E-5</v>
      </c>
      <c r="BA359" s="11">
        <f t="shared" si="223"/>
        <v>5.264054951303721E-5</v>
      </c>
      <c r="BB359" s="117">
        <f t="shared" si="243"/>
        <v>14906</v>
      </c>
      <c r="BC359" s="341">
        <f t="shared" si="221"/>
        <v>384</v>
      </c>
    </row>
    <row r="360" spans="1:55" ht="16">
      <c r="A360" s="20">
        <v>245</v>
      </c>
      <c r="B360" s="19">
        <v>44714</v>
      </c>
      <c r="C360" s="8">
        <v>15569715</v>
      </c>
      <c r="D360" s="8">
        <v>14488</v>
      </c>
      <c r="E360" s="8">
        <v>5439207</v>
      </c>
      <c r="F360" s="8">
        <v>5350033</v>
      </c>
      <c r="G360" s="8">
        <v>6629870</v>
      </c>
      <c r="H360" s="10">
        <f t="shared" si="225"/>
        <v>-652065</v>
      </c>
      <c r="I360" s="8">
        <v>16055</v>
      </c>
      <c r="J360" s="8">
        <v>1617790</v>
      </c>
      <c r="K360" s="8">
        <v>525</v>
      </c>
      <c r="L360" s="9">
        <v>28</v>
      </c>
      <c r="M360" s="8">
        <v>294076</v>
      </c>
      <c r="N360" s="8">
        <v>3428</v>
      </c>
      <c r="O360" s="18">
        <f t="shared" si="226"/>
        <v>9974</v>
      </c>
      <c r="P360" s="18">
        <f t="shared" si="227"/>
        <v>-3</v>
      </c>
      <c r="Q360" s="18">
        <f t="shared" si="228"/>
        <v>-2</v>
      </c>
      <c r="R360" s="18">
        <f t="shared" si="234"/>
        <v>0</v>
      </c>
      <c r="S360" s="17">
        <f t="shared" si="235"/>
        <v>8502</v>
      </c>
      <c r="T360" s="17">
        <f t="shared" si="236"/>
        <v>-1.1428571428571428</v>
      </c>
      <c r="U360" s="17">
        <f t="shared" si="237"/>
        <v>-0.2857142857142857</v>
      </c>
      <c r="V360" s="17">
        <f t="shared" si="229"/>
        <v>9974</v>
      </c>
      <c r="W360" s="17">
        <f t="shared" si="238"/>
        <v>0</v>
      </c>
      <c r="X360" s="17">
        <f t="shared" si="230"/>
        <v>0</v>
      </c>
      <c r="Y360" s="17">
        <f t="shared" si="244"/>
        <v>8502</v>
      </c>
      <c r="Z360" s="17">
        <f t="shared" si="245"/>
        <v>6.2857142857142856</v>
      </c>
      <c r="AA360" s="17">
        <f t="shared" si="246"/>
        <v>1.1428571428571428</v>
      </c>
      <c r="AB360" s="11">
        <f t="shared" si="247"/>
        <v>0.48657929376752707</v>
      </c>
      <c r="AC360" s="11">
        <f t="shared" si="248"/>
        <v>3.9094736497921935E-6</v>
      </c>
      <c r="AD360" s="11">
        <f t="shared" si="249"/>
        <v>2.1645021645021645E-3</v>
      </c>
      <c r="AE360" s="11">
        <f t="shared" si="250"/>
        <v>0.50019032854166812</v>
      </c>
      <c r="AF360" s="11">
        <f t="shared" si="251"/>
        <v>4.4418883022408859E-6</v>
      </c>
      <c r="AG360" s="11">
        <f t="shared" si="252"/>
        <v>2.0156210632401106E-3</v>
      </c>
      <c r="AH360" s="11">
        <f t="shared" si="219"/>
        <v>0.57082355634407367</v>
      </c>
      <c r="AI360" s="11">
        <f t="shared" si="239"/>
        <v>0</v>
      </c>
      <c r="AJ360" s="11">
        <f t="shared" si="240"/>
        <v>0</v>
      </c>
      <c r="AK360" s="16">
        <f t="shared" si="259"/>
        <v>0.61250448135235636</v>
      </c>
      <c r="AL360" s="16">
        <f t="shared" si="260"/>
        <v>1.2512050668800387E-7</v>
      </c>
      <c r="AM360" s="16">
        <f t="shared" si="258"/>
        <v>3.8095238095238096E-4</v>
      </c>
      <c r="AN360" s="15">
        <f t="shared" si="253"/>
        <v>0.59454483794389812</v>
      </c>
      <c r="AO360" s="15">
        <f t="shared" si="254"/>
        <v>0</v>
      </c>
      <c r="AP360" s="15">
        <f t="shared" si="255"/>
        <v>0</v>
      </c>
      <c r="AQ360" s="15">
        <f t="shared" si="231"/>
        <v>0.56155749923725462</v>
      </c>
      <c r="AR360" s="15">
        <f t="shared" si="232"/>
        <v>3.7792385044293238E-6</v>
      </c>
      <c r="AS360" s="15">
        <f t="shared" si="233"/>
        <v>5.668704123626073E-3</v>
      </c>
      <c r="AT360" s="14">
        <f t="shared" si="256"/>
        <v>2.1852615511314703E-3</v>
      </c>
      <c r="AU360" s="11">
        <f t="shared" si="241"/>
        <v>1.6988266738261835E-3</v>
      </c>
      <c r="AV360" s="14">
        <f t="shared" si="257"/>
        <v>-2.2218643846855759E-2</v>
      </c>
      <c r="AW360" s="11">
        <f t="shared" si="242"/>
        <v>-1.731092179613905E-2</v>
      </c>
      <c r="AX360" s="13">
        <f t="shared" si="220"/>
        <v>-6.1575875940159445E-4</v>
      </c>
      <c r="AY360" s="11">
        <f t="shared" si="224"/>
        <v>-5.2819191006267985E-4</v>
      </c>
      <c r="AZ360" s="12">
        <f t="shared" si="222"/>
        <v>5.9729677957486344E-5</v>
      </c>
      <c r="BA360" s="11">
        <f t="shared" si="223"/>
        <v>5.0916749283383919E-5</v>
      </c>
      <c r="BB360" s="117">
        <f t="shared" si="243"/>
        <v>14488</v>
      </c>
      <c r="BC360" s="341">
        <f t="shared" si="221"/>
        <v>396</v>
      </c>
    </row>
    <row r="361" spans="1:55" ht="16">
      <c r="A361" s="20">
        <v>246</v>
      </c>
      <c r="B361" s="19">
        <v>44715</v>
      </c>
      <c r="C361" s="8">
        <v>15584841</v>
      </c>
      <c r="D361" s="8">
        <v>15126</v>
      </c>
      <c r="E361" s="8">
        <v>5439598</v>
      </c>
      <c r="F361" s="8">
        <v>5350381</v>
      </c>
      <c r="G361" s="8">
        <v>6629870</v>
      </c>
      <c r="H361" s="10">
        <f t="shared" si="225"/>
        <v>-661165</v>
      </c>
      <c r="I361" s="8">
        <v>15711</v>
      </c>
      <c r="J361" s="8">
        <v>1626874</v>
      </c>
      <c r="K361" s="8">
        <v>514</v>
      </c>
      <c r="L361" s="9">
        <v>29</v>
      </c>
      <c r="M361" s="8">
        <v>294076</v>
      </c>
      <c r="N361" s="8">
        <v>3450</v>
      </c>
      <c r="O361" s="18">
        <f t="shared" si="226"/>
        <v>9084</v>
      </c>
      <c r="P361" s="18">
        <f t="shared" si="227"/>
        <v>-11</v>
      </c>
      <c r="Q361" s="18">
        <f t="shared" si="228"/>
        <v>1</v>
      </c>
      <c r="R361" s="18">
        <f t="shared" si="234"/>
        <v>0</v>
      </c>
      <c r="S361" s="17">
        <f t="shared" si="235"/>
        <v>7758.2857142857147</v>
      </c>
      <c r="T361" s="17">
        <f t="shared" si="236"/>
        <v>-10.571428571428571</v>
      </c>
      <c r="U361" s="17">
        <f t="shared" si="237"/>
        <v>-1.7142857142857142</v>
      </c>
      <c r="V361" s="17">
        <f t="shared" si="229"/>
        <v>9084</v>
      </c>
      <c r="W361" s="17">
        <f t="shared" si="238"/>
        <v>0</v>
      </c>
      <c r="X361" s="17">
        <f t="shared" si="230"/>
        <v>1</v>
      </c>
      <c r="Y361" s="17">
        <f t="shared" si="244"/>
        <v>7758.2857142857147</v>
      </c>
      <c r="Z361" s="17">
        <f t="shared" si="245"/>
        <v>0.14285714285714285</v>
      </c>
      <c r="AA361" s="17">
        <f t="shared" si="246"/>
        <v>0.14285714285714285</v>
      </c>
      <c r="AB361" s="11">
        <f t="shared" si="247"/>
        <v>0.48323174800907598</v>
      </c>
      <c r="AC361" s="11">
        <f t="shared" si="248"/>
        <v>8.8303885459264084E-8</v>
      </c>
      <c r="AD361" s="11">
        <f t="shared" si="249"/>
        <v>2.7210884353741496E-4</v>
      </c>
      <c r="AE361" s="11">
        <f t="shared" si="250"/>
        <v>0.53167767904610008</v>
      </c>
      <c r="AF361" s="11">
        <f t="shared" si="251"/>
        <v>7.0693315047329174E-6</v>
      </c>
      <c r="AG361" s="11">
        <f t="shared" si="252"/>
        <v>3.8333759263991822E-3</v>
      </c>
      <c r="AH361" s="11">
        <f t="shared" si="219"/>
        <v>0.56580504515727192</v>
      </c>
      <c r="AI361" s="11">
        <f t="shared" si="239"/>
        <v>0</v>
      </c>
      <c r="AJ361" s="11">
        <f t="shared" si="240"/>
        <v>1.9047619047619048E-3</v>
      </c>
      <c r="AK361" s="16">
        <f t="shared" si="259"/>
        <v>0.55685723051110314</v>
      </c>
      <c r="AL361" s="16">
        <f t="shared" si="260"/>
        <v>1.2512050668800387E-7</v>
      </c>
      <c r="AM361" s="16">
        <f t="shared" si="258"/>
        <v>3.8095238095238096E-4</v>
      </c>
      <c r="AN361" s="15">
        <f t="shared" si="253"/>
        <v>0.56943115364167995</v>
      </c>
      <c r="AO361" s="15">
        <f t="shared" si="254"/>
        <v>7.711998005163182E-6</v>
      </c>
      <c r="AP361" s="15">
        <f t="shared" si="255"/>
        <v>0</v>
      </c>
      <c r="AQ361" s="15">
        <f t="shared" si="231"/>
        <v>0.56905614001006166</v>
      </c>
      <c r="AR361" s="15">
        <f t="shared" si="232"/>
        <v>7.0164366746159991E-7</v>
      </c>
      <c r="AS361" s="15">
        <f t="shared" si="233"/>
        <v>4.3711058093213158E-3</v>
      </c>
      <c r="AT361" s="14">
        <f t="shared" si="256"/>
        <v>2.2814926989518647E-3</v>
      </c>
      <c r="AU361" s="11">
        <f t="shared" si="241"/>
        <v>1.6838511593310706E-3</v>
      </c>
      <c r="AV361" s="14">
        <f t="shared" si="257"/>
        <v>-2.2877799036549122E-2</v>
      </c>
      <c r="AW361" s="11">
        <f t="shared" si="242"/>
        <v>-1.7117846977326785E-2</v>
      </c>
      <c r="AX361" s="13">
        <f t="shared" si="220"/>
        <v>-5.3368912608405602E-4</v>
      </c>
      <c r="AY361" s="11">
        <f t="shared" si="224"/>
        <v>-5.2276320203354103E-4</v>
      </c>
      <c r="AZ361" s="12">
        <f t="shared" si="222"/>
        <v>5.2489716992942548E-5</v>
      </c>
      <c r="BA361" s="11">
        <f t="shared" si="223"/>
        <v>5.0809011769030589E-5</v>
      </c>
      <c r="BB361" s="117">
        <f t="shared" si="243"/>
        <v>15126</v>
      </c>
      <c r="BC361" s="341">
        <f t="shared" si="221"/>
        <v>348</v>
      </c>
    </row>
    <row r="362" spans="1:55" ht="16">
      <c r="A362" s="20">
        <v>247</v>
      </c>
      <c r="B362" s="19">
        <v>44716</v>
      </c>
      <c r="C362" s="8">
        <v>15598569</v>
      </c>
      <c r="D362" s="8">
        <v>13728</v>
      </c>
      <c r="E362" s="8">
        <v>5440042</v>
      </c>
      <c r="F362" s="8">
        <v>5350755</v>
      </c>
      <c r="G362" s="8">
        <v>6629870</v>
      </c>
      <c r="H362" s="10">
        <f t="shared" si="225"/>
        <v>-667476</v>
      </c>
      <c r="I362" s="8">
        <v>13203</v>
      </c>
      <c r="J362" s="8">
        <v>1635308</v>
      </c>
      <c r="K362" s="8">
        <v>509</v>
      </c>
      <c r="L362" s="9">
        <v>29</v>
      </c>
      <c r="M362" s="8">
        <v>294076</v>
      </c>
      <c r="N362" s="8">
        <v>3466</v>
      </c>
      <c r="O362" s="18">
        <f t="shared" si="226"/>
        <v>8434</v>
      </c>
      <c r="P362" s="18">
        <f t="shared" si="227"/>
        <v>-5</v>
      </c>
      <c r="Q362" s="18">
        <f t="shared" si="228"/>
        <v>0</v>
      </c>
      <c r="R362" s="18">
        <f t="shared" si="234"/>
        <v>0</v>
      </c>
      <c r="S362" s="17">
        <f t="shared" si="235"/>
        <v>7656.8571428571431</v>
      </c>
      <c r="T362" s="17">
        <f t="shared" si="236"/>
        <v>-1.8571428571428572</v>
      </c>
      <c r="U362" s="17">
        <f t="shared" si="237"/>
        <v>-1</v>
      </c>
      <c r="V362" s="17">
        <f t="shared" si="229"/>
        <v>8434</v>
      </c>
      <c r="W362" s="17">
        <f t="shared" si="238"/>
        <v>0</v>
      </c>
      <c r="X362" s="17">
        <f t="shared" si="230"/>
        <v>0</v>
      </c>
      <c r="Y362" s="17">
        <f t="shared" si="244"/>
        <v>7656.8571428571431</v>
      </c>
      <c r="Z362" s="17">
        <f t="shared" si="245"/>
        <v>5.5714285714285712</v>
      </c>
      <c r="AA362" s="17">
        <f t="shared" si="246"/>
        <v>0.14285714285714285</v>
      </c>
      <c r="AB362" s="11">
        <f t="shared" si="247"/>
        <v>0.48735644725715377</v>
      </c>
      <c r="AC362" s="11">
        <f t="shared" si="248"/>
        <v>3.4246220490514759E-6</v>
      </c>
      <c r="AD362" s="11">
        <f t="shared" si="249"/>
        <v>2.7793218454697053E-4</v>
      </c>
      <c r="AE362" s="11">
        <f t="shared" si="250"/>
        <v>0.52808760424889989</v>
      </c>
      <c r="AF362" s="11">
        <f t="shared" si="251"/>
        <v>7.0210017309960628E-6</v>
      </c>
      <c r="AG362" s="11">
        <f t="shared" si="252"/>
        <v>2.0015011258443832E-3</v>
      </c>
      <c r="AH362" s="11">
        <f t="shared" si="219"/>
        <v>0.53682133537012289</v>
      </c>
      <c r="AI362" s="11">
        <f t="shared" si="239"/>
        <v>0</v>
      </c>
      <c r="AJ362" s="11">
        <f t="shared" si="240"/>
        <v>0</v>
      </c>
      <c r="AK362" s="16">
        <f t="shared" si="259"/>
        <v>0.55184311206400249</v>
      </c>
      <c r="AL362" s="16">
        <f t="shared" si="260"/>
        <v>0</v>
      </c>
      <c r="AM362" s="16">
        <f t="shared" si="258"/>
        <v>3.8095238095238096E-4</v>
      </c>
      <c r="AN362" s="15">
        <f t="shared" si="253"/>
        <v>0.47857963560759426</v>
      </c>
      <c r="AO362" s="15">
        <f t="shared" si="254"/>
        <v>0</v>
      </c>
      <c r="AP362" s="15">
        <f t="shared" si="255"/>
        <v>0</v>
      </c>
      <c r="AQ362" s="15">
        <f t="shared" si="231"/>
        <v>0.63460008100361887</v>
      </c>
      <c r="AR362" s="15">
        <f t="shared" si="232"/>
        <v>3.4773214888036043E-7</v>
      </c>
      <c r="AS362" s="15">
        <f t="shared" si="233"/>
        <v>1.4112749425137041E-3</v>
      </c>
      <c r="AT362" s="14">
        <f t="shared" si="256"/>
        <v>2.0706288358595267E-3</v>
      </c>
      <c r="AU362" s="11">
        <f t="shared" si="241"/>
        <v>1.6507757424245983E-3</v>
      </c>
      <c r="AV362" s="14">
        <f t="shared" si="257"/>
        <v>-2.0567031623608938E-2</v>
      </c>
      <c r="AW362" s="11">
        <f t="shared" si="242"/>
        <v>-1.6548364813262075E-2</v>
      </c>
      <c r="AX362" s="13">
        <f t="shared" si="220"/>
        <v>-5.656681766276194E-4</v>
      </c>
      <c r="AY362" s="11">
        <f t="shared" si="224"/>
        <v>-5.0047419039908972E-4</v>
      </c>
      <c r="AZ362" s="12">
        <f t="shared" si="222"/>
        <v>5.6411362515403769E-5</v>
      </c>
      <c r="BA362" s="11">
        <f t="shared" si="223"/>
        <v>4.9408424082437304E-5</v>
      </c>
      <c r="BB362" s="117">
        <f t="shared" si="243"/>
        <v>13728</v>
      </c>
      <c r="BC362" s="341">
        <f t="shared" si="221"/>
        <v>374</v>
      </c>
    </row>
    <row r="363" spans="1:55" ht="16">
      <c r="A363" s="20">
        <v>248</v>
      </c>
      <c r="B363" s="19">
        <v>44717</v>
      </c>
      <c r="C363" s="8">
        <v>15603295</v>
      </c>
      <c r="D363" s="8">
        <v>4726</v>
      </c>
      <c r="E363" s="8">
        <v>5440259</v>
      </c>
      <c r="F363" s="8">
        <v>5350970</v>
      </c>
      <c r="G363" s="8">
        <v>6629870</v>
      </c>
      <c r="H363" s="10">
        <f t="shared" si="225"/>
        <v>-674114</v>
      </c>
      <c r="I363" s="8">
        <v>12549</v>
      </c>
      <c r="J363" s="8">
        <v>1642380</v>
      </c>
      <c r="K363" s="8">
        <v>499</v>
      </c>
      <c r="L363" s="9">
        <v>28</v>
      </c>
      <c r="M363" s="8">
        <v>294076</v>
      </c>
      <c r="N363" s="8">
        <v>3482</v>
      </c>
      <c r="O363" s="18">
        <f t="shared" si="226"/>
        <v>7072</v>
      </c>
      <c r="P363" s="18">
        <f t="shared" si="227"/>
        <v>-10</v>
      </c>
      <c r="Q363" s="18">
        <f t="shared" si="228"/>
        <v>-1</v>
      </c>
      <c r="R363" s="18">
        <f t="shared" si="234"/>
        <v>0</v>
      </c>
      <c r="S363" s="17">
        <f t="shared" si="235"/>
        <v>7559.8571428571431</v>
      </c>
      <c r="T363" s="17">
        <f t="shared" si="236"/>
        <v>-0.8571428571428571</v>
      </c>
      <c r="U363" s="17">
        <f t="shared" si="237"/>
        <v>-0.14285714285714285</v>
      </c>
      <c r="V363" s="17">
        <f t="shared" si="229"/>
        <v>7072</v>
      </c>
      <c r="W363" s="17">
        <f t="shared" si="238"/>
        <v>0</v>
      </c>
      <c r="X363" s="17">
        <f t="shared" si="230"/>
        <v>0</v>
      </c>
      <c r="Y363" s="17">
        <f t="shared" si="244"/>
        <v>7559.8571428571431</v>
      </c>
      <c r="Z363" s="17">
        <f t="shared" si="245"/>
        <v>6.5714285714285712</v>
      </c>
      <c r="AA363" s="17">
        <f t="shared" si="246"/>
        <v>0.8571428571428571</v>
      </c>
      <c r="AB363" s="11">
        <f t="shared" si="247"/>
        <v>0.5725863169625951</v>
      </c>
      <c r="AC363" s="11">
        <f t="shared" si="248"/>
        <v>4.0184653725344531E-6</v>
      </c>
      <c r="AD363" s="11">
        <f t="shared" si="249"/>
        <v>1.6839741790625876E-3</v>
      </c>
      <c r="AE363" s="11">
        <f t="shared" si="250"/>
        <v>0.59671425777430076</v>
      </c>
      <c r="AF363" s="11">
        <f t="shared" si="251"/>
        <v>5.077833669210873E-6</v>
      </c>
      <c r="AG363" s="11">
        <f t="shared" si="252"/>
        <v>1.8518518518518519E-3</v>
      </c>
      <c r="AH363" s="11">
        <f t="shared" si="219"/>
        <v>0.53563584033931677</v>
      </c>
      <c r="AI363" s="11">
        <f t="shared" si="239"/>
        <v>0</v>
      </c>
      <c r="AJ363" s="11">
        <f t="shared" si="240"/>
        <v>0</v>
      </c>
      <c r="AK363" s="16">
        <f t="shared" si="259"/>
        <v>0.5493421483217088</v>
      </c>
      <c r="AL363" s="16">
        <f t="shared" si="260"/>
        <v>4.6236782211979829E-6</v>
      </c>
      <c r="AM363" s="16">
        <f t="shared" si="258"/>
        <v>3.8095238095238096E-4</v>
      </c>
      <c r="AN363" s="15">
        <f t="shared" si="253"/>
        <v>0.48184366647108678</v>
      </c>
      <c r="AO363" s="15">
        <f t="shared" si="254"/>
        <v>0</v>
      </c>
      <c r="AP363" s="15">
        <f t="shared" si="255"/>
        <v>0</v>
      </c>
      <c r="AQ363" s="15">
        <f t="shared" si="231"/>
        <v>0.60236914336316139</v>
      </c>
      <c r="AR363" s="15">
        <f t="shared" si="232"/>
        <v>2.1906785594542653E-6</v>
      </c>
      <c r="AS363" s="15">
        <f t="shared" si="233"/>
        <v>1.4112749425137041E-3</v>
      </c>
      <c r="AT363" s="14">
        <f t="shared" si="256"/>
        <v>7.1283448996737491E-4</v>
      </c>
      <c r="AU363" s="11">
        <f t="shared" si="241"/>
        <v>1.63304214756204E-3</v>
      </c>
      <c r="AV363" s="14">
        <f t="shared" si="257"/>
        <v>-7.0106836529133052E-3</v>
      </c>
      <c r="AW363" s="11">
        <f t="shared" si="242"/>
        <v>-1.6118977065936606E-2</v>
      </c>
      <c r="AX363" s="13">
        <f t="shared" si="220"/>
        <v>-3.2210895972289641E-4</v>
      </c>
      <c r="AY363" s="11">
        <f t="shared" si="224"/>
        <v>-5.1242119196461043E-4</v>
      </c>
      <c r="AZ363" s="12">
        <f t="shared" si="222"/>
        <v>3.2428991820352432E-5</v>
      </c>
      <c r="BA363" s="11">
        <f t="shared" si="223"/>
        <v>5.1369246843667911E-5</v>
      </c>
      <c r="BB363" s="117">
        <f t="shared" si="243"/>
        <v>4726</v>
      </c>
      <c r="BC363" s="341">
        <f t="shared" si="221"/>
        <v>215</v>
      </c>
    </row>
    <row r="364" spans="1:55" ht="16">
      <c r="A364" s="20">
        <v>249</v>
      </c>
      <c r="B364" s="19">
        <v>44718</v>
      </c>
      <c r="C364" s="8">
        <v>15604964</v>
      </c>
      <c r="D364" s="8">
        <v>1669</v>
      </c>
      <c r="E364" s="8">
        <v>5440529</v>
      </c>
      <c r="F364" s="8">
        <v>5351171</v>
      </c>
      <c r="G364" s="8">
        <v>6629870</v>
      </c>
      <c r="H364" s="10">
        <f t="shared" si="225"/>
        <v>-673687</v>
      </c>
      <c r="I364" s="8">
        <v>10600</v>
      </c>
      <c r="J364" s="8">
        <v>1643713</v>
      </c>
      <c r="K364" s="8">
        <v>476</v>
      </c>
      <c r="L364" s="9">
        <v>25</v>
      </c>
      <c r="M364" s="8">
        <v>294076</v>
      </c>
      <c r="N364" s="8">
        <v>3496</v>
      </c>
      <c r="O364" s="18">
        <f t="shared" si="226"/>
        <v>1333</v>
      </c>
      <c r="P364" s="18">
        <f t="shared" si="227"/>
        <v>-23</v>
      </c>
      <c r="Q364" s="18">
        <f t="shared" si="228"/>
        <v>-3</v>
      </c>
      <c r="R364" s="18">
        <f t="shared" si="234"/>
        <v>0</v>
      </c>
      <c r="S364" s="17">
        <f t="shared" si="235"/>
        <v>7338.1428571428569</v>
      </c>
      <c r="T364" s="17">
        <f t="shared" si="236"/>
        <v>-1.1428571428571428</v>
      </c>
      <c r="U364" s="17">
        <f t="shared" si="237"/>
        <v>0.14285714285714285</v>
      </c>
      <c r="V364" s="17">
        <f t="shared" si="229"/>
        <v>1333</v>
      </c>
      <c r="W364" s="17">
        <f t="shared" si="238"/>
        <v>0</v>
      </c>
      <c r="X364" s="17">
        <f t="shared" si="230"/>
        <v>0</v>
      </c>
      <c r="Y364" s="17">
        <f t="shared" si="244"/>
        <v>7338.1428571428569</v>
      </c>
      <c r="Z364" s="17">
        <f t="shared" si="245"/>
        <v>6.5714285714285712</v>
      </c>
      <c r="AA364" s="17">
        <f t="shared" si="246"/>
        <v>0.8571428571428571</v>
      </c>
      <c r="AB364" s="11">
        <f t="shared" si="247"/>
        <v>0.58475917261477861</v>
      </c>
      <c r="AC364" s="11">
        <f t="shared" si="248"/>
        <v>4.0011620766379107E-6</v>
      </c>
      <c r="AD364" s="11">
        <f t="shared" si="249"/>
        <v>1.717721156598912E-3</v>
      </c>
      <c r="AE364" s="11">
        <f t="shared" si="250"/>
        <v>0.66904581392830065</v>
      </c>
      <c r="AF364" s="11">
        <f t="shared" si="251"/>
        <v>5.0541233433531332E-6</v>
      </c>
      <c r="AG364" s="11">
        <f t="shared" si="252"/>
        <v>1.9723865877712033E-3</v>
      </c>
      <c r="AH364" s="11">
        <f t="shared" si="219"/>
        <v>0.10622360347438042</v>
      </c>
      <c r="AI364" s="11">
        <f t="shared" si="239"/>
        <v>0</v>
      </c>
      <c r="AJ364" s="11">
        <f t="shared" si="240"/>
        <v>0</v>
      </c>
      <c r="AK364" s="16">
        <f t="shared" si="259"/>
        <v>0.53820044685657353</v>
      </c>
      <c r="AL364" s="16">
        <f t="shared" si="260"/>
        <v>5.5921678072110563E-6</v>
      </c>
      <c r="AM364" s="16">
        <f t="shared" si="258"/>
        <v>1.9455252918287938E-3</v>
      </c>
      <c r="AN364" s="15">
        <f t="shared" si="253"/>
        <v>0.49575435936315393</v>
      </c>
      <c r="AO364" s="15">
        <f t="shared" si="254"/>
        <v>2.716591297052309E-5</v>
      </c>
      <c r="AP364" s="15">
        <f t="shared" si="255"/>
        <v>1.3806706114398421E-2</v>
      </c>
      <c r="AQ364" s="15">
        <f t="shared" si="231"/>
        <v>0.57568267644807958</v>
      </c>
      <c r="AR364" s="15">
        <f t="shared" si="232"/>
        <v>2.1906785594542653E-6</v>
      </c>
      <c r="AS364" s="15">
        <f t="shared" si="233"/>
        <v>2.7937634217763767E-3</v>
      </c>
      <c r="AT364" s="14">
        <f t="shared" si="256"/>
        <v>2.517394760379917E-4</v>
      </c>
      <c r="AU364" s="11">
        <f t="shared" si="241"/>
        <v>1.5999882781584384E-3</v>
      </c>
      <c r="AV364" s="14">
        <f t="shared" si="257"/>
        <v>-2.4774116169675236E-3</v>
      </c>
      <c r="AW364" s="11">
        <f t="shared" si="242"/>
        <v>-1.557174664324734E-2</v>
      </c>
      <c r="AX364" s="13">
        <f t="shared" si="220"/>
        <v>-2.9816915239855573E-4</v>
      </c>
      <c r="AY364" s="11">
        <f t="shared" si="224"/>
        <v>-5.0200921853441386E-4</v>
      </c>
      <c r="AZ364" s="12">
        <f t="shared" si="222"/>
        <v>3.031733653902716E-5</v>
      </c>
      <c r="BA364" s="11">
        <f t="shared" si="223"/>
        <v>5.1002939294866588E-5</v>
      </c>
      <c r="BB364" s="117">
        <f t="shared" si="243"/>
        <v>1669</v>
      </c>
      <c r="BC364" s="341">
        <f t="shared" si="221"/>
        <v>201</v>
      </c>
    </row>
    <row r="365" spans="1:55" ht="16">
      <c r="A365" s="20">
        <v>250</v>
      </c>
      <c r="B365" s="19">
        <v>44719</v>
      </c>
      <c r="C365" s="8">
        <v>15616932</v>
      </c>
      <c r="D365" s="8">
        <v>11968</v>
      </c>
      <c r="E365" s="8">
        <v>5440960</v>
      </c>
      <c r="F365" s="8">
        <v>5351546</v>
      </c>
      <c r="G365" s="8">
        <v>6629870</v>
      </c>
      <c r="H365" s="10">
        <f t="shared" si="225"/>
        <v>-683536</v>
      </c>
      <c r="I365" s="8">
        <v>11681</v>
      </c>
      <c r="J365" s="8">
        <v>1652057</v>
      </c>
      <c r="K365" s="8">
        <v>514</v>
      </c>
      <c r="L365" s="9">
        <v>24</v>
      </c>
      <c r="M365" s="8">
        <v>294076</v>
      </c>
      <c r="N365" s="8">
        <v>3508</v>
      </c>
      <c r="O365" s="18">
        <f t="shared" si="226"/>
        <v>8344</v>
      </c>
      <c r="P365" s="18">
        <f t="shared" si="227"/>
        <v>38</v>
      </c>
      <c r="Q365" s="18">
        <f t="shared" si="228"/>
        <v>-1</v>
      </c>
      <c r="R365" s="18">
        <f t="shared" si="234"/>
        <v>0</v>
      </c>
      <c r="S365" s="17">
        <f t="shared" si="235"/>
        <v>7185</v>
      </c>
      <c r="T365" s="17">
        <f t="shared" si="236"/>
        <v>-0.2857142857142857</v>
      </c>
      <c r="U365" s="17">
        <f t="shared" si="237"/>
        <v>-0.14285714285714285</v>
      </c>
      <c r="V365" s="17">
        <f t="shared" si="229"/>
        <v>8344</v>
      </c>
      <c r="W365" s="17">
        <f t="shared" si="238"/>
        <v>38</v>
      </c>
      <c r="X365" s="17">
        <f t="shared" si="230"/>
        <v>0</v>
      </c>
      <c r="Y365" s="17">
        <f t="shared" si="244"/>
        <v>7185</v>
      </c>
      <c r="Z365" s="17">
        <f t="shared" si="245"/>
        <v>6.5714285714285712</v>
      </c>
      <c r="AA365" s="17">
        <f t="shared" si="246"/>
        <v>0.7142857142857143</v>
      </c>
      <c r="AB365" s="11">
        <f t="shared" si="247"/>
        <v>0.67783018867924527</v>
      </c>
      <c r="AC365" s="11">
        <f t="shared" si="248"/>
        <v>3.9979172589305868E-6</v>
      </c>
      <c r="AD365" s="11">
        <f t="shared" si="249"/>
        <v>1.5006002400960385E-3</v>
      </c>
      <c r="AE365" s="11">
        <f t="shared" si="250"/>
        <v>0.78033654657031271</v>
      </c>
      <c r="AF365" s="11">
        <f t="shared" si="251"/>
        <v>3.9547593506464911E-6</v>
      </c>
      <c r="AG365" s="11">
        <f t="shared" si="252"/>
        <v>2.0779220779220779E-3</v>
      </c>
      <c r="AH365" s="11">
        <f t="shared" si="219"/>
        <v>0.7871698113207547</v>
      </c>
      <c r="AI365" s="11">
        <f t="shared" si="239"/>
        <v>2.3118391105989915E-5</v>
      </c>
      <c r="AJ365" s="11">
        <f t="shared" si="240"/>
        <v>0</v>
      </c>
      <c r="AK365" s="16">
        <f t="shared" si="259"/>
        <v>0.53568063940467447</v>
      </c>
      <c r="AL365" s="16">
        <f t="shared" si="260"/>
        <v>5.5921678072110563E-6</v>
      </c>
      <c r="AM365" s="16">
        <f t="shared" si="258"/>
        <v>1.9455252918287938E-3</v>
      </c>
      <c r="AN365" s="15">
        <f t="shared" si="253"/>
        <v>0.82226864045045867</v>
      </c>
      <c r="AO365" s="15">
        <f t="shared" si="254"/>
        <v>0</v>
      </c>
      <c r="AP365" s="15">
        <f t="shared" si="255"/>
        <v>0</v>
      </c>
      <c r="AQ365" s="15">
        <f t="shared" si="231"/>
        <v>0.6370470111281844</v>
      </c>
      <c r="AR365" s="15">
        <f t="shared" si="232"/>
        <v>3.2184025561815356E-6</v>
      </c>
      <c r="AS365" s="15">
        <f t="shared" si="233"/>
        <v>2.337142417210167E-3</v>
      </c>
      <c r="AT365" s="14">
        <f t="shared" si="256"/>
        <v>1.8051636004929206E-3</v>
      </c>
      <c r="AU365" s="11">
        <f t="shared" si="241"/>
        <v>1.5687228514931018E-3</v>
      </c>
      <c r="AV365" s="14">
        <f t="shared" si="257"/>
        <v>-1.7508953442101075E-2</v>
      </c>
      <c r="AW365" s="11">
        <f t="shared" si="242"/>
        <v>-1.5044048038574028E-2</v>
      </c>
      <c r="AX365" s="13">
        <f t="shared" si="220"/>
        <v>-5.5663832016945554E-4</v>
      </c>
      <c r="AY365" s="11">
        <f t="shared" si="224"/>
        <v>-5.0546195458619353E-4</v>
      </c>
      <c r="AZ365" s="12">
        <f t="shared" si="222"/>
        <v>5.6562195035498431E-5</v>
      </c>
      <c r="BA365" s="11">
        <f t="shared" si="223"/>
        <v>5.1972576924046564E-5</v>
      </c>
      <c r="BB365" s="117">
        <f t="shared" si="243"/>
        <v>11968</v>
      </c>
      <c r="BC365" s="341">
        <f t="shared" si="221"/>
        <v>375</v>
      </c>
    </row>
    <row r="366" spans="1:55" ht="16">
      <c r="A366" s="20">
        <v>251</v>
      </c>
      <c r="B366" s="19">
        <v>44720</v>
      </c>
      <c r="C366" s="8">
        <v>15631015</v>
      </c>
      <c r="D366" s="8">
        <v>14083</v>
      </c>
      <c r="E366" s="8">
        <v>5441396</v>
      </c>
      <c r="F366" s="8">
        <v>5352021</v>
      </c>
      <c r="G366" s="8">
        <v>6629870</v>
      </c>
      <c r="H366" s="10">
        <f t="shared" si="225"/>
        <v>-698135</v>
      </c>
      <c r="I366" s="8">
        <v>17089</v>
      </c>
      <c r="J366" s="8">
        <v>1660735</v>
      </c>
      <c r="K366" s="8">
        <v>522</v>
      </c>
      <c r="L366" s="9">
        <v>29</v>
      </c>
      <c r="M366" s="8">
        <v>294076</v>
      </c>
      <c r="N366" s="8">
        <v>3533</v>
      </c>
      <c r="O366" s="18">
        <f t="shared" si="226"/>
        <v>8678</v>
      </c>
      <c r="P366" s="18">
        <f t="shared" si="227"/>
        <v>8</v>
      </c>
      <c r="Q366" s="18">
        <f t="shared" si="228"/>
        <v>5</v>
      </c>
      <c r="R366" s="18">
        <f t="shared" si="234"/>
        <v>0</v>
      </c>
      <c r="S366" s="17">
        <f t="shared" si="235"/>
        <v>6874.4285714285716</v>
      </c>
      <c r="T366" s="17">
        <f t="shared" si="236"/>
        <v>-7.8571428571428568</v>
      </c>
      <c r="U366" s="17">
        <f t="shared" si="237"/>
        <v>-0.2857142857142857</v>
      </c>
      <c r="V366" s="17">
        <f t="shared" si="229"/>
        <v>8678</v>
      </c>
      <c r="W366" s="17">
        <f t="shared" si="238"/>
        <v>8</v>
      </c>
      <c r="X366" s="17">
        <f t="shared" si="230"/>
        <v>5</v>
      </c>
      <c r="Y366" s="17">
        <f t="shared" si="244"/>
        <v>6874.4285714285716</v>
      </c>
      <c r="Z366" s="17">
        <f t="shared" si="245"/>
        <v>6.5714285714285712</v>
      </c>
      <c r="AA366" s="17">
        <f t="shared" si="246"/>
        <v>0.7142857142857143</v>
      </c>
      <c r="AB366" s="11">
        <f t="shared" si="247"/>
        <v>0.58851370357234578</v>
      </c>
      <c r="AC366" s="11">
        <f t="shared" si="248"/>
        <v>3.9777250854108367E-6</v>
      </c>
      <c r="AD366" s="11">
        <f t="shared" si="249"/>
        <v>1.3896609227348527E-3</v>
      </c>
      <c r="AE366" s="11">
        <f t="shared" si="250"/>
        <v>0.69464213153770249</v>
      </c>
      <c r="AF366" s="11">
        <f t="shared" si="251"/>
        <v>3.9323587816229793E-6</v>
      </c>
      <c r="AG366" s="11">
        <f t="shared" si="252"/>
        <v>2.168609379235565E-3</v>
      </c>
      <c r="AH366" s="11">
        <f t="shared" si="219"/>
        <v>0.74291584624604057</v>
      </c>
      <c r="AI366" s="11">
        <f t="shared" si="239"/>
        <v>4.8424479300653668E-6</v>
      </c>
      <c r="AJ366" s="11">
        <f t="shared" si="240"/>
        <v>9.727626459143969E-3</v>
      </c>
      <c r="AK366" s="16">
        <f t="shared" si="259"/>
        <v>0.52043369887061997</v>
      </c>
      <c r="AL366" s="16">
        <f t="shared" si="260"/>
        <v>5.5921678072110563E-6</v>
      </c>
      <c r="AM366" s="16">
        <f t="shared" si="258"/>
        <v>1.9455252918287938E-3</v>
      </c>
      <c r="AN366" s="15">
        <f t="shared" si="253"/>
        <v>0.76042259244209676</v>
      </c>
      <c r="AO366" s="15">
        <f t="shared" si="254"/>
        <v>6.256025334400194E-7</v>
      </c>
      <c r="AP366" s="15">
        <f t="shared" si="255"/>
        <v>0</v>
      </c>
      <c r="AQ366" s="15">
        <f t="shared" si="231"/>
        <v>0.67004637736351103</v>
      </c>
      <c r="AR366" s="15">
        <f t="shared" si="232"/>
        <v>2.9843830100689398E-6</v>
      </c>
      <c r="AS366" s="15">
        <f t="shared" si="233"/>
        <v>3.3289604987273929E-3</v>
      </c>
      <c r="AT366" s="14">
        <f t="shared" si="256"/>
        <v>2.1241743804931317E-3</v>
      </c>
      <c r="AU366" s="11">
        <f t="shared" si="241"/>
        <v>1.5343976794201309E-3</v>
      </c>
      <c r="AV366" s="14">
        <f t="shared" si="257"/>
        <v>-2.0172316242560537E-2</v>
      </c>
      <c r="AW366" s="11">
        <f t="shared" si="242"/>
        <v>-1.4521489422476636E-2</v>
      </c>
      <c r="AX366" s="13">
        <f t="shared" si="220"/>
        <v>-6.9491584934809581E-4</v>
      </c>
      <c r="AY366" s="11">
        <f t="shared" si="224"/>
        <v>-5.1924406626055095E-4</v>
      </c>
      <c r="AZ366" s="12">
        <f t="shared" si="222"/>
        <v>7.1645447044964682E-5</v>
      </c>
      <c r="BA366" s="11">
        <f t="shared" si="223"/>
        <v>5.4084232205371833E-5</v>
      </c>
      <c r="BB366" s="117">
        <f t="shared" si="243"/>
        <v>14083</v>
      </c>
      <c r="BC366" s="341">
        <f t="shared" si="221"/>
        <v>475</v>
      </c>
    </row>
    <row r="367" spans="1:55" ht="16">
      <c r="A367" s="20">
        <v>252</v>
      </c>
      <c r="B367" s="19">
        <v>44721</v>
      </c>
      <c r="C367" s="8">
        <v>15643969</v>
      </c>
      <c r="D367" s="8">
        <v>12954</v>
      </c>
      <c r="E367" s="8">
        <v>5441848</v>
      </c>
      <c r="F367" s="8">
        <v>5352400</v>
      </c>
      <c r="G367" s="8">
        <v>6629870</v>
      </c>
      <c r="H367" s="10">
        <f t="shared" si="225"/>
        <v>-704480</v>
      </c>
      <c r="I367" s="8">
        <v>14616</v>
      </c>
      <c r="J367" s="8">
        <v>1669157</v>
      </c>
      <c r="K367" s="8">
        <v>517</v>
      </c>
      <c r="L367" s="9">
        <v>29</v>
      </c>
      <c r="M367" s="8">
        <v>294076</v>
      </c>
      <c r="N367" s="8">
        <v>3555</v>
      </c>
      <c r="O367" s="18">
        <f t="shared" si="226"/>
        <v>8422</v>
      </c>
      <c r="P367" s="18">
        <f t="shared" si="227"/>
        <v>-5</v>
      </c>
      <c r="Q367" s="18">
        <f t="shared" si="228"/>
        <v>0</v>
      </c>
      <c r="R367" s="18">
        <f t="shared" si="234"/>
        <v>0</v>
      </c>
      <c r="S367" s="17">
        <f t="shared" si="235"/>
        <v>6542.7142857142853</v>
      </c>
      <c r="T367" s="17">
        <f t="shared" si="236"/>
        <v>-6.4285714285714288</v>
      </c>
      <c r="U367" s="17">
        <f t="shared" si="237"/>
        <v>-0.14285714285714285</v>
      </c>
      <c r="V367" s="17">
        <f t="shared" si="229"/>
        <v>8422</v>
      </c>
      <c r="W367" s="17">
        <f t="shared" si="238"/>
        <v>0</v>
      </c>
      <c r="X367" s="17">
        <f t="shared" si="230"/>
        <v>0</v>
      </c>
      <c r="Y367" s="17">
        <f t="shared" si="244"/>
        <v>6542.7142857142853</v>
      </c>
      <c r="Z367" s="17">
        <f t="shared" si="245"/>
        <v>6.5714285714285712</v>
      </c>
      <c r="AA367" s="17">
        <f t="shared" si="246"/>
        <v>0.7142857142857143</v>
      </c>
      <c r="AB367" s="11">
        <f t="shared" si="247"/>
        <v>0.3828611554634142</v>
      </c>
      <c r="AC367" s="11">
        <f t="shared" si="248"/>
        <v>3.9569398919325309E-6</v>
      </c>
      <c r="AD367" s="11">
        <f t="shared" si="249"/>
        <v>1.3683634373289546E-3</v>
      </c>
      <c r="AE367" s="11">
        <f t="shared" si="250"/>
        <v>0.48657929376752707</v>
      </c>
      <c r="AF367" s="11">
        <f t="shared" si="251"/>
        <v>3.9094736497921935E-6</v>
      </c>
      <c r="AG367" s="11">
        <f t="shared" si="252"/>
        <v>2.1645021645021645E-3</v>
      </c>
      <c r="AH367" s="11">
        <f t="shared" si="219"/>
        <v>0.49283164608812685</v>
      </c>
      <c r="AI367" s="11">
        <f t="shared" si="239"/>
        <v>0</v>
      </c>
      <c r="AJ367" s="11">
        <f t="shared" si="240"/>
        <v>0</v>
      </c>
      <c r="AK367" s="16">
        <f t="shared" si="259"/>
        <v>0.49742095046249135</v>
      </c>
      <c r="AL367" s="16">
        <f t="shared" si="260"/>
        <v>5.5921678072110563E-6</v>
      </c>
      <c r="AM367" s="16">
        <f t="shared" si="258"/>
        <v>1.9455252918287938E-3</v>
      </c>
      <c r="AN367" s="15">
        <f t="shared" si="253"/>
        <v>0.57082355634407367</v>
      </c>
      <c r="AO367" s="15">
        <f t="shared" si="254"/>
        <v>0</v>
      </c>
      <c r="AP367" s="15">
        <f t="shared" si="255"/>
        <v>0</v>
      </c>
      <c r="AQ367" s="15">
        <f t="shared" si="231"/>
        <v>0.6417719421810818</v>
      </c>
      <c r="AR367" s="15">
        <f t="shared" si="232"/>
        <v>3.8901385772106189E-6</v>
      </c>
      <c r="AS367" s="15">
        <f t="shared" si="233"/>
        <v>3.3289604987273929E-3</v>
      </c>
      <c r="AT367" s="14">
        <f t="shared" si="256"/>
        <v>1.9538844653062578E-3</v>
      </c>
      <c r="AU367" s="11">
        <f t="shared" si="241"/>
        <v>1.512591606515017E-3</v>
      </c>
      <c r="AV367" s="14">
        <f t="shared" si="257"/>
        <v>-1.8388030888030888E-2</v>
      </c>
      <c r="AW367" s="11">
        <f t="shared" si="242"/>
        <v>-1.4254600775025864E-2</v>
      </c>
      <c r="AX367" s="13">
        <f t="shared" si="220"/>
        <v>-5.428749453902182E-4</v>
      </c>
      <c r="AY367" s="11">
        <f t="shared" si="224"/>
        <v>-5.1941033758785414E-4</v>
      </c>
      <c r="AZ367" s="12">
        <f t="shared" si="222"/>
        <v>5.7165525115877084E-5</v>
      </c>
      <c r="BA367" s="11">
        <f t="shared" si="223"/>
        <v>5.4450539754173155E-5</v>
      </c>
      <c r="BB367" s="117">
        <f t="shared" si="243"/>
        <v>12954</v>
      </c>
      <c r="BC367" s="341">
        <f t="shared" si="221"/>
        <v>379</v>
      </c>
    </row>
    <row r="368" spans="1:55" ht="16">
      <c r="A368" s="20">
        <v>253</v>
      </c>
      <c r="B368" s="19">
        <v>44722</v>
      </c>
      <c r="C368" s="8">
        <v>15657644</v>
      </c>
      <c r="D368" s="8">
        <v>13675</v>
      </c>
      <c r="E368" s="8">
        <v>5442292</v>
      </c>
      <c r="F368" s="8">
        <v>5352793</v>
      </c>
      <c r="G368" s="8">
        <v>6629870</v>
      </c>
      <c r="H368" s="10">
        <f t="shared" si="225"/>
        <v>-712837</v>
      </c>
      <c r="I368" s="8">
        <v>14555</v>
      </c>
      <c r="J368" s="8">
        <v>1677169</v>
      </c>
      <c r="K368" s="8">
        <v>512</v>
      </c>
      <c r="L368" s="9">
        <v>28</v>
      </c>
      <c r="M368" s="8">
        <v>294076</v>
      </c>
      <c r="N368" s="8">
        <v>3574</v>
      </c>
      <c r="O368" s="18">
        <f t="shared" si="226"/>
        <v>8012</v>
      </c>
      <c r="P368" s="18">
        <f t="shared" si="227"/>
        <v>-5</v>
      </c>
      <c r="Q368" s="18">
        <f t="shared" si="228"/>
        <v>-1</v>
      </c>
      <c r="R368" s="18">
        <f t="shared" si="234"/>
        <v>0</v>
      </c>
      <c r="S368" s="17">
        <f t="shared" si="235"/>
        <v>7079.4285714285716</v>
      </c>
      <c r="T368" s="17">
        <f t="shared" si="236"/>
        <v>-4.5714285714285712</v>
      </c>
      <c r="U368" s="17">
        <f t="shared" si="237"/>
        <v>-0.2857142857142857</v>
      </c>
      <c r="V368" s="17">
        <f t="shared" si="229"/>
        <v>8012</v>
      </c>
      <c r="W368" s="17">
        <f t="shared" si="238"/>
        <v>0</v>
      </c>
      <c r="X368" s="17">
        <f t="shared" si="230"/>
        <v>0</v>
      </c>
      <c r="Y368" s="17">
        <f t="shared" si="244"/>
        <v>7079.4285714285716</v>
      </c>
      <c r="Z368" s="17">
        <f t="shared" si="245"/>
        <v>6.5714285714285712</v>
      </c>
      <c r="AA368" s="17">
        <f t="shared" si="246"/>
        <v>0.7142857142857143</v>
      </c>
      <c r="AB368" s="11">
        <f t="shared" si="247"/>
        <v>0.48436156071624054</v>
      </c>
      <c r="AC368" s="11">
        <f t="shared" si="248"/>
        <v>3.9369745155360284E-6</v>
      </c>
      <c r="AD368" s="11">
        <f t="shared" si="249"/>
        <v>1.3815971262779775E-3</v>
      </c>
      <c r="AE368" s="11">
        <f t="shared" si="250"/>
        <v>0.48323174800907598</v>
      </c>
      <c r="AF368" s="11">
        <f t="shared" si="251"/>
        <v>8.8303885459264084E-8</v>
      </c>
      <c r="AG368" s="11">
        <f t="shared" si="252"/>
        <v>2.7210884353741496E-4</v>
      </c>
      <c r="AH368" s="11">
        <f t="shared" si="219"/>
        <v>0.54816639299397918</v>
      </c>
      <c r="AI368" s="11">
        <f t="shared" si="239"/>
        <v>0</v>
      </c>
      <c r="AJ368" s="11">
        <f t="shared" si="240"/>
        <v>0</v>
      </c>
      <c r="AK368" s="16">
        <f t="shared" si="259"/>
        <v>0.54162413928044628</v>
      </c>
      <c r="AL368" s="16">
        <f t="shared" si="260"/>
        <v>9.6848958601307336E-7</v>
      </c>
      <c r="AM368" s="16">
        <f t="shared" si="258"/>
        <v>1.9455252918287938E-3</v>
      </c>
      <c r="AN368" s="15">
        <f t="shared" si="253"/>
        <v>0.56580504515727192</v>
      </c>
      <c r="AO368" s="15">
        <f t="shared" si="254"/>
        <v>0</v>
      </c>
      <c r="AP368" s="15">
        <f t="shared" si="255"/>
        <v>1.9047619047619048E-3</v>
      </c>
      <c r="AQ368" s="15">
        <f t="shared" si="231"/>
        <v>0.66513746713051791</v>
      </c>
      <c r="AR368" s="15">
        <f t="shared" si="232"/>
        <v>5.5439244139526892E-6</v>
      </c>
      <c r="AS368" s="15">
        <f t="shared" si="233"/>
        <v>4.2813414511083453E-3</v>
      </c>
      <c r="AT368" s="14">
        <f t="shared" si="256"/>
        <v>2.0626347122945097E-3</v>
      </c>
      <c r="AU368" s="11">
        <f t="shared" si="241"/>
        <v>1.5030029677375707E-3</v>
      </c>
      <c r="AV368" s="14">
        <f t="shared" si="257"/>
        <v>-1.9183908803835942E-2</v>
      </c>
      <c r="AW368" s="11">
        <f t="shared" si="242"/>
        <v>-1.4143461384273411E-2</v>
      </c>
      <c r="AX368" s="13">
        <f t="shared" si="220"/>
        <v>-5.5785827844651373E-4</v>
      </c>
      <c r="AY368" s="11">
        <f t="shared" si="224"/>
        <v>-5.1261695320632239E-4</v>
      </c>
      <c r="AZ368" s="12">
        <f t="shared" si="222"/>
        <v>5.9277180397202359E-5</v>
      </c>
      <c r="BA368" s="11">
        <f t="shared" si="223"/>
        <v>5.4019589696759833E-5</v>
      </c>
      <c r="BB368" s="117">
        <f t="shared" si="243"/>
        <v>13675</v>
      </c>
      <c r="BC368" s="341">
        <f t="shared" si="221"/>
        <v>393</v>
      </c>
    </row>
    <row r="369" spans="1:55" ht="16">
      <c r="A369" s="20">
        <v>254</v>
      </c>
      <c r="B369" s="19">
        <v>44723</v>
      </c>
      <c r="C369" s="8">
        <v>15669779</v>
      </c>
      <c r="D369" s="8">
        <v>12135</v>
      </c>
      <c r="E369" s="8">
        <v>5442856</v>
      </c>
      <c r="F369" s="8">
        <v>5353265</v>
      </c>
      <c r="G369" s="8">
        <v>6629870</v>
      </c>
      <c r="H369" s="10">
        <f t="shared" si="225"/>
        <v>-717660</v>
      </c>
      <c r="I369" s="8">
        <v>12682</v>
      </c>
      <c r="J369" s="8">
        <v>1683429</v>
      </c>
      <c r="K369" s="8">
        <v>454</v>
      </c>
      <c r="L369" s="9">
        <v>27</v>
      </c>
      <c r="M369" s="8">
        <v>294076</v>
      </c>
      <c r="N369" s="8">
        <v>3597</v>
      </c>
      <c r="O369" s="18">
        <f t="shared" si="226"/>
        <v>6260</v>
      </c>
      <c r="P369" s="18">
        <f t="shared" si="227"/>
        <v>-58</v>
      </c>
      <c r="Q369" s="18">
        <f t="shared" si="228"/>
        <v>-1</v>
      </c>
      <c r="R369" s="18">
        <f t="shared" si="234"/>
        <v>0</v>
      </c>
      <c r="S369" s="17">
        <f t="shared" si="235"/>
        <v>6183.1428571428569</v>
      </c>
      <c r="T369" s="17">
        <f t="shared" si="236"/>
        <v>-5.8571428571428568</v>
      </c>
      <c r="U369" s="17">
        <f t="shared" si="237"/>
        <v>0.5714285714285714</v>
      </c>
      <c r="V369" s="17">
        <f t="shared" si="229"/>
        <v>6260</v>
      </c>
      <c r="W369" s="17">
        <f t="shared" si="238"/>
        <v>0</v>
      </c>
      <c r="X369" s="17">
        <f t="shared" si="230"/>
        <v>0</v>
      </c>
      <c r="Y369" s="17">
        <f t="shared" si="244"/>
        <v>6183.1428571428569</v>
      </c>
      <c r="Z369" s="17">
        <f t="shared" si="245"/>
        <v>5.2857142857142856</v>
      </c>
      <c r="AA369" s="17">
        <f t="shared" si="246"/>
        <v>1.4285714285714286</v>
      </c>
      <c r="AB369" s="11">
        <f t="shared" si="247"/>
        <v>0.42481228836433232</v>
      </c>
      <c r="AC369" s="11">
        <f t="shared" si="248"/>
        <v>3.1515692728128682E-6</v>
      </c>
      <c r="AD369" s="11">
        <f t="shared" si="249"/>
        <v>2.7901785714285715E-3</v>
      </c>
      <c r="AE369" s="11">
        <f t="shared" si="250"/>
        <v>0.48735644725715377</v>
      </c>
      <c r="AF369" s="11">
        <f t="shared" si="251"/>
        <v>3.4246220490514759E-6</v>
      </c>
      <c r="AG369" s="11">
        <f t="shared" si="252"/>
        <v>2.7793218454697053E-4</v>
      </c>
      <c r="AH369" s="11">
        <f t="shared" si="219"/>
        <v>0.43009275163174165</v>
      </c>
      <c r="AI369" s="11">
        <f t="shared" si="239"/>
        <v>0</v>
      </c>
      <c r="AJ369" s="11">
        <f t="shared" si="240"/>
        <v>0</v>
      </c>
      <c r="AK369" s="16">
        <f t="shared" si="259"/>
        <v>0.48827870179899985</v>
      </c>
      <c r="AL369" s="16">
        <f t="shared" si="260"/>
        <v>0</v>
      </c>
      <c r="AM369" s="16">
        <f t="shared" si="258"/>
        <v>0</v>
      </c>
      <c r="AN369" s="15">
        <f t="shared" si="253"/>
        <v>0.53682133537012289</v>
      </c>
      <c r="AO369" s="15">
        <f t="shared" si="254"/>
        <v>0</v>
      </c>
      <c r="AP369" s="15">
        <f t="shared" si="255"/>
        <v>0</v>
      </c>
      <c r="AQ369" s="15">
        <f t="shared" si="231"/>
        <v>0.67455261502984176</v>
      </c>
      <c r="AR369" s="15">
        <f t="shared" si="232"/>
        <v>6.4433768722686907E-6</v>
      </c>
      <c r="AS369" s="15">
        <f t="shared" si="233"/>
        <v>2.8988529718456729E-3</v>
      </c>
      <c r="AT369" s="14">
        <f t="shared" si="256"/>
        <v>1.8303526313487293E-3</v>
      </c>
      <c r="AU369" s="11">
        <f t="shared" si="241"/>
        <v>1.2723154020042196E-3</v>
      </c>
      <c r="AV369" s="14">
        <f t="shared" si="257"/>
        <v>-1.6909121310927179E-2</v>
      </c>
      <c r="AW369" s="11">
        <f t="shared" si="242"/>
        <v>-1.1891041404758598E-2</v>
      </c>
      <c r="AX369" s="13">
        <f t="shared" si="220"/>
        <v>-6.6214295834812168E-4</v>
      </c>
      <c r="AY369" s="11">
        <f t="shared" si="224"/>
        <v>-4.5451865387581677E-4</v>
      </c>
      <c r="AZ369" s="12">
        <f t="shared" si="222"/>
        <v>7.119294948468069E-5</v>
      </c>
      <c r="BA369" s="11">
        <f t="shared" si="223"/>
        <v>4.8266406430291991E-5</v>
      </c>
      <c r="BB369" s="117">
        <f t="shared" si="243"/>
        <v>12135</v>
      </c>
      <c r="BC369" s="341">
        <f t="shared" si="221"/>
        <v>472</v>
      </c>
    </row>
    <row r="370" spans="1:55" ht="16">
      <c r="A370" s="20">
        <v>255</v>
      </c>
      <c r="B370" s="19">
        <v>44724</v>
      </c>
      <c r="C370" s="8">
        <v>15673493</v>
      </c>
      <c r="D370" s="8">
        <v>3714</v>
      </c>
      <c r="E370" s="8">
        <v>5443107</v>
      </c>
      <c r="F370" s="8">
        <v>5353497</v>
      </c>
      <c r="G370" s="8">
        <v>6629870</v>
      </c>
      <c r="H370" s="10">
        <f t="shared" si="225"/>
        <v>-722222</v>
      </c>
      <c r="I370" s="8">
        <v>12246</v>
      </c>
      <c r="J370" s="8">
        <v>1688179</v>
      </c>
      <c r="K370" s="8">
        <v>454</v>
      </c>
      <c r="L370" s="9">
        <v>27</v>
      </c>
      <c r="M370" s="8">
        <v>294076</v>
      </c>
      <c r="N370" s="8">
        <v>3613</v>
      </c>
      <c r="O370" s="18">
        <f t="shared" si="226"/>
        <v>4750</v>
      </c>
      <c r="P370" s="18">
        <f t="shared" si="227"/>
        <v>0</v>
      </c>
      <c r="Q370" s="18">
        <f t="shared" si="228"/>
        <v>0</v>
      </c>
      <c r="R370" s="18">
        <f t="shared" si="234"/>
        <v>0</v>
      </c>
      <c r="S370" s="17">
        <f t="shared" si="235"/>
        <v>6157.7142857142853</v>
      </c>
      <c r="T370" s="17">
        <f t="shared" si="236"/>
        <v>-6.5714285714285712</v>
      </c>
      <c r="U370" s="17">
        <f t="shared" si="237"/>
        <v>0.8571428571428571</v>
      </c>
      <c r="V370" s="17">
        <f t="shared" si="229"/>
        <v>4750</v>
      </c>
      <c r="W370" s="17">
        <f t="shared" si="238"/>
        <v>0</v>
      </c>
      <c r="X370" s="17">
        <f t="shared" si="230"/>
        <v>0</v>
      </c>
      <c r="Y370" s="17">
        <f t="shared" si="244"/>
        <v>6157.7142857142853</v>
      </c>
      <c r="Z370" s="17">
        <f t="shared" si="245"/>
        <v>4.5714285714285712</v>
      </c>
      <c r="AA370" s="17">
        <f t="shared" si="246"/>
        <v>1.7142857142857142</v>
      </c>
      <c r="AB370" s="11">
        <f t="shared" si="247"/>
        <v>0.4855475702345281</v>
      </c>
      <c r="AC370" s="11">
        <f t="shared" si="248"/>
        <v>2.7155458124034759E-6</v>
      </c>
      <c r="AD370" s="11">
        <f t="shared" si="249"/>
        <v>3.7759597230962866E-3</v>
      </c>
      <c r="AE370" s="11">
        <f t="shared" si="250"/>
        <v>0.5725863169625951</v>
      </c>
      <c r="AF370" s="11">
        <f t="shared" si="251"/>
        <v>4.0184653725344531E-6</v>
      </c>
      <c r="AG370" s="11">
        <f t="shared" si="252"/>
        <v>1.6839741790625876E-3</v>
      </c>
      <c r="AH370" s="11">
        <f t="shared" si="219"/>
        <v>0.37454660148241603</v>
      </c>
      <c r="AI370" s="11">
        <f t="shared" si="239"/>
        <v>0</v>
      </c>
      <c r="AJ370" s="11">
        <f t="shared" si="240"/>
        <v>0</v>
      </c>
      <c r="AK370" s="16">
        <f t="shared" si="259"/>
        <v>0.525005009478137</v>
      </c>
      <c r="AL370" s="16">
        <f t="shared" si="260"/>
        <v>3.4253269858480841E-6</v>
      </c>
      <c r="AM370" s="16">
        <f t="shared" si="258"/>
        <v>2.2522522522522522E-3</v>
      </c>
      <c r="AN370" s="15">
        <f t="shared" si="253"/>
        <v>0.53563584033931677</v>
      </c>
      <c r="AO370" s="15">
        <f t="shared" si="254"/>
        <v>0</v>
      </c>
      <c r="AP370" s="15">
        <f t="shared" si="255"/>
        <v>0</v>
      </c>
      <c r="AQ370" s="15">
        <f t="shared" si="231"/>
        <v>0.70678355267029935</v>
      </c>
      <c r="AR370" s="15">
        <f t="shared" si="232"/>
        <v>6.4239669855529709E-6</v>
      </c>
      <c r="AS370" s="15">
        <f t="shared" si="233"/>
        <v>6.8204215992966524E-3</v>
      </c>
      <c r="AT370" s="14">
        <f t="shared" si="256"/>
        <v>5.6019197963157652E-4</v>
      </c>
      <c r="AU370" s="11">
        <f t="shared" si="241"/>
        <v>1.2519099167856984E-3</v>
      </c>
      <c r="AV370" s="14">
        <f t="shared" si="257"/>
        <v>-5.1424631207578836E-3</v>
      </c>
      <c r="AW370" s="11">
        <f t="shared" si="242"/>
        <v>-1.1546392690784875E-2</v>
      </c>
      <c r="AX370" s="13">
        <f t="shared" si="220"/>
        <v>-3.2327285901401779E-4</v>
      </c>
      <c r="AY370" s="11">
        <f t="shared" si="224"/>
        <v>-4.5285609138361754E-4</v>
      </c>
      <c r="AZ370" s="12">
        <f t="shared" si="222"/>
        <v>3.4993144661961699E-5</v>
      </c>
      <c r="BA370" s="11">
        <f t="shared" si="223"/>
        <v>4.8697356487705313E-5</v>
      </c>
      <c r="BB370" s="117">
        <f t="shared" si="243"/>
        <v>3714</v>
      </c>
      <c r="BC370" s="341">
        <f t="shared" si="221"/>
        <v>232</v>
      </c>
    </row>
    <row r="371" spans="1:55" ht="16">
      <c r="A371" s="20">
        <v>256</v>
      </c>
      <c r="B371" s="19">
        <v>44725</v>
      </c>
      <c r="C371" s="8">
        <v>15674717</v>
      </c>
      <c r="D371" s="8">
        <v>1224</v>
      </c>
      <c r="E371" s="8">
        <v>5443336</v>
      </c>
      <c r="F371" s="8">
        <v>5353678</v>
      </c>
      <c r="G371" s="8">
        <v>6629870</v>
      </c>
      <c r="H371" s="10">
        <f t="shared" si="225"/>
        <v>-720239</v>
      </c>
      <c r="I371" s="8">
        <v>5003</v>
      </c>
      <c r="J371" s="8">
        <v>1693269</v>
      </c>
      <c r="K371" s="8">
        <v>444</v>
      </c>
      <c r="L371" s="9">
        <v>23</v>
      </c>
      <c r="M371" s="8">
        <v>294076</v>
      </c>
      <c r="N371" s="8">
        <v>3616</v>
      </c>
      <c r="O371" s="18">
        <f t="shared" si="226"/>
        <v>5090</v>
      </c>
      <c r="P371" s="18">
        <f t="shared" si="227"/>
        <v>-10</v>
      </c>
      <c r="Q371" s="18">
        <f t="shared" si="228"/>
        <v>-4</v>
      </c>
      <c r="R371" s="18">
        <f t="shared" si="234"/>
        <v>0</v>
      </c>
      <c r="S371" s="17">
        <f t="shared" si="235"/>
        <v>6023</v>
      </c>
      <c r="T371" s="17">
        <f t="shared" si="236"/>
        <v>-7.4285714285714288</v>
      </c>
      <c r="U371" s="17">
        <f t="shared" si="237"/>
        <v>-0.2857142857142857</v>
      </c>
      <c r="V371" s="17">
        <f t="shared" si="229"/>
        <v>5090</v>
      </c>
      <c r="W371" s="17">
        <f t="shared" si="238"/>
        <v>0</v>
      </c>
      <c r="X371" s="17">
        <f t="shared" si="230"/>
        <v>0</v>
      </c>
      <c r="Y371" s="17">
        <f t="shared" si="244"/>
        <v>6023</v>
      </c>
      <c r="Z371" s="17">
        <f t="shared" si="245"/>
        <v>4.5714285714285712</v>
      </c>
      <c r="AA371" s="17">
        <f t="shared" si="246"/>
        <v>1.7142857142857142</v>
      </c>
      <c r="AB371" s="11">
        <f t="shared" si="247"/>
        <v>0.49183406826718928</v>
      </c>
      <c r="AC371" s="11">
        <f t="shared" si="248"/>
        <v>2.7079051282053448E-6</v>
      </c>
      <c r="AD371" s="11">
        <f t="shared" si="249"/>
        <v>3.7759597230962866E-3</v>
      </c>
      <c r="AE371" s="11">
        <f t="shared" si="250"/>
        <v>0.58475917261477861</v>
      </c>
      <c r="AF371" s="11">
        <f t="shared" si="251"/>
        <v>4.0011620766379107E-6</v>
      </c>
      <c r="AG371" s="11">
        <f t="shared" si="252"/>
        <v>1.717721156598912E-3</v>
      </c>
      <c r="AH371" s="11">
        <f t="shared" si="219"/>
        <v>0.41564592520006532</v>
      </c>
      <c r="AI371" s="11">
        <f t="shared" si="239"/>
        <v>0</v>
      </c>
      <c r="AJ371" s="11">
        <f t="shared" si="240"/>
        <v>0</v>
      </c>
      <c r="AK371" s="16">
        <f t="shared" si="259"/>
        <v>0.53576956643477935</v>
      </c>
      <c r="AL371" s="16">
        <f t="shared" si="260"/>
        <v>3.7792385044293238E-6</v>
      </c>
      <c r="AM371" s="16">
        <f t="shared" si="258"/>
        <v>5.2120831190598628E-3</v>
      </c>
      <c r="AN371" s="15">
        <f t="shared" si="253"/>
        <v>0.10622360347438042</v>
      </c>
      <c r="AO371" s="15">
        <f t="shared" si="254"/>
        <v>0</v>
      </c>
      <c r="AP371" s="15">
        <f t="shared" si="255"/>
        <v>0</v>
      </c>
      <c r="AQ371" s="15">
        <f t="shared" si="231"/>
        <v>0.71642057788325075</v>
      </c>
      <c r="AR371" s="15">
        <f t="shared" si="232"/>
        <v>6.3102543827852058E-6</v>
      </c>
      <c r="AS371" s="15">
        <f t="shared" si="233"/>
        <v>4.8739495798319332E-3</v>
      </c>
      <c r="AT371" s="14">
        <f t="shared" si="256"/>
        <v>1.8461900459586689E-4</v>
      </c>
      <c r="AU371" s="11">
        <f t="shared" si="241"/>
        <v>1.2459843534962654E-3</v>
      </c>
      <c r="AV371" s="14">
        <f t="shared" si="257"/>
        <v>-1.69943588170038E-3</v>
      </c>
      <c r="AW371" s="11">
        <f t="shared" si="242"/>
        <v>-1.1341625434079275E-2</v>
      </c>
      <c r="AX371" s="13">
        <f t="shared" si="220"/>
        <v>-2.5061546172783439E-4</v>
      </c>
      <c r="AY371" s="11">
        <f t="shared" si="224"/>
        <v>-4.6723802689184419E-4</v>
      </c>
      <c r="AZ371" s="12">
        <f t="shared" si="222"/>
        <v>2.7300686137133912E-5</v>
      </c>
      <c r="BA371" s="11">
        <f t="shared" si="223"/>
        <v>5.0787464266159927E-5</v>
      </c>
      <c r="BB371" s="117">
        <f t="shared" si="243"/>
        <v>1224</v>
      </c>
      <c r="BC371" s="341">
        <f t="shared" si="221"/>
        <v>181</v>
      </c>
    </row>
    <row r="372" spans="1:55" ht="16">
      <c r="A372" s="20">
        <v>257</v>
      </c>
      <c r="B372" s="19">
        <v>44726</v>
      </c>
      <c r="C372" s="8">
        <v>15675979</v>
      </c>
      <c r="D372" s="8">
        <v>1262</v>
      </c>
      <c r="E372" s="8">
        <v>5443480</v>
      </c>
      <c r="F372" s="8">
        <v>5353786</v>
      </c>
      <c r="G372" s="8">
        <v>6629870</v>
      </c>
      <c r="H372" s="10">
        <f t="shared" si="225"/>
        <v>-724449</v>
      </c>
      <c r="I372" s="8">
        <v>6986</v>
      </c>
      <c r="J372" s="8">
        <v>1695339</v>
      </c>
      <c r="K372" s="8">
        <v>473</v>
      </c>
      <c r="L372" s="9">
        <v>28</v>
      </c>
      <c r="M372" s="8">
        <v>294076</v>
      </c>
      <c r="N372" s="8">
        <v>3631</v>
      </c>
      <c r="O372" s="18">
        <f t="shared" si="226"/>
        <v>2070</v>
      </c>
      <c r="P372" s="18">
        <f t="shared" si="227"/>
        <v>29</v>
      </c>
      <c r="Q372" s="18">
        <f t="shared" si="228"/>
        <v>5</v>
      </c>
      <c r="R372" s="18">
        <f t="shared" si="234"/>
        <v>0</v>
      </c>
      <c r="S372" s="17">
        <f t="shared" si="235"/>
        <v>5958.1428571428569</v>
      </c>
      <c r="T372" s="17">
        <f t="shared" si="236"/>
        <v>-10.571428571428571</v>
      </c>
      <c r="U372" s="17">
        <f t="shared" si="237"/>
        <v>-0.5714285714285714</v>
      </c>
      <c r="V372" s="17">
        <f t="shared" si="229"/>
        <v>2070</v>
      </c>
      <c r="W372" s="17">
        <f t="shared" si="238"/>
        <v>29</v>
      </c>
      <c r="X372" s="17">
        <f t="shared" si="230"/>
        <v>5</v>
      </c>
      <c r="Y372" s="17">
        <f t="shared" si="244"/>
        <v>5958.1428571428569</v>
      </c>
      <c r="Z372" s="17">
        <f t="shared" si="245"/>
        <v>4.5714285714285712</v>
      </c>
      <c r="AA372" s="17">
        <f t="shared" si="246"/>
        <v>1.7142857142857142</v>
      </c>
      <c r="AB372" s="11">
        <f t="shared" si="247"/>
        <v>1.1909140230147626</v>
      </c>
      <c r="AC372" s="11">
        <f t="shared" si="248"/>
        <v>2.6997651119984902E-6</v>
      </c>
      <c r="AD372" s="11">
        <f t="shared" si="249"/>
        <v>3.8610038610038607E-3</v>
      </c>
      <c r="AE372" s="11">
        <f t="shared" si="250"/>
        <v>0.67783018867924527</v>
      </c>
      <c r="AF372" s="11">
        <f t="shared" si="251"/>
        <v>3.9979172589305868E-6</v>
      </c>
      <c r="AG372" s="11">
        <f t="shared" si="252"/>
        <v>1.5006002400960385E-3</v>
      </c>
      <c r="AH372" s="11">
        <f t="shared" si="219"/>
        <v>0.41375174895062961</v>
      </c>
      <c r="AI372" s="11">
        <f t="shared" si="239"/>
        <v>1.7126634929240421E-5</v>
      </c>
      <c r="AJ372" s="11">
        <f t="shared" si="240"/>
        <v>1.1261261261261261E-2</v>
      </c>
      <c r="AK372" s="16">
        <f t="shared" si="259"/>
        <v>0.53819241951964047</v>
      </c>
      <c r="AL372" s="16">
        <f t="shared" si="260"/>
        <v>3.7792385044293238E-6</v>
      </c>
      <c r="AM372" s="16">
        <f t="shared" si="258"/>
        <v>5.2120831190598628E-3</v>
      </c>
      <c r="AN372" s="15">
        <f t="shared" si="253"/>
        <v>0.7871698113207547</v>
      </c>
      <c r="AO372" s="15">
        <f t="shared" si="254"/>
        <v>2.3118391105989915E-5</v>
      </c>
      <c r="AP372" s="15">
        <f t="shared" si="255"/>
        <v>0</v>
      </c>
      <c r="AQ372" s="15">
        <f t="shared" si="231"/>
        <v>0.67941859732270404</v>
      </c>
      <c r="AR372" s="15">
        <f t="shared" si="232"/>
        <v>5.626318435256152E-6</v>
      </c>
      <c r="AS372" s="15">
        <f t="shared" si="233"/>
        <v>4.8739495798319332E-3</v>
      </c>
      <c r="AT372" s="14">
        <f t="shared" si="256"/>
        <v>1.9035064035946407E-4</v>
      </c>
      <c r="AU372" s="11">
        <f t="shared" si="241"/>
        <v>1.230146938886326E-3</v>
      </c>
      <c r="AV372" s="14">
        <f t="shared" si="257"/>
        <v>-1.7420135854973918E-3</v>
      </c>
      <c r="AW372" s="11">
        <f t="shared" si="242"/>
        <v>-1.101635419605603E-2</v>
      </c>
      <c r="AX372" s="13">
        <f t="shared" si="220"/>
        <v>-1.4995022485591588E-4</v>
      </c>
      <c r="AY372" s="11">
        <f t="shared" si="224"/>
        <v>-4.6128232604497751E-4</v>
      </c>
      <c r="AZ372" s="12">
        <f t="shared" si="222"/>
        <v>1.628991217022355E-5</v>
      </c>
      <c r="BA372" s="11">
        <f t="shared" si="223"/>
        <v>5.0636631746065258E-5</v>
      </c>
      <c r="BB372" s="117">
        <f t="shared" si="243"/>
        <v>1262</v>
      </c>
      <c r="BC372" s="341">
        <f t="shared" si="221"/>
        <v>108</v>
      </c>
    </row>
    <row r="373" spans="1:55" ht="16">
      <c r="A373" s="20">
        <v>258</v>
      </c>
      <c r="B373" s="19">
        <v>44727</v>
      </c>
      <c r="C373" s="8">
        <v>15689115</v>
      </c>
      <c r="D373" s="8">
        <v>13136</v>
      </c>
      <c r="E373" s="8">
        <v>5444025</v>
      </c>
      <c r="F373" s="8">
        <v>5354281</v>
      </c>
      <c r="G373" s="8">
        <v>6629870</v>
      </c>
      <c r="H373" s="10">
        <f t="shared" si="225"/>
        <v>-739649</v>
      </c>
      <c r="I373" s="8">
        <v>13163</v>
      </c>
      <c r="J373" s="8">
        <v>1703839</v>
      </c>
      <c r="K373" s="8">
        <v>476</v>
      </c>
      <c r="L373" s="9">
        <v>35</v>
      </c>
      <c r="M373" s="8">
        <v>294076</v>
      </c>
      <c r="N373" s="8">
        <v>3649</v>
      </c>
      <c r="O373" s="18">
        <f t="shared" si="226"/>
        <v>8500</v>
      </c>
      <c r="P373" s="18">
        <f t="shared" si="227"/>
        <v>3</v>
      </c>
      <c r="Q373" s="18">
        <f t="shared" si="228"/>
        <v>7</v>
      </c>
      <c r="R373" s="18">
        <f t="shared" si="234"/>
        <v>0</v>
      </c>
      <c r="S373" s="17">
        <f t="shared" si="235"/>
        <v>6005.2857142857147</v>
      </c>
      <c r="T373" s="17">
        <f t="shared" si="236"/>
        <v>-5</v>
      </c>
      <c r="U373" s="17">
        <f t="shared" si="237"/>
        <v>-0.2857142857142857</v>
      </c>
      <c r="V373" s="17">
        <f t="shared" si="229"/>
        <v>8500</v>
      </c>
      <c r="W373" s="17">
        <f t="shared" si="238"/>
        <v>3</v>
      </c>
      <c r="X373" s="17">
        <f t="shared" si="230"/>
        <v>7</v>
      </c>
      <c r="Y373" s="17">
        <f t="shared" si="244"/>
        <v>6005.2857142857147</v>
      </c>
      <c r="Z373" s="17">
        <f t="shared" si="245"/>
        <v>4.5714285714285712</v>
      </c>
      <c r="AA373" s="17">
        <f t="shared" si="246"/>
        <v>1.8571428571428572</v>
      </c>
      <c r="AB373" s="11">
        <f t="shared" si="247"/>
        <v>0.85961719357081512</v>
      </c>
      <c r="AC373" s="11">
        <f t="shared" si="248"/>
        <v>2.6964687129999198E-6</v>
      </c>
      <c r="AD373" s="11">
        <f t="shared" si="249"/>
        <v>3.9263062518876471E-3</v>
      </c>
      <c r="AE373" s="11">
        <f t="shared" si="250"/>
        <v>0.58851370357234578</v>
      </c>
      <c r="AF373" s="11">
        <f t="shared" si="251"/>
        <v>3.9777250854108367E-6</v>
      </c>
      <c r="AG373" s="11">
        <f t="shared" si="252"/>
        <v>1.3896609227348527E-3</v>
      </c>
      <c r="AH373" s="11">
        <f t="shared" si="219"/>
        <v>1</v>
      </c>
      <c r="AI373" s="11">
        <f t="shared" si="239"/>
        <v>1.7695575929061974E-6</v>
      </c>
      <c r="AJ373" s="11">
        <f t="shared" si="240"/>
        <v>1.4799154334038054E-2</v>
      </c>
      <c r="AK373" s="16">
        <f t="shared" si="259"/>
        <v>0.51770542325616942</v>
      </c>
      <c r="AL373" s="16">
        <f t="shared" si="260"/>
        <v>3.7792385044293238E-6</v>
      </c>
      <c r="AM373" s="16">
        <f t="shared" si="258"/>
        <v>5.2120831190598628E-3</v>
      </c>
      <c r="AN373" s="15">
        <f t="shared" si="253"/>
        <v>0.74291584624604057</v>
      </c>
      <c r="AO373" s="15">
        <f t="shared" si="254"/>
        <v>4.8424479300653668E-6</v>
      </c>
      <c r="AP373" s="15">
        <f t="shared" si="255"/>
        <v>9.727626459143969E-3</v>
      </c>
      <c r="AQ373" s="15">
        <f t="shared" si="231"/>
        <v>0.67760585952021213</v>
      </c>
      <c r="AR373" s="15">
        <f t="shared" si="232"/>
        <v>2.9022822016014419E-6</v>
      </c>
      <c r="AS373" s="15">
        <f t="shared" si="233"/>
        <v>4.7817836812144212E-3</v>
      </c>
      <c r="AT373" s="14">
        <f t="shared" si="256"/>
        <v>1.9813359839634865E-3</v>
      </c>
      <c r="AU373" s="11">
        <f t="shared" si="241"/>
        <v>9.6866799155079317E-4</v>
      </c>
      <c r="AV373" s="14">
        <f t="shared" si="257"/>
        <v>-1.7759775244744466E-2</v>
      </c>
      <c r="AW373" s="11">
        <f t="shared" si="242"/>
        <v>-8.6007654373521491E-3</v>
      </c>
      <c r="AX373" s="13">
        <f t="shared" si="220"/>
        <v>-6.8327791190270118E-4</v>
      </c>
      <c r="AY373" s="11">
        <f t="shared" si="224"/>
        <v>0.9991857161236225</v>
      </c>
      <c r="AZ373" s="12">
        <f t="shared" si="222"/>
        <v>7.4662097446857926E-5</v>
      </c>
      <c r="BA373" s="11">
        <f t="shared" si="223"/>
        <v>-0.11534949295493621</v>
      </c>
      <c r="BB373" s="117">
        <f t="shared" si="243"/>
        <v>13136</v>
      </c>
      <c r="BC373" s="341">
        <f t="shared" si="221"/>
        <v>495</v>
      </c>
    </row>
    <row r="374" spans="1:55" ht="16">
      <c r="A374" s="20">
        <v>259</v>
      </c>
      <c r="B374" s="19">
        <v>44728</v>
      </c>
      <c r="C374" s="8">
        <v>15701794</v>
      </c>
      <c r="D374" s="8">
        <v>12679</v>
      </c>
      <c r="E374" s="8">
        <v>5444529</v>
      </c>
      <c r="F374" s="8">
        <v>5354757</v>
      </c>
      <c r="G374" s="8">
        <v>6629870</v>
      </c>
      <c r="H374" s="10">
        <f t="shared" si="225"/>
        <v>-747818</v>
      </c>
      <c r="I374" s="8">
        <v>13374</v>
      </c>
      <c r="J374" s="8">
        <v>1711318</v>
      </c>
      <c r="K374" s="8">
        <v>465</v>
      </c>
      <c r="L374" s="9">
        <v>27</v>
      </c>
      <c r="M374" s="8">
        <v>294076</v>
      </c>
      <c r="N374" s="8">
        <v>3671</v>
      </c>
      <c r="O374" s="18">
        <f t="shared" si="226"/>
        <v>7479</v>
      </c>
      <c r="P374" s="18">
        <f t="shared" si="227"/>
        <v>-11</v>
      </c>
      <c r="Q374" s="18">
        <f t="shared" si="228"/>
        <v>-8</v>
      </c>
      <c r="R374" s="18">
        <f t="shared" si="234"/>
        <v>0</v>
      </c>
      <c r="S374" s="17">
        <f t="shared" si="235"/>
        <v>6105</v>
      </c>
      <c r="T374" s="17">
        <f t="shared" si="236"/>
        <v>-4.5714285714285712</v>
      </c>
      <c r="U374" s="17">
        <f t="shared" si="237"/>
        <v>0</v>
      </c>
      <c r="V374" s="17">
        <f t="shared" si="229"/>
        <v>7479</v>
      </c>
      <c r="W374" s="17">
        <f t="shared" si="238"/>
        <v>0</v>
      </c>
      <c r="X374" s="17">
        <f t="shared" si="230"/>
        <v>0</v>
      </c>
      <c r="Y374" s="17">
        <f t="shared" si="244"/>
        <v>6105</v>
      </c>
      <c r="Z374" s="17">
        <f t="shared" si="245"/>
        <v>5</v>
      </c>
      <c r="AA374" s="17">
        <f t="shared" si="246"/>
        <v>2.1428571428571428</v>
      </c>
      <c r="AB374" s="11">
        <f t="shared" si="247"/>
        <v>0.46380004558231408</v>
      </c>
      <c r="AC374" s="11">
        <f t="shared" si="248"/>
        <v>2.9345495671832843E-6</v>
      </c>
      <c r="AD374" s="11">
        <f t="shared" si="249"/>
        <v>4.501800720288115E-3</v>
      </c>
      <c r="AE374" s="11">
        <f t="shared" si="250"/>
        <v>0.3828611554634142</v>
      </c>
      <c r="AF374" s="11">
        <f t="shared" si="251"/>
        <v>3.9569398919325309E-6</v>
      </c>
      <c r="AG374" s="11">
        <f t="shared" si="252"/>
        <v>1.3683634373289546E-3</v>
      </c>
      <c r="AH374" s="11">
        <f t="shared" ref="AH374:AH424" si="261">MIN(1,V374/I373)</f>
        <v>0.56818354478462352</v>
      </c>
      <c r="AI374" s="11">
        <f t="shared" si="239"/>
        <v>0</v>
      </c>
      <c r="AJ374" s="11">
        <f t="shared" si="240"/>
        <v>0</v>
      </c>
      <c r="AK374" s="16">
        <f t="shared" si="259"/>
        <v>0.56155749923725462</v>
      </c>
      <c r="AL374" s="16">
        <f t="shared" si="260"/>
        <v>3.7792385044293238E-6</v>
      </c>
      <c r="AM374" s="16">
        <f t="shared" si="258"/>
        <v>5.668704123626073E-3</v>
      </c>
      <c r="AN374" s="15">
        <f t="shared" si="253"/>
        <v>0.49283164608812685</v>
      </c>
      <c r="AO374" s="15">
        <f t="shared" si="254"/>
        <v>0</v>
      </c>
      <c r="AP374" s="15">
        <f t="shared" si="255"/>
        <v>0</v>
      </c>
      <c r="AQ374" s="15">
        <f t="shared" si="231"/>
        <v>0.70581532311984829</v>
      </c>
      <c r="AR374" s="15">
        <f t="shared" si="232"/>
        <v>2.0028297432854418E-6</v>
      </c>
      <c r="AS374" s="15">
        <f t="shared" si="233"/>
        <v>4.7817836812144212E-3</v>
      </c>
      <c r="AT374" s="14">
        <f t="shared" si="256"/>
        <v>1.9124055222802256E-3</v>
      </c>
      <c r="AU374" s="11">
        <f t="shared" si="241"/>
        <v>9.7114595438091975E-4</v>
      </c>
      <c r="AV374" s="14">
        <f t="shared" si="257"/>
        <v>-1.6954660091091683E-2</v>
      </c>
      <c r="AW374" s="11">
        <f t="shared" si="242"/>
        <v>-8.5796151056856916E-3</v>
      </c>
      <c r="AX374" s="13">
        <f t="shared" ref="AX374:AX424" si="262">(F374-F373)/H373</f>
        <v>-6.4354849394780494E-4</v>
      </c>
      <c r="AY374" s="11">
        <f t="shared" si="224"/>
        <v>1.1656253193960495</v>
      </c>
      <c r="AZ374" s="12">
        <f t="shared" si="222"/>
        <v>7.179627956505935E-5</v>
      </c>
      <c r="BA374" s="11">
        <f t="shared" si="223"/>
        <v>4.8309501436035897E-5</v>
      </c>
      <c r="BB374" s="117">
        <f t="shared" si="243"/>
        <v>12679</v>
      </c>
      <c r="BC374" s="341">
        <f t="shared" ref="BC374:BC424" si="263">F374-F373</f>
        <v>476</v>
      </c>
    </row>
    <row r="375" spans="1:55" ht="16">
      <c r="A375" s="20">
        <v>260</v>
      </c>
      <c r="B375" s="19">
        <v>44729</v>
      </c>
      <c r="C375" s="8">
        <v>15714734</v>
      </c>
      <c r="D375" s="8">
        <v>12940</v>
      </c>
      <c r="E375" s="8">
        <v>5444989</v>
      </c>
      <c r="F375" s="8">
        <v>5355143</v>
      </c>
      <c r="G375" s="8">
        <v>6629870</v>
      </c>
      <c r="H375" s="10">
        <f t="shared" si="225"/>
        <v>-765363</v>
      </c>
      <c r="I375" s="8">
        <v>22987</v>
      </c>
      <c r="J375" s="8">
        <v>1718876</v>
      </c>
      <c r="K375" s="8">
        <v>438</v>
      </c>
      <c r="L375" s="9">
        <v>24</v>
      </c>
      <c r="M375" s="8">
        <v>294076</v>
      </c>
      <c r="N375" s="8">
        <v>3689</v>
      </c>
      <c r="O375" s="18">
        <f t="shared" si="226"/>
        <v>7558</v>
      </c>
      <c r="P375" s="18">
        <f t="shared" si="227"/>
        <v>-27</v>
      </c>
      <c r="Q375" s="18">
        <f t="shared" si="228"/>
        <v>-3</v>
      </c>
      <c r="R375" s="18">
        <f t="shared" si="234"/>
        <v>0</v>
      </c>
      <c r="S375" s="17">
        <f t="shared" si="235"/>
        <v>6154.4285714285716</v>
      </c>
      <c r="T375" s="17">
        <f t="shared" si="236"/>
        <v>-3.7142857142857144</v>
      </c>
      <c r="U375" s="17">
        <f t="shared" si="237"/>
        <v>-0.2857142857142857</v>
      </c>
      <c r="V375" s="17">
        <f t="shared" si="229"/>
        <v>7558</v>
      </c>
      <c r="W375" s="17">
        <f t="shared" si="238"/>
        <v>0</v>
      </c>
      <c r="X375" s="17">
        <f t="shared" si="230"/>
        <v>0</v>
      </c>
      <c r="Y375" s="17">
        <f t="shared" si="244"/>
        <v>6154.4285714285716</v>
      </c>
      <c r="Z375" s="17">
        <f t="shared" si="245"/>
        <v>5</v>
      </c>
      <c r="AA375" s="17">
        <f t="shared" si="246"/>
        <v>2.1428571428571428</v>
      </c>
      <c r="AB375" s="11">
        <f t="shared" si="247"/>
        <v>0.46017859813283774</v>
      </c>
      <c r="AC375" s="11">
        <f t="shared" si="248"/>
        <v>2.9217246590055151E-6</v>
      </c>
      <c r="AD375" s="11">
        <f t="shared" si="249"/>
        <v>4.608294930875576E-3</v>
      </c>
      <c r="AE375" s="11">
        <f t="shared" si="250"/>
        <v>0.48436156071624054</v>
      </c>
      <c r="AF375" s="11">
        <f t="shared" si="251"/>
        <v>3.9369745155360284E-6</v>
      </c>
      <c r="AG375" s="11">
        <f t="shared" si="252"/>
        <v>1.3815971262779775E-3</v>
      </c>
      <c r="AH375" s="11">
        <f t="shared" si="261"/>
        <v>0.56512636458800658</v>
      </c>
      <c r="AI375" s="11">
        <f t="shared" si="239"/>
        <v>0</v>
      </c>
      <c r="AJ375" s="11">
        <f t="shared" si="240"/>
        <v>0</v>
      </c>
      <c r="AK375" s="16">
        <f t="shared" si="259"/>
        <v>0.56905614001006166</v>
      </c>
      <c r="AL375" s="16">
        <f t="shared" si="260"/>
        <v>7.0164366746159991E-7</v>
      </c>
      <c r="AM375" s="16">
        <f t="shared" si="258"/>
        <v>4.3711058093213158E-3</v>
      </c>
      <c r="AN375" s="15">
        <f t="shared" si="253"/>
        <v>0.54816639299397918</v>
      </c>
      <c r="AO375" s="15">
        <f t="shared" si="254"/>
        <v>0</v>
      </c>
      <c r="AP375" s="15">
        <f t="shared" si="255"/>
        <v>0</v>
      </c>
      <c r="AQ375" s="15">
        <f t="shared" si="231"/>
        <v>0.71275228198997631</v>
      </c>
      <c r="AR375" s="15">
        <f t="shared" si="232"/>
        <v>2.5297885280309339E-6</v>
      </c>
      <c r="AS375" s="15">
        <f t="shared" si="233"/>
        <v>1.7260159195643069E-3</v>
      </c>
      <c r="AT375" s="14">
        <f t="shared" si="256"/>
        <v>1.9517728100249326E-3</v>
      </c>
      <c r="AU375" s="11">
        <f t="shared" si="241"/>
        <v>9.7144761942110909E-4</v>
      </c>
      <c r="AV375" s="14">
        <f t="shared" si="257"/>
        <v>-1.6907010137673234E-2</v>
      </c>
      <c r="AW375" s="11">
        <f t="shared" si="242"/>
        <v>-8.5667644251354001E-3</v>
      </c>
      <c r="AX375" s="13">
        <f t="shared" si="262"/>
        <v>-5.1616837251844698E-4</v>
      </c>
      <c r="AY375" s="11">
        <f t="shared" si="224"/>
        <v>1.1656298168623298</v>
      </c>
      <c r="AZ375" s="12">
        <f t="shared" ref="AZ375:AZ424" si="264">(F375-F374)/G375</f>
        <v>5.8221352756539722E-5</v>
      </c>
      <c r="BA375" s="11">
        <f t="shared" ref="BA375:BA424" si="265">AVERAGE(AZ372:AZ378)</f>
        <v>4.8029383898706299E-5</v>
      </c>
      <c r="BB375" s="117">
        <f t="shared" si="243"/>
        <v>12940</v>
      </c>
      <c r="BC375" s="341">
        <f t="shared" si="263"/>
        <v>386</v>
      </c>
    </row>
    <row r="376" spans="1:55" ht="16">
      <c r="A376" s="20">
        <v>261</v>
      </c>
      <c r="B376" s="19">
        <v>44730</v>
      </c>
      <c r="C376" s="8">
        <v>0</v>
      </c>
      <c r="D376" s="8">
        <v>0</v>
      </c>
      <c r="E376" s="8">
        <v>0</v>
      </c>
      <c r="F376" s="8">
        <v>0</v>
      </c>
      <c r="G376" s="8">
        <v>6629870</v>
      </c>
      <c r="H376" s="10">
        <f t="shared" si="225"/>
        <v>4598172</v>
      </c>
      <c r="I376" s="8">
        <v>7994</v>
      </c>
      <c r="J376" s="8">
        <v>1725466</v>
      </c>
      <c r="K376" s="8">
        <v>419</v>
      </c>
      <c r="L376" s="9">
        <v>25</v>
      </c>
      <c r="M376" s="8">
        <v>294076</v>
      </c>
      <c r="N376" s="8">
        <v>3718</v>
      </c>
      <c r="O376" s="18">
        <f t="shared" si="226"/>
        <v>6590</v>
      </c>
      <c r="P376" s="18">
        <f t="shared" si="227"/>
        <v>-19</v>
      </c>
      <c r="Q376" s="18">
        <f t="shared" si="228"/>
        <v>1</v>
      </c>
      <c r="R376" s="18">
        <f t="shared" si="234"/>
        <v>0</v>
      </c>
      <c r="S376" s="17">
        <f t="shared" si="235"/>
        <v>6924.8571428571431</v>
      </c>
      <c r="T376" s="17">
        <f t="shared" si="236"/>
        <v>-5.5714285714285712</v>
      </c>
      <c r="U376" s="17">
        <f t="shared" si="237"/>
        <v>-1</v>
      </c>
      <c r="V376" s="17">
        <f t="shared" si="229"/>
        <v>6590</v>
      </c>
      <c r="W376" s="17">
        <f t="shared" si="238"/>
        <v>0</v>
      </c>
      <c r="X376" s="17">
        <f t="shared" si="230"/>
        <v>1</v>
      </c>
      <c r="Y376" s="17">
        <f t="shared" si="244"/>
        <v>6924.8571428571431</v>
      </c>
      <c r="Z376" s="17">
        <f t="shared" si="245"/>
        <v>3.1428571428571428</v>
      </c>
      <c r="AA376" s="17">
        <f t="shared" si="246"/>
        <v>1.4285714285714286</v>
      </c>
      <c r="AB376" s="11">
        <f t="shared" si="247"/>
        <v>0.3012510176559422</v>
      </c>
      <c r="AC376" s="11">
        <f t="shared" si="248"/>
        <v>1.8284373874887676E-6</v>
      </c>
      <c r="AD376" s="11">
        <f t="shared" si="249"/>
        <v>3.2615786040443577E-3</v>
      </c>
      <c r="AE376" s="11">
        <f t="shared" si="250"/>
        <v>0.42481228836433232</v>
      </c>
      <c r="AF376" s="11">
        <f t="shared" si="251"/>
        <v>3.1515692728128682E-6</v>
      </c>
      <c r="AG376" s="11">
        <f t="shared" si="252"/>
        <v>2.7901785714285715E-3</v>
      </c>
      <c r="AH376" s="11">
        <f t="shared" si="261"/>
        <v>0.28668377778744508</v>
      </c>
      <c r="AI376" s="11">
        <f t="shared" si="239"/>
        <v>0</v>
      </c>
      <c r="AJ376" s="11">
        <f t="shared" si="240"/>
        <v>2.2831050228310501E-3</v>
      </c>
      <c r="AK376" s="16">
        <f t="shared" si="259"/>
        <v>0.63460008100361887</v>
      </c>
      <c r="AL376" s="16">
        <f t="shared" si="260"/>
        <v>3.4773214888036043E-7</v>
      </c>
      <c r="AM376" s="16">
        <f t="shared" si="258"/>
        <v>1.4112749425137041E-3</v>
      </c>
      <c r="AN376" s="15">
        <f t="shared" si="253"/>
        <v>0.43009275163174165</v>
      </c>
      <c r="AO376" s="15">
        <f t="shared" si="254"/>
        <v>0</v>
      </c>
      <c r="AP376" s="15">
        <f t="shared" si="255"/>
        <v>0</v>
      </c>
      <c r="AQ376" s="15">
        <f t="shared" si="231"/>
        <v>0.7215429432470053</v>
      </c>
      <c r="AR376" s="15">
        <f t="shared" si="232"/>
        <v>6.5688473181690792E-6</v>
      </c>
      <c r="AS376" s="15">
        <f t="shared" si="233"/>
        <v>5.0873604573794329E-3</v>
      </c>
      <c r="AT376" s="14">
        <f t="shared" si="256"/>
        <v>0</v>
      </c>
      <c r="AU376" s="11">
        <f t="shared" si="241"/>
        <v>1.1551400813935371E-3</v>
      </c>
      <c r="AV376" s="14">
        <f t="shared" si="257"/>
        <v>0</v>
      </c>
      <c r="AW376" s="11">
        <f t="shared" si="242"/>
        <v>-1.0114249111069016E-2</v>
      </c>
      <c r="AX376" s="13">
        <f t="shared" si="262"/>
        <v>6.9968668461893246</v>
      </c>
      <c r="AY376" s="11">
        <f t="shared" ref="AY376:AY424" si="266">AVERAGE(AX373:AX379)</f>
        <v>1.1655903209670746</v>
      </c>
      <c r="AZ376" s="12">
        <f t="shared" si="264"/>
        <v>-0.80772971415729122</v>
      </c>
      <c r="BA376" s="11">
        <f t="shared" si="265"/>
        <v>5.2769834530259719E-5</v>
      </c>
      <c r="BB376" s="117">
        <f t="shared" si="243"/>
        <v>0</v>
      </c>
      <c r="BC376" s="341">
        <f t="shared" si="263"/>
        <v>-5355143</v>
      </c>
    </row>
    <row r="377" spans="1:55" ht="16">
      <c r="A377" s="20">
        <v>262</v>
      </c>
      <c r="B377" s="19">
        <v>44731</v>
      </c>
      <c r="C377" s="8">
        <v>15729415</v>
      </c>
      <c r="D377" s="8">
        <v>3829</v>
      </c>
      <c r="E377" s="8">
        <v>5445676</v>
      </c>
      <c r="F377" s="8">
        <v>5355739</v>
      </c>
      <c r="G377" s="8">
        <v>6629870</v>
      </c>
      <c r="H377" s="10">
        <f t="shared" si="225"/>
        <v>-766657</v>
      </c>
      <c r="I377" s="8">
        <v>11612</v>
      </c>
      <c r="J377" s="8">
        <v>1730914</v>
      </c>
      <c r="K377" s="8">
        <v>422</v>
      </c>
      <c r="L377" s="9">
        <v>27</v>
      </c>
      <c r="M377" s="8">
        <v>294076</v>
      </c>
      <c r="N377" s="8">
        <v>3737</v>
      </c>
      <c r="O377" s="18">
        <f t="shared" si="226"/>
        <v>5448</v>
      </c>
      <c r="P377" s="18">
        <f t="shared" si="227"/>
        <v>3</v>
      </c>
      <c r="Q377" s="18">
        <f t="shared" si="228"/>
        <v>2</v>
      </c>
      <c r="R377" s="18">
        <f t="shared" si="234"/>
        <v>0</v>
      </c>
      <c r="S377" s="17">
        <f t="shared" si="235"/>
        <v>6800.5714285714284</v>
      </c>
      <c r="T377" s="17">
        <f t="shared" si="236"/>
        <v>-10.571428571428571</v>
      </c>
      <c r="U377" s="17">
        <f t="shared" si="237"/>
        <v>-1.5714285714285714</v>
      </c>
      <c r="V377" s="17">
        <f t="shared" si="229"/>
        <v>5448</v>
      </c>
      <c r="W377" s="17">
        <f t="shared" si="238"/>
        <v>3</v>
      </c>
      <c r="X377" s="17">
        <f t="shared" si="230"/>
        <v>2</v>
      </c>
      <c r="Y377" s="17">
        <f t="shared" si="244"/>
        <v>6800.5714285714284</v>
      </c>
      <c r="Z377" s="17">
        <f t="shared" si="245"/>
        <v>2.7142857142857144</v>
      </c>
      <c r="AA377" s="17">
        <f t="shared" si="246"/>
        <v>0.8571428571428571</v>
      </c>
      <c r="AB377" s="11">
        <f t="shared" si="247"/>
        <v>0.85070946066692876</v>
      </c>
      <c r="AC377" s="11">
        <f t="shared" si="248"/>
        <v>1.5730740068397258E-6</v>
      </c>
      <c r="AD377" s="11">
        <f t="shared" si="249"/>
        <v>2.0456870098874871E-3</v>
      </c>
      <c r="AE377" s="11">
        <f t="shared" si="250"/>
        <v>0.4855475702345281</v>
      </c>
      <c r="AF377" s="11">
        <f t="shared" si="251"/>
        <v>2.7155458124034759E-6</v>
      </c>
      <c r="AG377" s="11">
        <f t="shared" si="252"/>
        <v>3.7759597230962866E-3</v>
      </c>
      <c r="AH377" s="11">
        <f t="shared" si="261"/>
        <v>0.68151113335001245</v>
      </c>
      <c r="AI377" s="11">
        <f t="shared" si="239"/>
        <v>1.7386607444018022E-6</v>
      </c>
      <c r="AJ377" s="11">
        <f t="shared" si="240"/>
        <v>4.7732696897374704E-3</v>
      </c>
      <c r="AK377" s="16">
        <f t="shared" si="259"/>
        <v>0.60236914336316139</v>
      </c>
      <c r="AL377" s="16">
        <f t="shared" si="260"/>
        <v>2.1906785594542653E-6</v>
      </c>
      <c r="AM377" s="16">
        <f t="shared" si="258"/>
        <v>1.4112749425137041E-3</v>
      </c>
      <c r="AN377" s="15">
        <f t="shared" si="253"/>
        <v>0.37454660148241603</v>
      </c>
      <c r="AO377" s="15">
        <f t="shared" si="254"/>
        <v>0</v>
      </c>
      <c r="AP377" s="15">
        <f t="shared" si="255"/>
        <v>0</v>
      </c>
      <c r="AQ377" s="15">
        <f t="shared" si="231"/>
        <v>0.7215429432470053</v>
      </c>
      <c r="AR377" s="15">
        <f t="shared" si="232"/>
        <v>9.6093404825815607E-6</v>
      </c>
      <c r="AS377" s="15">
        <f t="shared" si="233"/>
        <v>5.0873604573794329E-3</v>
      </c>
      <c r="AT377" s="14">
        <f t="shared" si="256"/>
        <v>5.7753771944246267E-4</v>
      </c>
      <c r="AU377" s="11">
        <f t="shared" si="241"/>
        <v>1.1021978668403108E-3</v>
      </c>
      <c r="AV377" s="14">
        <f t="shared" si="257"/>
        <v>-4.9944107990926839E-3</v>
      </c>
      <c r="AW377" s="11">
        <f t="shared" si="242"/>
        <v>-9.4942850931106614E-3</v>
      </c>
      <c r="AX377" s="13">
        <f t="shared" si="262"/>
        <v>1.1647539500479756</v>
      </c>
      <c r="AY377" s="11">
        <f t="shared" si="266"/>
        <v>1.1656312170442349</v>
      </c>
      <c r="AZ377" s="12">
        <f t="shared" si="264"/>
        <v>0.80781961033926764</v>
      </c>
      <c r="BA377" s="11">
        <f t="shared" si="265"/>
        <v>4.8761998996311682E-5</v>
      </c>
      <c r="BB377" s="117">
        <f t="shared" si="243"/>
        <v>3829</v>
      </c>
      <c r="BC377" s="341">
        <f t="shared" si="263"/>
        <v>5355739</v>
      </c>
    </row>
    <row r="378" spans="1:55" ht="16">
      <c r="A378" s="20">
        <v>263</v>
      </c>
      <c r="B378" s="19">
        <v>44732</v>
      </c>
      <c r="C378" s="8">
        <v>15730653</v>
      </c>
      <c r="D378" s="8">
        <v>1238</v>
      </c>
      <c r="E378" s="8">
        <v>5445854</v>
      </c>
      <c r="F378" s="8">
        <v>5355907</v>
      </c>
      <c r="G378" s="8">
        <v>6629870</v>
      </c>
      <c r="H378" s="10">
        <f t="shared" si="225"/>
        <v>-769192</v>
      </c>
      <c r="I378" s="8">
        <v>8553</v>
      </c>
      <c r="J378" s="8">
        <v>1736350</v>
      </c>
      <c r="K378" s="8">
        <v>418</v>
      </c>
      <c r="L378" s="9">
        <v>21</v>
      </c>
      <c r="M378" s="8">
        <v>294076</v>
      </c>
      <c r="N378" s="8">
        <v>3737</v>
      </c>
      <c r="O378" s="18">
        <f t="shared" si="226"/>
        <v>5436</v>
      </c>
      <c r="P378" s="18">
        <f t="shared" si="227"/>
        <v>-4</v>
      </c>
      <c r="Q378" s="18">
        <f t="shared" si="228"/>
        <v>-6</v>
      </c>
      <c r="R378" s="18">
        <f t="shared" si="234"/>
        <v>0</v>
      </c>
      <c r="S378" s="17">
        <f t="shared" si="235"/>
        <v>6786</v>
      </c>
      <c r="T378" s="17">
        <f t="shared" si="236"/>
        <v>-7.7142857142857144</v>
      </c>
      <c r="U378" s="17">
        <f t="shared" si="237"/>
        <v>-0.5714285714285714</v>
      </c>
      <c r="V378" s="17">
        <f t="shared" si="229"/>
        <v>5436</v>
      </c>
      <c r="W378" s="17">
        <f t="shared" si="238"/>
        <v>0</v>
      </c>
      <c r="X378" s="17">
        <f t="shared" si="230"/>
        <v>0</v>
      </c>
      <c r="Y378" s="17">
        <f t="shared" si="244"/>
        <v>6786</v>
      </c>
      <c r="Z378" s="17">
        <f t="shared" si="245"/>
        <v>4</v>
      </c>
      <c r="AA378" s="17">
        <f t="shared" si="246"/>
        <v>0.8571428571428571</v>
      </c>
      <c r="AB378" s="11">
        <f t="shared" si="247"/>
        <v>0.58439545297967621</v>
      </c>
      <c r="AC378" s="11">
        <f t="shared" si="248"/>
        <v>2.3109178156742621E-6</v>
      </c>
      <c r="AD378" s="11">
        <f t="shared" si="249"/>
        <v>2.031144211238998E-3</v>
      </c>
      <c r="AE378" s="11">
        <f t="shared" si="250"/>
        <v>0.49183406826718928</v>
      </c>
      <c r="AF378" s="11">
        <f t="shared" si="251"/>
        <v>2.7079051282053448E-6</v>
      </c>
      <c r="AG378" s="11">
        <f t="shared" si="252"/>
        <v>3.7759597230962866E-3</v>
      </c>
      <c r="AH378" s="11">
        <f t="shared" si="261"/>
        <v>0.46813641060971412</v>
      </c>
      <c r="AI378" s="11">
        <f t="shared" si="239"/>
        <v>0</v>
      </c>
      <c r="AJ378" s="11">
        <f t="shared" si="240"/>
        <v>0</v>
      </c>
      <c r="AK378" s="16">
        <f t="shared" si="259"/>
        <v>0.57568267644807958</v>
      </c>
      <c r="AL378" s="16">
        <f t="shared" si="260"/>
        <v>2.1906785594542653E-6</v>
      </c>
      <c r="AM378" s="16">
        <f t="shared" si="258"/>
        <v>2.7937634217763767E-3</v>
      </c>
      <c r="AN378" s="15">
        <f t="shared" si="253"/>
        <v>0.41564592520006532</v>
      </c>
      <c r="AO378" s="15">
        <f t="shared" si="254"/>
        <v>0</v>
      </c>
      <c r="AP378" s="15">
        <f t="shared" si="255"/>
        <v>0</v>
      </c>
      <c r="AQ378" s="15">
        <f t="shared" si="231"/>
        <v>0.7571632099543848</v>
      </c>
      <c r="AR378" s="15">
        <f t="shared" si="232"/>
        <v>8.8366444689202972E-6</v>
      </c>
      <c r="AS378" s="15">
        <f t="shared" si="233"/>
        <v>4.5954695288461939E-3</v>
      </c>
      <c r="AT378" s="14">
        <f t="shared" si="256"/>
        <v>1.8673065987719216E-4</v>
      </c>
      <c r="AU378" s="11">
        <f t="shared" si="241"/>
        <v>1.0408090311617832E-3</v>
      </c>
      <c r="AV378" s="14">
        <f t="shared" si="257"/>
        <v>-1.6094811178483397E-3</v>
      </c>
      <c r="AW378" s="11">
        <f t="shared" si="242"/>
        <v>-8.8455228745378863E-3</v>
      </c>
      <c r="AX378" s="13">
        <f t="shared" si="262"/>
        <v>-2.1913319776640662E-4</v>
      </c>
      <c r="AY378" s="11">
        <f t="shared" si="266"/>
        <v>1.165653676395322</v>
      </c>
      <c r="AZ378" s="12">
        <f t="shared" si="264"/>
        <v>2.5339863375903298E-5</v>
      </c>
      <c r="BA378" s="11">
        <f t="shared" si="265"/>
        <v>4.6844271240831561E-5</v>
      </c>
      <c r="BB378" s="117">
        <f t="shared" si="243"/>
        <v>1238</v>
      </c>
      <c r="BC378" s="341">
        <f t="shared" si="263"/>
        <v>168</v>
      </c>
    </row>
    <row r="379" spans="1:55" ht="16">
      <c r="A379" s="20">
        <v>264</v>
      </c>
      <c r="B379" s="19">
        <v>44733</v>
      </c>
      <c r="C379" s="8">
        <v>15740440</v>
      </c>
      <c r="D379" s="8">
        <v>9787</v>
      </c>
      <c r="E379" s="8">
        <v>5446275</v>
      </c>
      <c r="F379" s="8">
        <v>5356235</v>
      </c>
      <c r="G379" s="8">
        <v>6629870</v>
      </c>
      <c r="H379" s="10">
        <f t="shared" si="225"/>
        <v>-778327</v>
      </c>
      <c r="I379" s="8">
        <v>9853</v>
      </c>
      <c r="J379" s="8">
        <v>1743813</v>
      </c>
      <c r="K379" s="8">
        <v>434</v>
      </c>
      <c r="L379" s="9">
        <v>21</v>
      </c>
      <c r="M379" s="8">
        <v>294076</v>
      </c>
      <c r="N379" s="8">
        <v>3765</v>
      </c>
      <c r="O379" s="18">
        <f t="shared" si="226"/>
        <v>7463</v>
      </c>
      <c r="P379" s="18">
        <f t="shared" si="227"/>
        <v>16</v>
      </c>
      <c r="Q379" s="18">
        <f t="shared" si="228"/>
        <v>0</v>
      </c>
      <c r="R379" s="18">
        <f t="shared" si="234"/>
        <v>0</v>
      </c>
      <c r="S379" s="17">
        <f t="shared" si="235"/>
        <v>6800.7142857142853</v>
      </c>
      <c r="T379" s="17">
        <f t="shared" si="236"/>
        <v>-3.7142857142857144</v>
      </c>
      <c r="U379" s="17">
        <f t="shared" si="237"/>
        <v>0.42857142857142855</v>
      </c>
      <c r="V379" s="17">
        <f t="shared" si="229"/>
        <v>7463</v>
      </c>
      <c r="W379" s="17">
        <f t="shared" si="238"/>
        <v>16</v>
      </c>
      <c r="X379" s="17">
        <f t="shared" si="230"/>
        <v>0</v>
      </c>
      <c r="Y379" s="17">
        <f t="shared" si="244"/>
        <v>6800.7142857142853</v>
      </c>
      <c r="Z379" s="17">
        <f t="shared" si="245"/>
        <v>4.1428571428571432</v>
      </c>
      <c r="AA379" s="17">
        <f t="shared" si="246"/>
        <v>1.4285714285714286</v>
      </c>
      <c r="AB379" s="11">
        <f t="shared" si="247"/>
        <v>0.79512618797080381</v>
      </c>
      <c r="AC379" s="11">
        <f t="shared" si="248"/>
        <v>2.3859574065465738E-6</v>
      </c>
      <c r="AD379" s="11">
        <f t="shared" si="249"/>
        <v>3.4176349965823649E-3</v>
      </c>
      <c r="AE379" s="11">
        <f t="shared" si="250"/>
        <v>1.1909140230147626</v>
      </c>
      <c r="AF379" s="11">
        <f t="shared" si="251"/>
        <v>2.6997651119984902E-6</v>
      </c>
      <c r="AG379" s="11">
        <f t="shared" si="252"/>
        <v>3.8610038610038607E-3</v>
      </c>
      <c r="AH379" s="11">
        <f t="shared" si="261"/>
        <v>0.87255933590553025</v>
      </c>
      <c r="AI379" s="11">
        <f t="shared" si="239"/>
        <v>9.2147320528695258E-6</v>
      </c>
      <c r="AJ379" s="11">
        <f t="shared" si="240"/>
        <v>0</v>
      </c>
      <c r="AK379" s="16">
        <f t="shared" si="259"/>
        <v>0.6370470111281844</v>
      </c>
      <c r="AL379" s="16">
        <f t="shared" si="260"/>
        <v>3.2184025561815356E-6</v>
      </c>
      <c r="AM379" s="16">
        <f t="shared" si="258"/>
        <v>2.337142417210167E-3</v>
      </c>
      <c r="AN379" s="15">
        <f t="shared" si="253"/>
        <v>0.41375174895062961</v>
      </c>
      <c r="AO379" s="15">
        <f t="shared" si="254"/>
        <v>1.7126634929240421E-5</v>
      </c>
      <c r="AP379" s="15">
        <f t="shared" si="255"/>
        <v>1.1261261261261261E-2</v>
      </c>
      <c r="AQ379" s="15">
        <f t="shared" si="231"/>
        <v>0.75104575327243572</v>
      </c>
      <c r="AR379" s="15">
        <f t="shared" si="232"/>
        <v>1.6264645340903006E-5</v>
      </c>
      <c r="AS379" s="15">
        <f t="shared" si="233"/>
        <v>4.9778787066664613E-3</v>
      </c>
      <c r="AT379" s="14">
        <f t="shared" si="256"/>
        <v>1.4761978741664617E-3</v>
      </c>
      <c r="AU379" s="11">
        <f t="shared" si="241"/>
        <v>9.9622724772237508E-4</v>
      </c>
      <c r="AV379" s="14">
        <f t="shared" si="257"/>
        <v>-1.2574406387032699E-2</v>
      </c>
      <c r="AW379" s="11">
        <f t="shared" si="242"/>
        <v>-8.3597734181369669E-3</v>
      </c>
      <c r="AX379" s="13">
        <f t="shared" si="262"/>
        <v>-4.2642149164317882E-4</v>
      </c>
      <c r="AY379" s="11">
        <f t="shared" si="266"/>
        <v>1.1656866443324105</v>
      </c>
      <c r="AZ379" s="12">
        <f t="shared" si="264"/>
        <v>4.9473066591049297E-5</v>
      </c>
      <c r="BA379" s="11">
        <f t="shared" si="265"/>
        <v>4.3396670781520507E-5</v>
      </c>
      <c r="BB379" s="117">
        <f t="shared" si="243"/>
        <v>9787</v>
      </c>
      <c r="BC379" s="341">
        <f t="shared" si="263"/>
        <v>328</v>
      </c>
    </row>
    <row r="380" spans="1:55" ht="16">
      <c r="A380" s="20">
        <v>265</v>
      </c>
      <c r="B380" s="19">
        <v>44734</v>
      </c>
      <c r="C380" s="8">
        <v>15751119</v>
      </c>
      <c r="D380" s="8">
        <v>10679</v>
      </c>
      <c r="E380" s="8">
        <v>5446605</v>
      </c>
      <c r="F380" s="8">
        <v>5356544</v>
      </c>
      <c r="G380" s="8">
        <v>6629870</v>
      </c>
      <c r="H380" s="10">
        <f t="shared" si="225"/>
        <v>-795751</v>
      </c>
      <c r="I380" s="8">
        <v>19343</v>
      </c>
      <c r="J380" s="8">
        <v>1751443</v>
      </c>
      <c r="K380" s="8">
        <v>402</v>
      </c>
      <c r="L380" s="9">
        <v>24</v>
      </c>
      <c r="M380" s="8">
        <v>294076</v>
      </c>
      <c r="N380" s="8">
        <v>3789</v>
      </c>
      <c r="O380" s="18">
        <f t="shared" si="226"/>
        <v>7630</v>
      </c>
      <c r="P380" s="18">
        <f t="shared" si="227"/>
        <v>-32</v>
      </c>
      <c r="Q380" s="18">
        <f t="shared" si="228"/>
        <v>3</v>
      </c>
      <c r="R380" s="18">
        <f t="shared" si="234"/>
        <v>0</v>
      </c>
      <c r="S380" s="17">
        <f t="shared" si="235"/>
        <v>6802.5714285714284</v>
      </c>
      <c r="T380" s="17">
        <f t="shared" si="236"/>
        <v>0.14285714285714285</v>
      </c>
      <c r="U380" s="17">
        <f t="shared" si="237"/>
        <v>0.14285714285714285</v>
      </c>
      <c r="V380" s="17">
        <f t="shared" si="229"/>
        <v>7630</v>
      </c>
      <c r="W380" s="17">
        <f t="shared" si="238"/>
        <v>0</v>
      </c>
      <c r="X380" s="17">
        <f t="shared" si="230"/>
        <v>3</v>
      </c>
      <c r="Y380" s="17">
        <f t="shared" si="244"/>
        <v>6802.5714285714284</v>
      </c>
      <c r="Z380" s="17">
        <f t="shared" si="245"/>
        <v>5.2857142857142856</v>
      </c>
      <c r="AA380" s="17">
        <f t="shared" si="246"/>
        <v>1.2857142857142858</v>
      </c>
      <c r="AB380" s="11">
        <f t="shared" si="247"/>
        <v>0.69040611271403918</v>
      </c>
      <c r="AC380" s="11">
        <f t="shared" si="248"/>
        <v>3.0311244873815516E-6</v>
      </c>
      <c r="AD380" s="11">
        <f t="shared" si="249"/>
        <v>2.9624753127057276E-3</v>
      </c>
      <c r="AE380" s="11">
        <f t="shared" si="250"/>
        <v>0.85961719357081512</v>
      </c>
      <c r="AF380" s="11">
        <f t="shared" si="251"/>
        <v>2.6964687129999198E-6</v>
      </c>
      <c r="AG380" s="11">
        <f t="shared" si="252"/>
        <v>3.9263062518876471E-3</v>
      </c>
      <c r="AH380" s="11">
        <f t="shared" si="261"/>
        <v>0.77438343651679686</v>
      </c>
      <c r="AI380" s="11">
        <f t="shared" si="239"/>
        <v>0</v>
      </c>
      <c r="AJ380" s="11">
        <f t="shared" si="240"/>
        <v>6.9124423963133645E-3</v>
      </c>
      <c r="AK380" s="16">
        <f t="shared" si="259"/>
        <v>0.67004637736351103</v>
      </c>
      <c r="AL380" s="16">
        <f t="shared" si="260"/>
        <v>2.9843830100689398E-6</v>
      </c>
      <c r="AM380" s="16">
        <f t="shared" si="258"/>
        <v>3.3289604987273929E-3</v>
      </c>
      <c r="AN380" s="15">
        <f t="shared" si="253"/>
        <v>1</v>
      </c>
      <c r="AO380" s="15">
        <f t="shared" si="254"/>
        <v>1.7695575929061974E-6</v>
      </c>
      <c r="AP380" s="15">
        <f t="shared" si="255"/>
        <v>1.4799154334038054E-2</v>
      </c>
      <c r="AQ380" s="15">
        <f t="shared" si="231"/>
        <v>0.767413616211581</v>
      </c>
      <c r="AR380" s="15">
        <f t="shared" si="232"/>
        <v>1.8690834911021442E-5</v>
      </c>
      <c r="AS380" s="15">
        <f t="shared" si="233"/>
        <v>6.4769427057304613E-3</v>
      </c>
      <c r="AT380" s="14">
        <f t="shared" si="256"/>
        <v>1.6107404820909007E-3</v>
      </c>
      <c r="AU380" s="11">
        <f t="shared" si="241"/>
        <v>1.1912752437076444E-3</v>
      </c>
      <c r="AV380" s="14">
        <f t="shared" si="257"/>
        <v>-1.342002711903598E-2</v>
      </c>
      <c r="AW380" s="11">
        <f t="shared" si="242"/>
        <v>-9.9542343047009044E-3</v>
      </c>
      <c r="AX380" s="13">
        <f t="shared" si="262"/>
        <v>-3.9700537177818579E-4</v>
      </c>
      <c r="AY380" s="11">
        <f t="shared" si="266"/>
        <v>0.16607335727830128</v>
      </c>
      <c r="AZ380" s="12">
        <f t="shared" si="264"/>
        <v>4.6607248709250707E-5</v>
      </c>
      <c r="BA380" s="11">
        <f t="shared" si="265"/>
        <v>0.11544074662959347</v>
      </c>
      <c r="BB380" s="117">
        <f t="shared" si="243"/>
        <v>10679</v>
      </c>
      <c r="BC380" s="341">
        <f t="shared" si="263"/>
        <v>309</v>
      </c>
    </row>
    <row r="381" spans="1:55" ht="16">
      <c r="A381" s="20">
        <v>266</v>
      </c>
      <c r="B381" s="19">
        <v>44735</v>
      </c>
      <c r="C381" s="8">
        <v>15760949</v>
      </c>
      <c r="D381" s="8">
        <v>9830</v>
      </c>
      <c r="E381" s="8">
        <v>5447023</v>
      </c>
      <c r="F381" s="8">
        <v>5356931</v>
      </c>
      <c r="G381" s="8">
        <v>6629870</v>
      </c>
      <c r="H381" s="10">
        <f t="shared" si="225"/>
        <v>-791891</v>
      </c>
      <c r="I381" s="8">
        <v>7702</v>
      </c>
      <c r="J381" s="8">
        <v>1758820</v>
      </c>
      <c r="K381" s="8">
        <v>411</v>
      </c>
      <c r="L381" s="9">
        <v>23</v>
      </c>
      <c r="M381" s="8">
        <v>294076</v>
      </c>
      <c r="N381" s="8">
        <v>3798</v>
      </c>
      <c r="O381" s="18">
        <f t="shared" si="226"/>
        <v>7377</v>
      </c>
      <c r="P381" s="18">
        <f t="shared" si="227"/>
        <v>9</v>
      </c>
      <c r="Q381" s="18">
        <f t="shared" si="228"/>
        <v>-1</v>
      </c>
      <c r="R381" s="18">
        <f t="shared" si="234"/>
        <v>0</v>
      </c>
      <c r="S381" s="17">
        <f t="shared" si="235"/>
        <v>6849.4285714285716</v>
      </c>
      <c r="T381" s="17">
        <f t="shared" si="236"/>
        <v>4.1428571428571432</v>
      </c>
      <c r="U381" s="17">
        <f t="shared" si="237"/>
        <v>0.14285714285714285</v>
      </c>
      <c r="V381" s="17">
        <f t="shared" si="229"/>
        <v>7377</v>
      </c>
      <c r="W381" s="17">
        <f t="shared" si="238"/>
        <v>9</v>
      </c>
      <c r="X381" s="17">
        <f t="shared" si="230"/>
        <v>0</v>
      </c>
      <c r="Y381" s="17">
        <f t="shared" si="244"/>
        <v>6849.4285714285716</v>
      </c>
      <c r="Z381" s="17">
        <f t="shared" si="245"/>
        <v>9.2857142857142865</v>
      </c>
      <c r="AA381" s="17">
        <f t="shared" si="246"/>
        <v>1.2857142857142858</v>
      </c>
      <c r="AB381" s="11">
        <f t="shared" si="247"/>
        <v>0.35410373630918529</v>
      </c>
      <c r="AC381" s="11">
        <f t="shared" si="248"/>
        <v>5.3017507767676634E-6</v>
      </c>
      <c r="AD381" s="11">
        <f t="shared" si="249"/>
        <v>3.1982942430703628E-3</v>
      </c>
      <c r="AE381" s="11">
        <f t="shared" si="250"/>
        <v>0.46380004558231408</v>
      </c>
      <c r="AF381" s="11">
        <f t="shared" si="251"/>
        <v>2.9345495671832843E-6</v>
      </c>
      <c r="AG381" s="11">
        <f t="shared" si="252"/>
        <v>4.501800720288115E-3</v>
      </c>
      <c r="AH381" s="11">
        <f t="shared" si="261"/>
        <v>0.38137827637905186</v>
      </c>
      <c r="AI381" s="11">
        <f t="shared" si="239"/>
        <v>5.13861998363635E-6</v>
      </c>
      <c r="AJ381" s="11">
        <f t="shared" si="240"/>
        <v>0</v>
      </c>
      <c r="AK381" s="16">
        <f t="shared" si="259"/>
        <v>0.6417719421810818</v>
      </c>
      <c r="AL381" s="16">
        <f t="shared" si="260"/>
        <v>3.8901385772106189E-6</v>
      </c>
      <c r="AM381" s="16">
        <f t="shared" si="258"/>
        <v>3.3289604987273929E-3</v>
      </c>
      <c r="AN381" s="15">
        <f t="shared" si="253"/>
        <v>0.56818354478462352</v>
      </c>
      <c r="AO381" s="15">
        <f t="shared" si="254"/>
        <v>0</v>
      </c>
      <c r="AP381" s="15">
        <f t="shared" si="255"/>
        <v>0</v>
      </c>
      <c r="AQ381" s="15">
        <f t="shared" si="231"/>
        <v>0.75696210381528073</v>
      </c>
      <c r="AR381" s="15">
        <f t="shared" si="232"/>
        <v>1.8699503082526292E-5</v>
      </c>
      <c r="AS381" s="15">
        <f t="shared" si="233"/>
        <v>3.1155981679153351E-3</v>
      </c>
      <c r="AT381" s="14">
        <f t="shared" si="256"/>
        <v>1.4826836725305322E-3</v>
      </c>
      <c r="AU381" s="11">
        <f t="shared" si="241"/>
        <v>1.1695984558197543E-3</v>
      </c>
      <c r="AV381" s="14">
        <f t="shared" si="257"/>
        <v>-1.2413324561082271E-2</v>
      </c>
      <c r="AW381" s="11">
        <f t="shared" si="242"/>
        <v>-9.7355239353850535E-3</v>
      </c>
      <c r="AX381" s="13">
        <f t="shared" si="262"/>
        <v>-4.8633303633925689E-4</v>
      </c>
      <c r="AY381" s="11">
        <f t="shared" si="266"/>
        <v>-3.5775910075228502E-4</v>
      </c>
      <c r="AZ381" s="12">
        <f t="shared" si="264"/>
        <v>5.8372185276634383E-5</v>
      </c>
      <c r="BA381" s="11">
        <f t="shared" si="265"/>
        <v>4.255631816956548E-5</v>
      </c>
      <c r="BB381" s="117">
        <f t="shared" si="243"/>
        <v>9830</v>
      </c>
      <c r="BC381" s="341">
        <f t="shared" si="263"/>
        <v>387</v>
      </c>
    </row>
    <row r="382" spans="1:55" ht="16">
      <c r="A382" s="20">
        <v>267</v>
      </c>
      <c r="B382" s="19">
        <v>44736</v>
      </c>
      <c r="C382" s="8">
        <v>15771820</v>
      </c>
      <c r="D382" s="8">
        <v>10871</v>
      </c>
      <c r="E382" s="8">
        <v>5447364</v>
      </c>
      <c r="F382" s="8">
        <v>5357157</v>
      </c>
      <c r="G382" s="8">
        <v>6629870</v>
      </c>
      <c r="H382" s="10">
        <f t="shared" si="225"/>
        <v>-804856</v>
      </c>
      <c r="I382" s="8">
        <v>12755</v>
      </c>
      <c r="J382" s="8">
        <v>1766481</v>
      </c>
      <c r="K382" s="8">
        <v>412</v>
      </c>
      <c r="L382" s="9">
        <v>27</v>
      </c>
      <c r="M382" s="8">
        <v>294076</v>
      </c>
      <c r="N382" s="8">
        <v>3818</v>
      </c>
      <c r="O382" s="18">
        <f t="shared" si="226"/>
        <v>7661</v>
      </c>
      <c r="P382" s="18">
        <f t="shared" si="227"/>
        <v>1</v>
      </c>
      <c r="Q382" s="18">
        <f t="shared" si="228"/>
        <v>4</v>
      </c>
      <c r="R382" s="18">
        <f t="shared" si="234"/>
        <v>0</v>
      </c>
      <c r="S382" s="17">
        <f t="shared" si="235"/>
        <v>6972.5714285714284</v>
      </c>
      <c r="T382" s="17">
        <f t="shared" si="236"/>
        <v>5.8571428571428568</v>
      </c>
      <c r="U382" s="17">
        <f t="shared" si="237"/>
        <v>0.7142857142857143</v>
      </c>
      <c r="V382" s="17">
        <f t="shared" si="229"/>
        <v>7661</v>
      </c>
      <c r="W382" s="17">
        <f t="shared" si="238"/>
        <v>1</v>
      </c>
      <c r="X382" s="17">
        <f t="shared" si="230"/>
        <v>4</v>
      </c>
      <c r="Y382" s="17">
        <f t="shared" si="244"/>
        <v>6972.5714285714284</v>
      </c>
      <c r="Z382" s="17">
        <f t="shared" si="245"/>
        <v>10.428571428571429</v>
      </c>
      <c r="AA382" s="17">
        <f t="shared" si="246"/>
        <v>1.2857142857142858</v>
      </c>
      <c r="AB382" s="11">
        <f t="shared" si="247"/>
        <v>0.90529361575843004</v>
      </c>
      <c r="AC382" s="11">
        <f t="shared" si="248"/>
        <v>5.9293000014620197E-6</v>
      </c>
      <c r="AD382" s="11">
        <f t="shared" si="249"/>
        <v>3.1282586027111575E-3</v>
      </c>
      <c r="AE382" s="11">
        <f t="shared" si="250"/>
        <v>0.46017859813283774</v>
      </c>
      <c r="AF382" s="11">
        <f t="shared" si="251"/>
        <v>2.9217246590055151E-6</v>
      </c>
      <c r="AG382" s="11">
        <f t="shared" si="252"/>
        <v>4.608294930875576E-3</v>
      </c>
      <c r="AH382" s="11">
        <f t="shared" si="261"/>
        <v>0.99467670734874059</v>
      </c>
      <c r="AI382" s="11">
        <f t="shared" si="239"/>
        <v>5.6856301383882374E-7</v>
      </c>
      <c r="AJ382" s="11">
        <f t="shared" si="240"/>
        <v>9.7323600973236012E-3</v>
      </c>
      <c r="AK382" s="16">
        <f t="shared" si="259"/>
        <v>0.66513746713051791</v>
      </c>
      <c r="AL382" s="16">
        <f t="shared" si="260"/>
        <v>5.5439244139526892E-6</v>
      </c>
      <c r="AM382" s="16">
        <f t="shared" si="258"/>
        <v>4.2813414511083453E-3</v>
      </c>
      <c r="AN382" s="15">
        <f t="shared" si="253"/>
        <v>0.56512636458800658</v>
      </c>
      <c r="AO382" s="15">
        <f t="shared" si="254"/>
        <v>0</v>
      </c>
      <c r="AP382" s="15">
        <f t="shared" si="255"/>
        <v>0</v>
      </c>
      <c r="AQ382" s="15">
        <f t="shared" si="231"/>
        <v>0.7659268675474572</v>
      </c>
      <c r="AR382" s="15">
        <f t="shared" si="232"/>
        <v>1.5861296944358353E-5</v>
      </c>
      <c r="AS382" s="15">
        <f t="shared" si="233"/>
        <v>3.1155981679153351E-3</v>
      </c>
      <c r="AT382" s="14">
        <f t="shared" si="256"/>
        <v>1.6397003259490759E-3</v>
      </c>
      <c r="AU382" s="11">
        <f t="shared" si="241"/>
        <v>1.1708913059919942E-3</v>
      </c>
      <c r="AV382" s="14">
        <f t="shared" si="257"/>
        <v>-1.3506763942866798E-2</v>
      </c>
      <c r="AW382" s="11">
        <f t="shared" si="242"/>
        <v>-9.7318524222067739E-3</v>
      </c>
      <c r="AX382" s="13">
        <f t="shared" si="262"/>
        <v>-2.8539281289975514E-4</v>
      </c>
      <c r="AY382" s="11">
        <f t="shared" si="266"/>
        <v>-3.4555838965560687E-4</v>
      </c>
      <c r="AZ382" s="12">
        <f t="shared" si="264"/>
        <v>3.4088149541393723E-5</v>
      </c>
      <c r="BA382" s="11">
        <f t="shared" si="265"/>
        <v>4.1285015500196187E-5</v>
      </c>
      <c r="BB382" s="117">
        <f t="shared" si="243"/>
        <v>10871</v>
      </c>
      <c r="BC382" s="341">
        <f t="shared" si="263"/>
        <v>226</v>
      </c>
    </row>
    <row r="383" spans="1:55" ht="16">
      <c r="A383" s="20">
        <v>268</v>
      </c>
      <c r="B383" s="19">
        <v>44737</v>
      </c>
      <c r="C383" s="8">
        <v>15780872</v>
      </c>
      <c r="D383" s="8">
        <v>9052</v>
      </c>
      <c r="E383" s="8">
        <v>5447775</v>
      </c>
      <c r="F383" s="8">
        <v>5357500</v>
      </c>
      <c r="G383" s="8">
        <v>6629870</v>
      </c>
      <c r="H383" s="10">
        <f t="shared" si="225"/>
        <v>-811022</v>
      </c>
      <c r="I383" s="8">
        <v>11944</v>
      </c>
      <c r="J383" s="8">
        <v>1773084</v>
      </c>
      <c r="K383" s="8">
        <v>420</v>
      </c>
      <c r="L383" s="9">
        <v>26</v>
      </c>
      <c r="M383" s="8">
        <v>294076</v>
      </c>
      <c r="N383" s="8">
        <v>3842</v>
      </c>
      <c r="O383" s="18">
        <f t="shared" si="226"/>
        <v>6603</v>
      </c>
      <c r="P383" s="18">
        <f t="shared" si="227"/>
        <v>8</v>
      </c>
      <c r="Q383" s="18">
        <f t="shared" si="228"/>
        <v>-1</v>
      </c>
      <c r="R383" s="18">
        <f t="shared" si="234"/>
        <v>0</v>
      </c>
      <c r="S383" s="17">
        <f t="shared" si="235"/>
        <v>6982.7142857142853</v>
      </c>
      <c r="T383" s="17">
        <f t="shared" si="236"/>
        <v>4.8571428571428568</v>
      </c>
      <c r="U383" s="17">
        <f t="shared" si="237"/>
        <v>2</v>
      </c>
      <c r="V383" s="17">
        <f t="shared" si="229"/>
        <v>6603</v>
      </c>
      <c r="W383" s="17">
        <f t="shared" si="238"/>
        <v>8</v>
      </c>
      <c r="X383" s="17">
        <f t="shared" si="230"/>
        <v>0</v>
      </c>
      <c r="Y383" s="17">
        <f t="shared" si="244"/>
        <v>6982.7142857142853</v>
      </c>
      <c r="Z383" s="17">
        <f t="shared" si="245"/>
        <v>9.4285714285714288</v>
      </c>
      <c r="AA383" s="17">
        <f t="shared" si="246"/>
        <v>2.5714285714285716</v>
      </c>
      <c r="AB383" s="11">
        <f t="shared" si="247"/>
        <v>0.54744917959343675</v>
      </c>
      <c r="AC383" s="11">
        <f t="shared" si="248"/>
        <v>5.3374881635134651E-6</v>
      </c>
      <c r="AD383" s="11">
        <f t="shared" si="249"/>
        <v>6.2413314840499313E-3</v>
      </c>
      <c r="AE383" s="11">
        <f t="shared" si="250"/>
        <v>0.3012510176559422</v>
      </c>
      <c r="AF383" s="11">
        <f t="shared" si="251"/>
        <v>1.8284373874887676E-6</v>
      </c>
      <c r="AG383" s="11">
        <f t="shared" si="252"/>
        <v>3.2615786040443577E-3</v>
      </c>
      <c r="AH383" s="11">
        <f t="shared" si="261"/>
        <v>0.51767934143473149</v>
      </c>
      <c r="AI383" s="11">
        <f t="shared" si="239"/>
        <v>4.5287778357083939E-6</v>
      </c>
      <c r="AJ383" s="11">
        <f t="shared" si="240"/>
        <v>0</v>
      </c>
      <c r="AK383" s="16">
        <f t="shared" si="259"/>
        <v>0.67455261502984176</v>
      </c>
      <c r="AL383" s="16">
        <f t="shared" si="260"/>
        <v>6.4433768722686907E-6</v>
      </c>
      <c r="AM383" s="16">
        <f t="shared" si="258"/>
        <v>2.8988529718456729E-3</v>
      </c>
      <c r="AN383" s="15">
        <f t="shared" si="253"/>
        <v>0.28668377778744508</v>
      </c>
      <c r="AO383" s="15">
        <f t="shared" si="254"/>
        <v>0</v>
      </c>
      <c r="AP383" s="15">
        <f t="shared" si="255"/>
        <v>2.2831050228310501E-3</v>
      </c>
      <c r="AQ383" s="15">
        <f t="shared" si="231"/>
        <v>0.7659268675474572</v>
      </c>
      <c r="AR383" s="15">
        <f t="shared" si="232"/>
        <v>2.071810555653585E-5</v>
      </c>
      <c r="AS383" s="15">
        <f t="shared" si="233"/>
        <v>2.7472740426851328E-3</v>
      </c>
      <c r="AT383" s="14">
        <f t="shared" si="256"/>
        <v>1.3653359718968849E-3</v>
      </c>
      <c r="AU383" s="11">
        <f t="shared" si="241"/>
        <v>1.1254045274320182E-3</v>
      </c>
      <c r="AV383" s="14">
        <f t="shared" si="257"/>
        <v>-1.1161226205947557E-2</v>
      </c>
      <c r="AW383" s="11">
        <f t="shared" si="242"/>
        <v>-9.2592371937769719E-3</v>
      </c>
      <c r="AX383" s="13">
        <f t="shared" si="262"/>
        <v>-4.2616318944009861E-4</v>
      </c>
      <c r="AY383" s="11">
        <f t="shared" si="266"/>
        <v>-3.5122744805605826E-4</v>
      </c>
      <c r="AZ383" s="12">
        <f t="shared" si="264"/>
        <v>5.1735554392469234E-5</v>
      </c>
      <c r="BA383" s="11">
        <f t="shared" si="265"/>
        <v>4.2448580655212163E-5</v>
      </c>
      <c r="BB383" s="117">
        <f t="shared" si="243"/>
        <v>9052</v>
      </c>
      <c r="BC383" s="341">
        <f t="shared" si="263"/>
        <v>343</v>
      </c>
    </row>
    <row r="384" spans="1:55" ht="16">
      <c r="A384" s="20">
        <v>269</v>
      </c>
      <c r="B384" s="19">
        <v>44738</v>
      </c>
      <c r="C384" s="8">
        <v>15783695</v>
      </c>
      <c r="D384" s="8">
        <v>2823</v>
      </c>
      <c r="E384" s="8">
        <v>5448044</v>
      </c>
      <c r="F384" s="8">
        <v>5357714</v>
      </c>
      <c r="G384" s="8">
        <v>6629870</v>
      </c>
      <c r="H384" s="10">
        <f t="shared" si="225"/>
        <v>-815086</v>
      </c>
      <c r="I384" s="8">
        <v>9970</v>
      </c>
      <c r="J384" s="8">
        <v>1778860</v>
      </c>
      <c r="K384" s="8">
        <v>451</v>
      </c>
      <c r="L384" s="9">
        <v>28</v>
      </c>
      <c r="M384" s="8">
        <v>294076</v>
      </c>
      <c r="N384" s="8">
        <v>3857</v>
      </c>
      <c r="O384" s="18">
        <f t="shared" si="226"/>
        <v>5776</v>
      </c>
      <c r="P384" s="18">
        <f t="shared" si="227"/>
        <v>31</v>
      </c>
      <c r="Q384" s="18">
        <f t="shared" si="228"/>
        <v>2</v>
      </c>
      <c r="R384" s="18">
        <f t="shared" si="234"/>
        <v>0</v>
      </c>
      <c r="S384" s="17">
        <f t="shared" si="235"/>
        <v>7403.4285714285716</v>
      </c>
      <c r="T384" s="17">
        <f t="shared" si="236"/>
        <v>8.7142857142857135</v>
      </c>
      <c r="U384" s="17">
        <f t="shared" si="237"/>
        <v>0.14285714285714285</v>
      </c>
      <c r="V384" s="17">
        <f t="shared" si="229"/>
        <v>5776</v>
      </c>
      <c r="W384" s="17">
        <f t="shared" si="238"/>
        <v>31</v>
      </c>
      <c r="X384" s="17">
        <f t="shared" si="230"/>
        <v>2</v>
      </c>
      <c r="Y384" s="17">
        <f t="shared" si="244"/>
        <v>7403.4285714285716</v>
      </c>
      <c r="Z384" s="17">
        <f t="shared" si="245"/>
        <v>9.4285714285714288</v>
      </c>
      <c r="AA384" s="17">
        <f t="shared" si="246"/>
        <v>2.1428571428571428</v>
      </c>
      <c r="AB384" s="11">
        <f t="shared" si="247"/>
        <v>0.61984499090996081</v>
      </c>
      <c r="AC384" s="11">
        <f t="shared" si="248"/>
        <v>5.3176112516786733E-6</v>
      </c>
      <c r="AD384" s="11">
        <f t="shared" si="249"/>
        <v>5.1020408163265302E-3</v>
      </c>
      <c r="AE384" s="11">
        <f t="shared" si="250"/>
        <v>0.85070946066692876</v>
      </c>
      <c r="AF384" s="11">
        <f t="shared" si="251"/>
        <v>1.5730740068397258E-6</v>
      </c>
      <c r="AG384" s="11">
        <f t="shared" si="252"/>
        <v>2.0456870098874871E-3</v>
      </c>
      <c r="AH384" s="11">
        <f t="shared" si="261"/>
        <v>0.48359008707300738</v>
      </c>
      <c r="AI384" s="11">
        <f t="shared" si="239"/>
        <v>1.748366123657988E-5</v>
      </c>
      <c r="AJ384" s="11">
        <f t="shared" si="240"/>
        <v>4.7619047619047623E-3</v>
      </c>
      <c r="AK384" s="16">
        <f t="shared" si="259"/>
        <v>0.70678355267029935</v>
      </c>
      <c r="AL384" s="16">
        <f t="shared" si="260"/>
        <v>6.4239669855529709E-6</v>
      </c>
      <c r="AM384" s="16">
        <f t="shared" si="258"/>
        <v>6.8204215992966524E-3</v>
      </c>
      <c r="AN384" s="15">
        <f t="shared" si="253"/>
        <v>0.68151113335001245</v>
      </c>
      <c r="AO384" s="15">
        <f t="shared" si="254"/>
        <v>1.7386607444018022E-6</v>
      </c>
      <c r="AP384" s="15">
        <f t="shared" si="255"/>
        <v>4.7732696897374704E-3</v>
      </c>
      <c r="AQ384" s="15">
        <f t="shared" si="231"/>
        <v>0.7659268675474572</v>
      </c>
      <c r="AR384" s="15">
        <f t="shared" si="232"/>
        <v>1.5392180431801652E-5</v>
      </c>
      <c r="AS384" s="15">
        <f t="shared" si="233"/>
        <v>4.8753251159108901E-3</v>
      </c>
      <c r="AT384" s="14">
        <f t="shared" si="256"/>
        <v>4.2580020422723224E-4</v>
      </c>
      <c r="AU384" s="11">
        <f t="shared" si="241"/>
        <v>1.0819647616447552E-3</v>
      </c>
      <c r="AV384" s="14">
        <f t="shared" si="257"/>
        <v>-3.4634382138817254E-3</v>
      </c>
      <c r="AW384" s="11">
        <f t="shared" si="242"/>
        <v>-8.7987354742462172E-3</v>
      </c>
      <c r="AX384" s="13">
        <f t="shared" si="262"/>
        <v>-2.638646053991137E-4</v>
      </c>
      <c r="AY384" s="11">
        <f t="shared" si="266"/>
        <v>-3.7211503219291306E-4</v>
      </c>
      <c r="AZ384" s="12">
        <f t="shared" si="264"/>
        <v>3.227815930025777E-5</v>
      </c>
      <c r="BA384" s="11">
        <f t="shared" si="265"/>
        <v>4.5486778559976076E-5</v>
      </c>
      <c r="BB384" s="117">
        <f t="shared" si="243"/>
        <v>2823</v>
      </c>
      <c r="BC384" s="341">
        <f t="shared" si="263"/>
        <v>214</v>
      </c>
    </row>
    <row r="385" spans="1:55" ht="16">
      <c r="A385" s="20">
        <v>270</v>
      </c>
      <c r="B385" s="19">
        <v>44739</v>
      </c>
      <c r="C385" s="8">
        <v>15784993</v>
      </c>
      <c r="D385" s="8">
        <v>1298</v>
      </c>
      <c r="E385" s="8">
        <v>5448190</v>
      </c>
      <c r="F385" s="8">
        <v>5357823</v>
      </c>
      <c r="G385" s="8">
        <v>6629870</v>
      </c>
      <c r="H385" s="10">
        <f t="shared" si="225"/>
        <v>-819558</v>
      </c>
      <c r="I385" s="8">
        <v>8028</v>
      </c>
      <c r="J385" s="8">
        <v>1785158</v>
      </c>
      <c r="K385" s="8">
        <v>459</v>
      </c>
      <c r="L385" s="9">
        <v>26</v>
      </c>
      <c r="M385" s="8">
        <v>294076</v>
      </c>
      <c r="N385" s="8">
        <v>3858</v>
      </c>
      <c r="O385" s="18">
        <f t="shared" si="226"/>
        <v>6298</v>
      </c>
      <c r="P385" s="18">
        <f t="shared" si="227"/>
        <v>8</v>
      </c>
      <c r="Q385" s="18">
        <f t="shared" si="228"/>
        <v>-2</v>
      </c>
      <c r="R385" s="18">
        <f t="shared" si="234"/>
        <v>0</v>
      </c>
      <c r="S385" s="17">
        <f t="shared" si="235"/>
        <v>7574</v>
      </c>
      <c r="T385" s="17">
        <f t="shared" si="236"/>
        <v>7.7142857142857144</v>
      </c>
      <c r="U385" s="17">
        <f t="shared" si="237"/>
        <v>-0.2857142857142857</v>
      </c>
      <c r="V385" s="17">
        <f t="shared" si="229"/>
        <v>6298</v>
      </c>
      <c r="W385" s="17">
        <f t="shared" si="238"/>
        <v>8</v>
      </c>
      <c r="X385" s="17">
        <f t="shared" si="230"/>
        <v>0</v>
      </c>
      <c r="Y385" s="17">
        <f t="shared" si="244"/>
        <v>7574</v>
      </c>
      <c r="Z385" s="17">
        <f t="shared" si="245"/>
        <v>8.4285714285714288</v>
      </c>
      <c r="AA385" s="17">
        <f t="shared" si="246"/>
        <v>2.1428571428571428</v>
      </c>
      <c r="AB385" s="11">
        <f t="shared" si="247"/>
        <v>0.759679037111334</v>
      </c>
      <c r="AC385" s="11">
        <f t="shared" si="248"/>
        <v>4.7381870572003578E-6</v>
      </c>
      <c r="AD385" s="11">
        <f t="shared" si="249"/>
        <v>4.7513462147608489E-3</v>
      </c>
      <c r="AE385" s="11">
        <f t="shared" si="250"/>
        <v>0.58439545297967621</v>
      </c>
      <c r="AF385" s="11">
        <f t="shared" si="251"/>
        <v>2.3109178156742621E-6</v>
      </c>
      <c r="AG385" s="11">
        <f t="shared" si="252"/>
        <v>2.031144211238998E-3</v>
      </c>
      <c r="AH385" s="11">
        <f t="shared" si="261"/>
        <v>0.63169508525576734</v>
      </c>
      <c r="AI385" s="11">
        <f t="shared" si="239"/>
        <v>4.4972622915800005E-6</v>
      </c>
      <c r="AJ385" s="11">
        <f t="shared" si="240"/>
        <v>0</v>
      </c>
      <c r="AK385" s="16">
        <f t="shared" si="259"/>
        <v>0.71642057788325075</v>
      </c>
      <c r="AL385" s="16">
        <f t="shared" si="260"/>
        <v>6.3102543827852058E-6</v>
      </c>
      <c r="AM385" s="16">
        <f t="shared" si="258"/>
        <v>4.8739495798319332E-3</v>
      </c>
      <c r="AN385" s="15">
        <f t="shared" si="253"/>
        <v>0.46813641060971412</v>
      </c>
      <c r="AO385" s="15">
        <f t="shared" si="254"/>
        <v>0</v>
      </c>
      <c r="AP385" s="15">
        <f t="shared" si="255"/>
        <v>0</v>
      </c>
      <c r="AQ385" s="15">
        <f t="shared" si="231"/>
        <v>0.77353404078137555</v>
      </c>
      <c r="AR385" s="15">
        <f t="shared" si="232"/>
        <v>1.1639765436903034E-5</v>
      </c>
      <c r="AS385" s="15">
        <f t="shared" si="233"/>
        <v>2.5104602510460251E-3</v>
      </c>
      <c r="AT385" s="14">
        <f t="shared" si="256"/>
        <v>1.9578061108287191E-4</v>
      </c>
      <c r="AU385" s="11">
        <f t="shared" si="241"/>
        <v>1.0447953191928564E-3</v>
      </c>
      <c r="AV385" s="14">
        <f t="shared" si="257"/>
        <v>-1.5837805256003845E-3</v>
      </c>
      <c r="AW385" s="11">
        <f t="shared" si="242"/>
        <v>-8.3925372927543471E-3</v>
      </c>
      <c r="AX385" s="13">
        <f t="shared" si="262"/>
        <v>-1.3372822008965926E-4</v>
      </c>
      <c r="AY385" s="11">
        <f t="shared" si="266"/>
        <v>-3.5829506547800351E-4</v>
      </c>
      <c r="AZ385" s="12">
        <f t="shared" si="264"/>
        <v>1.6440744690318212E-5</v>
      </c>
      <c r="BA385" s="11">
        <f t="shared" si="265"/>
        <v>4.428011839921877E-5</v>
      </c>
      <c r="BB385" s="117">
        <f t="shared" si="243"/>
        <v>1298</v>
      </c>
      <c r="BC385" s="341">
        <f t="shared" si="263"/>
        <v>109</v>
      </c>
    </row>
    <row r="386" spans="1:55" ht="16">
      <c r="A386" s="20">
        <v>271</v>
      </c>
      <c r="B386" s="19">
        <v>44740</v>
      </c>
      <c r="C386" s="8">
        <v>15792669</v>
      </c>
      <c r="D386" s="8">
        <v>7676</v>
      </c>
      <c r="E386" s="8">
        <v>5448612</v>
      </c>
      <c r="F386" s="8">
        <v>5358205</v>
      </c>
      <c r="G386" s="8">
        <v>6629870</v>
      </c>
      <c r="H386" s="10">
        <f t="shared" si="225"/>
        <v>-828396</v>
      </c>
      <c r="I386" s="8">
        <v>8921</v>
      </c>
      <c r="J386" s="8">
        <v>1792692</v>
      </c>
      <c r="K386" s="8">
        <v>468</v>
      </c>
      <c r="L386" s="9">
        <v>35</v>
      </c>
      <c r="M386" s="8">
        <v>294076</v>
      </c>
      <c r="N386" s="8">
        <v>3869</v>
      </c>
      <c r="O386" s="18">
        <f t="shared" si="226"/>
        <v>7534</v>
      </c>
      <c r="P386" s="18">
        <f t="shared" si="227"/>
        <v>9</v>
      </c>
      <c r="Q386" s="18">
        <f t="shared" si="228"/>
        <v>9</v>
      </c>
      <c r="R386" s="18">
        <f t="shared" si="234"/>
        <v>0</v>
      </c>
      <c r="S386" s="17">
        <f t="shared" si="235"/>
        <v>7267.5714285714284</v>
      </c>
      <c r="T386" s="17">
        <f t="shared" si="236"/>
        <v>8.5714285714285712</v>
      </c>
      <c r="U386" s="17">
        <f t="shared" si="237"/>
        <v>-0.5714285714285714</v>
      </c>
      <c r="V386" s="17">
        <f t="shared" si="229"/>
        <v>7534</v>
      </c>
      <c r="W386" s="17">
        <f t="shared" si="238"/>
        <v>9</v>
      </c>
      <c r="X386" s="17">
        <f t="shared" si="230"/>
        <v>9</v>
      </c>
      <c r="Y386" s="17">
        <f t="shared" si="244"/>
        <v>7267.5714285714284</v>
      </c>
      <c r="Z386" s="17">
        <f t="shared" si="245"/>
        <v>9.2857142857142865</v>
      </c>
      <c r="AA386" s="17">
        <f t="shared" si="246"/>
        <v>1.8571428571428572</v>
      </c>
      <c r="AB386" s="11">
        <f t="shared" si="247"/>
        <v>0.90527795572638625</v>
      </c>
      <c r="AC386" s="11">
        <f t="shared" si="248"/>
        <v>5.2016204087897462E-6</v>
      </c>
      <c r="AD386" s="11">
        <f t="shared" si="249"/>
        <v>4.0460628695922814E-3</v>
      </c>
      <c r="AE386" s="11">
        <f t="shared" si="250"/>
        <v>0.79512618797080381</v>
      </c>
      <c r="AF386" s="11">
        <f t="shared" si="251"/>
        <v>2.3859574065465738E-6</v>
      </c>
      <c r="AG386" s="11">
        <f t="shared" si="252"/>
        <v>3.4176349965823649E-3</v>
      </c>
      <c r="AH386" s="11">
        <f t="shared" si="261"/>
        <v>0.9384653712007972</v>
      </c>
      <c r="AI386" s="11">
        <f t="shared" si="239"/>
        <v>5.0415705500577543E-6</v>
      </c>
      <c r="AJ386" s="11">
        <f t="shared" si="240"/>
        <v>1.9607843137254902E-2</v>
      </c>
      <c r="AK386" s="16">
        <f t="shared" si="259"/>
        <v>0.67941859732270404</v>
      </c>
      <c r="AL386" s="16">
        <f t="shared" si="260"/>
        <v>5.626318435256152E-6</v>
      </c>
      <c r="AM386" s="16">
        <f t="shared" si="258"/>
        <v>4.8739495798319332E-3</v>
      </c>
      <c r="AN386" s="15">
        <f t="shared" si="253"/>
        <v>0.87255933590553025</v>
      </c>
      <c r="AO386" s="15">
        <f t="shared" si="254"/>
        <v>9.2147320528695258E-6</v>
      </c>
      <c r="AP386" s="15">
        <f t="shared" si="255"/>
        <v>0</v>
      </c>
      <c r="AQ386" s="15">
        <f t="shared" si="231"/>
        <v>0.77317781070854097</v>
      </c>
      <c r="AR386" s="15">
        <f t="shared" si="232"/>
        <v>1.0917451436992334E-5</v>
      </c>
      <c r="AS386" s="15">
        <f t="shared" si="233"/>
        <v>2.5104602510460251E-3</v>
      </c>
      <c r="AT386" s="14">
        <f t="shared" si="256"/>
        <v>1.1577904242466293E-3</v>
      </c>
      <c r="AU386" s="11">
        <f t="shared" si="241"/>
        <v>9.9234869720565507E-4</v>
      </c>
      <c r="AV386" s="14">
        <f t="shared" si="257"/>
        <v>-9.2660997880240851E-3</v>
      </c>
      <c r="AW386" s="11">
        <f t="shared" si="242"/>
        <v>-7.8678973964253045E-3</v>
      </c>
      <c r="AX386" s="13">
        <f t="shared" si="262"/>
        <v>-4.6610490044633816E-4</v>
      </c>
      <c r="AY386" s="11">
        <f t="shared" si="266"/>
        <v>-3.5632056699020043E-4</v>
      </c>
      <c r="AZ386" s="12">
        <f t="shared" si="264"/>
        <v>5.7618022676161069E-5</v>
      </c>
      <c r="BA386" s="11">
        <f t="shared" si="265"/>
        <v>4.4366308410701439E-5</v>
      </c>
      <c r="BB386" s="117">
        <f t="shared" si="243"/>
        <v>7676</v>
      </c>
      <c r="BC386" s="341">
        <f t="shared" si="263"/>
        <v>382</v>
      </c>
    </row>
    <row r="387" spans="1:55" ht="16">
      <c r="A387" s="20">
        <v>272</v>
      </c>
      <c r="B387" s="19">
        <v>44741</v>
      </c>
      <c r="C387" s="8">
        <v>15801332</v>
      </c>
      <c r="D387" s="8">
        <v>8663</v>
      </c>
      <c r="E387" s="8">
        <v>5449090</v>
      </c>
      <c r="F387" s="8">
        <v>5358655</v>
      </c>
      <c r="G387" s="8">
        <v>6629870</v>
      </c>
      <c r="H387" s="10">
        <f t="shared" ref="H387:H424" si="267">G387-F387-SUM(I387:N387)</f>
        <v>-849604</v>
      </c>
      <c r="I387" s="8">
        <v>19096</v>
      </c>
      <c r="J387" s="8">
        <v>1803267</v>
      </c>
      <c r="K387" s="8">
        <v>463</v>
      </c>
      <c r="L387" s="9">
        <v>25</v>
      </c>
      <c r="M387" s="8">
        <v>294076</v>
      </c>
      <c r="N387" s="8">
        <v>3892</v>
      </c>
      <c r="O387" s="18">
        <f t="shared" ref="O387:O424" si="268">J387-J386</f>
        <v>10575</v>
      </c>
      <c r="P387" s="18">
        <f t="shared" ref="P387:P424" si="269">K387-K386</f>
        <v>-5</v>
      </c>
      <c r="Q387" s="18">
        <f t="shared" ref="Q387:Q424" si="270">L387-L386</f>
        <v>-10</v>
      </c>
      <c r="R387" s="18">
        <f t="shared" si="234"/>
        <v>0</v>
      </c>
      <c r="S387" s="17">
        <f t="shared" si="235"/>
        <v>7242.2857142857147</v>
      </c>
      <c r="T387" s="17">
        <f t="shared" si="236"/>
        <v>6</v>
      </c>
      <c r="U387" s="17">
        <f t="shared" si="237"/>
        <v>-1.1428571428571428</v>
      </c>
      <c r="V387" s="17">
        <f t="shared" ref="V387:V424" si="271">MAX(0,MIN(J387,O387+$R387*J387/SUM($J387:$L387)))</f>
        <v>10575</v>
      </c>
      <c r="W387" s="17">
        <f t="shared" si="238"/>
        <v>0</v>
      </c>
      <c r="X387" s="17">
        <f t="shared" ref="X387:X424" si="272">MAX(0,MIN(L387,Q387+$R387*L387/SUM($J387:$L387)))</f>
        <v>0</v>
      </c>
      <c r="Y387" s="17">
        <f t="shared" si="244"/>
        <v>7242.2857142857147</v>
      </c>
      <c r="Z387" s="17">
        <f t="shared" si="245"/>
        <v>8.1428571428571423</v>
      </c>
      <c r="AA387" s="17">
        <f t="shared" si="246"/>
        <v>1.8571428571428572</v>
      </c>
      <c r="AB387" s="11">
        <f t="shared" si="247"/>
        <v>0.81182442711419289</v>
      </c>
      <c r="AC387" s="11">
        <f t="shared" si="248"/>
        <v>4.5422510631258146E-6</v>
      </c>
      <c r="AD387" s="11">
        <f t="shared" si="249"/>
        <v>3.968253968253968E-3</v>
      </c>
      <c r="AE387" s="11">
        <f t="shared" si="250"/>
        <v>0.69040611271403918</v>
      </c>
      <c r="AF387" s="11">
        <f t="shared" si="251"/>
        <v>3.0311244873815516E-6</v>
      </c>
      <c r="AG387" s="11">
        <f t="shared" si="252"/>
        <v>2.9624753127057276E-3</v>
      </c>
      <c r="AH387" s="11">
        <f t="shared" si="261"/>
        <v>1</v>
      </c>
      <c r="AI387" s="11">
        <f t="shared" si="239"/>
        <v>0</v>
      </c>
      <c r="AJ387" s="11">
        <f t="shared" si="240"/>
        <v>0</v>
      </c>
      <c r="AK387" s="16">
        <f t="shared" si="259"/>
        <v>0.67760585952021213</v>
      </c>
      <c r="AL387" s="16">
        <f t="shared" si="260"/>
        <v>2.9022822016014419E-6</v>
      </c>
      <c r="AM387" s="16">
        <f t="shared" si="258"/>
        <v>4.7817836812144212E-3</v>
      </c>
      <c r="AN387" s="15">
        <f t="shared" si="253"/>
        <v>0.77438343651679686</v>
      </c>
      <c r="AO387" s="15">
        <f t="shared" si="254"/>
        <v>0</v>
      </c>
      <c r="AP387" s="15">
        <f t="shared" si="255"/>
        <v>6.9124423963133645E-3</v>
      </c>
      <c r="AQ387" s="15">
        <f t="shared" ref="AQ387:AQ424" si="273">AK401</f>
        <v>0.77654822242921939</v>
      </c>
      <c r="AR387" s="15">
        <f t="shared" ref="AR387:AR424" si="274">AL401</f>
        <v>1.0493344791135165E-5</v>
      </c>
      <c r="AS387" s="15">
        <f t="shared" ref="AS387:AS424" si="275">AM401</f>
        <v>2.7698636232898642E-3</v>
      </c>
      <c r="AT387" s="14">
        <f t="shared" si="256"/>
        <v>1.3066621215800612E-3</v>
      </c>
      <c r="AU387" s="11">
        <f t="shared" si="241"/>
        <v>9.4606466103946442E-4</v>
      </c>
      <c r="AV387" s="14">
        <f t="shared" si="257"/>
        <v>-1.0196515082320706E-2</v>
      </c>
      <c r="AW387" s="11">
        <f t="shared" si="242"/>
        <v>-7.4146499351199066E-3</v>
      </c>
      <c r="AX387" s="13">
        <f t="shared" si="262"/>
        <v>-5.4321846073616964E-4</v>
      </c>
      <c r="AY387" s="11">
        <f t="shared" si="266"/>
        <v>-3.6138055614418275E-4</v>
      </c>
      <c r="AZ387" s="12">
        <f t="shared" si="264"/>
        <v>6.7874634042598122E-5</v>
      </c>
      <c r="BA387" s="11">
        <f t="shared" si="265"/>
        <v>4.5508326062846738E-5</v>
      </c>
      <c r="BB387" s="117">
        <f t="shared" si="243"/>
        <v>8663</v>
      </c>
      <c r="BC387" s="341">
        <f t="shared" si="263"/>
        <v>450</v>
      </c>
    </row>
    <row r="388" spans="1:55" ht="16">
      <c r="A388" s="20">
        <v>273</v>
      </c>
      <c r="B388" s="19">
        <v>44742</v>
      </c>
      <c r="C388" s="8">
        <v>15809437</v>
      </c>
      <c r="D388" s="8">
        <v>8105</v>
      </c>
      <c r="E388" s="8">
        <v>5449423</v>
      </c>
      <c r="F388" s="8">
        <v>5358986</v>
      </c>
      <c r="G388" s="8">
        <v>6629870</v>
      </c>
      <c r="H388" s="10">
        <f t="shared" si="267"/>
        <v>-846923</v>
      </c>
      <c r="I388" s="8">
        <v>7498</v>
      </c>
      <c r="J388" s="8">
        <v>1811838</v>
      </c>
      <c r="K388" s="8">
        <v>465</v>
      </c>
      <c r="L388" s="9">
        <v>21</v>
      </c>
      <c r="M388" s="8">
        <v>294076</v>
      </c>
      <c r="N388" s="8">
        <v>3909</v>
      </c>
      <c r="O388" s="18">
        <f t="shared" si="268"/>
        <v>8571</v>
      </c>
      <c r="P388" s="18">
        <f t="shared" si="269"/>
        <v>2</v>
      </c>
      <c r="Q388" s="18">
        <f t="shared" si="270"/>
        <v>-4</v>
      </c>
      <c r="R388" s="18">
        <f t="shared" ref="R388:R424" si="276">M388-M387</f>
        <v>0</v>
      </c>
      <c r="S388" s="17">
        <f t="shared" ref="S388:S424" si="277">AVERAGE(O385:O391)</f>
        <v>7607.1428571428569</v>
      </c>
      <c r="T388" s="17">
        <f t="shared" ref="T388:T424" si="278">AVERAGE(P385:P391)</f>
        <v>3.5714285714285716</v>
      </c>
      <c r="U388" s="17">
        <f t="shared" ref="U388:U424" si="279">AVERAGE(Q385:Q391)</f>
        <v>-1.1428571428571428</v>
      </c>
      <c r="V388" s="17">
        <f t="shared" si="271"/>
        <v>8571</v>
      </c>
      <c r="W388" s="17">
        <f t="shared" ref="W388:W424" si="280">MAX(0,MIN(K388,P388+$R388*K388/SUM($J388:$L388)))</f>
        <v>2</v>
      </c>
      <c r="X388" s="17">
        <f t="shared" si="272"/>
        <v>0</v>
      </c>
      <c r="Y388" s="17">
        <f t="shared" si="244"/>
        <v>7607.1428571428569</v>
      </c>
      <c r="Z388" s="17">
        <f t="shared" si="245"/>
        <v>5.7142857142857144</v>
      </c>
      <c r="AA388" s="17">
        <f t="shared" si="246"/>
        <v>1.8571428571428572</v>
      </c>
      <c r="AB388" s="11">
        <f t="shared" si="247"/>
        <v>0.39836315757974744</v>
      </c>
      <c r="AC388" s="11">
        <f t="shared" si="248"/>
        <v>3.16885170875179E-6</v>
      </c>
      <c r="AD388" s="11">
        <f t="shared" si="249"/>
        <v>4.0111076828139467E-3</v>
      </c>
      <c r="AE388" s="11">
        <f t="shared" si="250"/>
        <v>0.35410373630918529</v>
      </c>
      <c r="AF388" s="11">
        <f t="shared" si="251"/>
        <v>5.3017507767676634E-6</v>
      </c>
      <c r="AG388" s="11">
        <f t="shared" si="252"/>
        <v>3.1982942430703628E-3</v>
      </c>
      <c r="AH388" s="11">
        <f t="shared" si="261"/>
        <v>0.44883745286971094</v>
      </c>
      <c r="AI388" s="11">
        <f t="shared" ref="AI388:AI424" si="281">MIN(1,W388/J387)</f>
        <v>1.1090980980631266E-6</v>
      </c>
      <c r="AJ388" s="11">
        <f t="shared" ref="AJ388:AJ424" si="282">MIN(1,X388/K387)</f>
        <v>0</v>
      </c>
      <c r="AK388" s="16">
        <f t="shared" si="259"/>
        <v>0.70581532311984829</v>
      </c>
      <c r="AL388" s="16">
        <f t="shared" si="260"/>
        <v>2.0028297432854418E-6</v>
      </c>
      <c r="AM388" s="16">
        <f t="shared" si="258"/>
        <v>4.7817836812144212E-3</v>
      </c>
      <c r="AN388" s="15">
        <f t="shared" si="253"/>
        <v>0.38137827637905186</v>
      </c>
      <c r="AO388" s="15">
        <f t="shared" si="254"/>
        <v>5.13861998363635E-6</v>
      </c>
      <c r="AP388" s="15">
        <f t="shared" si="255"/>
        <v>0</v>
      </c>
      <c r="AQ388" s="15">
        <f t="shared" si="273"/>
        <v>0.77835344028781928</v>
      </c>
      <c r="AR388" s="15">
        <f t="shared" si="274"/>
        <v>1.1082750700209721E-5</v>
      </c>
      <c r="AS388" s="15">
        <f t="shared" si="275"/>
        <v>2.7698636232898642E-3</v>
      </c>
      <c r="AT388" s="14">
        <f t="shared" si="256"/>
        <v>1.2224975753672394E-3</v>
      </c>
      <c r="AU388" s="11">
        <f t="shared" ref="AU388:AU424" si="283">AVERAGE(AT385:AT391)</f>
        <v>9.3585114467876877E-4</v>
      </c>
      <c r="AV388" s="14">
        <f t="shared" si="257"/>
        <v>-9.569937290639173E-3</v>
      </c>
      <c r="AW388" s="11">
        <f t="shared" ref="AW388:AW424" si="284">AVERAGE(AV385:AV391)</f>
        <v>-7.3051621865005785E-3</v>
      </c>
      <c r="AX388" s="13">
        <f t="shared" si="262"/>
        <v>-3.8959326933489015E-4</v>
      </c>
      <c r="AY388" s="11">
        <f t="shared" si="266"/>
        <v>-3.5310855424459361E-4</v>
      </c>
      <c r="AZ388" s="12">
        <f t="shared" si="264"/>
        <v>4.9925564151333281E-5</v>
      </c>
      <c r="BA388" s="11">
        <f t="shared" si="265"/>
        <v>4.4732615959502762E-5</v>
      </c>
      <c r="BB388" s="117">
        <f t="shared" si="243"/>
        <v>8105</v>
      </c>
      <c r="BC388" s="341">
        <f t="shared" si="263"/>
        <v>331</v>
      </c>
    </row>
    <row r="389" spans="1:55" ht="16">
      <c r="A389" s="20">
        <v>274</v>
      </c>
      <c r="B389" s="19">
        <v>44743</v>
      </c>
      <c r="C389" s="8">
        <v>15817874</v>
      </c>
      <c r="D389" s="8">
        <v>8437</v>
      </c>
      <c r="E389" s="8">
        <v>5449697</v>
      </c>
      <c r="F389" s="8">
        <v>5359216</v>
      </c>
      <c r="G389" s="8">
        <v>6629870</v>
      </c>
      <c r="H389" s="10">
        <f t="shared" si="267"/>
        <v>-857917</v>
      </c>
      <c r="I389" s="8">
        <v>12725</v>
      </c>
      <c r="J389" s="8">
        <v>1817354</v>
      </c>
      <c r="K389" s="8">
        <v>472</v>
      </c>
      <c r="L389" s="9">
        <v>23</v>
      </c>
      <c r="M389" s="8">
        <v>294076</v>
      </c>
      <c r="N389" s="8">
        <v>3921</v>
      </c>
      <c r="O389" s="18">
        <f t="shared" si="268"/>
        <v>5516</v>
      </c>
      <c r="P389" s="18">
        <f t="shared" si="269"/>
        <v>7</v>
      </c>
      <c r="Q389" s="18">
        <f t="shared" si="270"/>
        <v>2</v>
      </c>
      <c r="R389" s="18">
        <f t="shared" si="276"/>
        <v>0</v>
      </c>
      <c r="S389" s="17">
        <f t="shared" si="277"/>
        <v>7718.2857142857147</v>
      </c>
      <c r="T389" s="17">
        <f t="shared" si="278"/>
        <v>7.7142857142857144</v>
      </c>
      <c r="U389" s="17">
        <f t="shared" si="279"/>
        <v>0.2857142857142857</v>
      </c>
      <c r="V389" s="17">
        <f t="shared" si="271"/>
        <v>5516</v>
      </c>
      <c r="W389" s="17">
        <f t="shared" si="280"/>
        <v>7</v>
      </c>
      <c r="X389" s="17">
        <f t="shared" si="272"/>
        <v>2</v>
      </c>
      <c r="Y389" s="17">
        <f t="shared" si="244"/>
        <v>7718.2857142857147</v>
      </c>
      <c r="Z389" s="17">
        <f t="shared" si="245"/>
        <v>9.8571428571428577</v>
      </c>
      <c r="AA389" s="17">
        <f t="shared" si="246"/>
        <v>3</v>
      </c>
      <c r="AB389" s="11">
        <f t="shared" si="247"/>
        <v>1.029379263041573</v>
      </c>
      <c r="AC389" s="11">
        <f t="shared" si="248"/>
        <v>5.4404107084313599E-6</v>
      </c>
      <c r="AD389" s="11">
        <f t="shared" si="249"/>
        <v>6.4516129032258064E-3</v>
      </c>
      <c r="AE389" s="11">
        <f t="shared" si="250"/>
        <v>0.90529361575843004</v>
      </c>
      <c r="AF389" s="11">
        <f t="shared" si="251"/>
        <v>5.9293000014620197E-6</v>
      </c>
      <c r="AG389" s="11">
        <f t="shared" si="252"/>
        <v>3.1282586027111575E-3</v>
      </c>
      <c r="AH389" s="11">
        <f t="shared" si="261"/>
        <v>0.73566284342491328</v>
      </c>
      <c r="AI389" s="11">
        <f t="shared" si="281"/>
        <v>3.8634800683063274E-6</v>
      </c>
      <c r="AJ389" s="11">
        <f t="shared" si="282"/>
        <v>4.3010752688172043E-3</v>
      </c>
      <c r="AK389" s="16">
        <f t="shared" si="259"/>
        <v>0.71275228198997631</v>
      </c>
      <c r="AL389" s="16">
        <f t="shared" si="260"/>
        <v>2.5297885280309339E-6</v>
      </c>
      <c r="AM389" s="16">
        <f t="shared" si="258"/>
        <v>1.7260159195643069E-3</v>
      </c>
      <c r="AN389" s="15">
        <f t="shared" si="253"/>
        <v>0.99467670734874059</v>
      </c>
      <c r="AO389" s="15">
        <f t="shared" si="254"/>
        <v>5.6856301383882374E-7</v>
      </c>
      <c r="AP389" s="15">
        <f t="shared" si="255"/>
        <v>9.7323600973236012E-3</v>
      </c>
      <c r="AQ389" s="15">
        <f t="shared" si="273"/>
        <v>0.77730678847215506</v>
      </c>
      <c r="AR389" s="15">
        <f t="shared" si="274"/>
        <v>8.9806749529612079E-6</v>
      </c>
      <c r="AS389" s="15">
        <f t="shared" si="275"/>
        <v>1.007533048054313E-3</v>
      </c>
      <c r="AT389" s="14">
        <f t="shared" si="256"/>
        <v>1.2725739720386674E-3</v>
      </c>
      <c r="AU389" s="11">
        <f t="shared" si="283"/>
        <v>9.234828780310064E-4</v>
      </c>
      <c r="AV389" s="14">
        <f t="shared" si="257"/>
        <v>-9.8342846685635088E-3</v>
      </c>
      <c r="AW389" s="11">
        <f t="shared" si="284"/>
        <v>-7.196965650553588E-3</v>
      </c>
      <c r="AX389" s="13">
        <f t="shared" si="262"/>
        <v>-2.7157132348513383E-4</v>
      </c>
      <c r="AY389" s="11">
        <f t="shared" si="266"/>
        <v>-3.6090423281121806E-4</v>
      </c>
      <c r="AZ389" s="12">
        <f t="shared" si="264"/>
        <v>3.4691479621772376E-5</v>
      </c>
      <c r="BA389" s="11">
        <f t="shared" si="265"/>
        <v>4.5917728617389385E-5</v>
      </c>
      <c r="BB389" s="117">
        <f t="shared" ref="BB389:BB424" si="285">D389</f>
        <v>8437</v>
      </c>
      <c r="BC389" s="341">
        <f t="shared" si="263"/>
        <v>230</v>
      </c>
    </row>
    <row r="390" spans="1:55" ht="16">
      <c r="A390" s="20">
        <v>275</v>
      </c>
      <c r="B390" s="19">
        <v>44744</v>
      </c>
      <c r="C390" s="8">
        <v>15824778</v>
      </c>
      <c r="D390" s="8">
        <v>6904</v>
      </c>
      <c r="E390" s="8">
        <v>5450089</v>
      </c>
      <c r="F390" s="8">
        <v>5359612</v>
      </c>
      <c r="G390" s="8">
        <v>6629870</v>
      </c>
      <c r="H390" s="10">
        <f t="shared" si="267"/>
        <v>-864243</v>
      </c>
      <c r="I390" s="8">
        <v>12231</v>
      </c>
      <c r="J390" s="8">
        <v>1823780</v>
      </c>
      <c r="K390" s="8">
        <v>462</v>
      </c>
      <c r="L390" s="9">
        <v>18</v>
      </c>
      <c r="M390" s="8">
        <v>294076</v>
      </c>
      <c r="N390" s="8">
        <v>3934</v>
      </c>
      <c r="O390" s="18">
        <f t="shared" si="268"/>
        <v>6426</v>
      </c>
      <c r="P390" s="18">
        <f t="shared" si="269"/>
        <v>-10</v>
      </c>
      <c r="Q390" s="18">
        <f t="shared" si="270"/>
        <v>-5</v>
      </c>
      <c r="R390" s="18">
        <f t="shared" si="276"/>
        <v>0</v>
      </c>
      <c r="S390" s="17">
        <f t="shared" si="277"/>
        <v>7876.2857142857147</v>
      </c>
      <c r="T390" s="17">
        <f t="shared" si="278"/>
        <v>10.714285714285714</v>
      </c>
      <c r="U390" s="17">
        <f t="shared" si="279"/>
        <v>-1</v>
      </c>
      <c r="V390" s="17">
        <f t="shared" si="271"/>
        <v>6426</v>
      </c>
      <c r="W390" s="17">
        <f t="shared" si="280"/>
        <v>0</v>
      </c>
      <c r="X390" s="17">
        <f t="shared" si="272"/>
        <v>0</v>
      </c>
      <c r="Y390" s="17">
        <f t="shared" si="244"/>
        <v>7876.2857142857147</v>
      </c>
      <c r="Z390" s="17">
        <f t="shared" si="245"/>
        <v>12.857142857142858</v>
      </c>
      <c r="AA390" s="17">
        <f t="shared" si="246"/>
        <v>1.7142857142857142</v>
      </c>
      <c r="AB390" s="11">
        <f t="shared" si="247"/>
        <v>0.6189615492562448</v>
      </c>
      <c r="AC390" s="11">
        <f t="shared" si="248"/>
        <v>7.0746496594185052E-6</v>
      </c>
      <c r="AD390" s="11">
        <f t="shared" si="249"/>
        <v>3.6319612590799029E-3</v>
      </c>
      <c r="AE390" s="11">
        <f t="shared" si="250"/>
        <v>0.54744917959343675</v>
      </c>
      <c r="AF390" s="11">
        <f t="shared" si="251"/>
        <v>5.3374881635134651E-6</v>
      </c>
      <c r="AG390" s="11">
        <f t="shared" si="252"/>
        <v>6.2413314840499313E-3</v>
      </c>
      <c r="AH390" s="11">
        <f t="shared" si="261"/>
        <v>0.50499017681728875</v>
      </c>
      <c r="AI390" s="11">
        <f t="shared" si="281"/>
        <v>0</v>
      </c>
      <c r="AJ390" s="11">
        <f t="shared" si="282"/>
        <v>0</v>
      </c>
      <c r="AK390" s="16">
        <f t="shared" si="259"/>
        <v>0.7215429432470053</v>
      </c>
      <c r="AL390" s="16">
        <f t="shared" si="260"/>
        <v>6.5688473181690792E-6</v>
      </c>
      <c r="AM390" s="16">
        <f t="shared" si="258"/>
        <v>5.0873604573794329E-3</v>
      </c>
      <c r="AN390" s="15">
        <f t="shared" si="253"/>
        <v>0.51767934143473149</v>
      </c>
      <c r="AO390" s="15">
        <f t="shared" si="254"/>
        <v>4.5287778357083939E-6</v>
      </c>
      <c r="AP390" s="15">
        <f t="shared" si="255"/>
        <v>0</v>
      </c>
      <c r="AQ390" s="15">
        <f t="shared" si="273"/>
        <v>0.77730678847215517</v>
      </c>
      <c r="AR390" s="15">
        <f t="shared" si="274"/>
        <v>1.4977496505575236E-5</v>
      </c>
      <c r="AS390" s="15">
        <f t="shared" si="275"/>
        <v>1.007533048054313E-3</v>
      </c>
      <c r="AT390" s="14">
        <f t="shared" si="256"/>
        <v>1.0413477187335499E-3</v>
      </c>
      <c r="AU390" s="11">
        <f t="shared" si="283"/>
        <v>9.0488738305362164E-4</v>
      </c>
      <c r="AV390" s="14">
        <f t="shared" si="257"/>
        <v>-7.9884939768097626E-3</v>
      </c>
      <c r="AW390" s="11">
        <f t="shared" si="284"/>
        <v>-6.9718987998175514E-3</v>
      </c>
      <c r="AX390" s="13">
        <f t="shared" si="262"/>
        <v>-4.6158311351797437E-4</v>
      </c>
      <c r="AY390" s="11">
        <f t="shared" si="266"/>
        <v>-3.4812870548040279E-4</v>
      </c>
      <c r="AZ390" s="12">
        <f t="shared" si="264"/>
        <v>5.9729677957486344E-5</v>
      </c>
      <c r="BA390" s="11">
        <f t="shared" si="265"/>
        <v>4.4797258468114755E-5</v>
      </c>
      <c r="BB390" s="117">
        <f t="shared" si="285"/>
        <v>6904</v>
      </c>
      <c r="BC390" s="341">
        <f t="shared" si="263"/>
        <v>396</v>
      </c>
    </row>
    <row r="391" spans="1:55" ht="16">
      <c r="A391" s="20">
        <v>276</v>
      </c>
      <c r="B391" s="19">
        <v>44745</v>
      </c>
      <c r="C391" s="8">
        <v>15827127</v>
      </c>
      <c r="D391" s="8">
        <v>2349</v>
      </c>
      <c r="E391" s="8">
        <v>5450269</v>
      </c>
      <c r="F391" s="8">
        <v>5359790</v>
      </c>
      <c r="G391" s="8">
        <v>6629870</v>
      </c>
      <c r="H391" s="10">
        <f t="shared" si="267"/>
        <v>-870960</v>
      </c>
      <c r="I391" s="8">
        <v>10402</v>
      </c>
      <c r="J391" s="8">
        <v>1832110</v>
      </c>
      <c r="K391" s="8">
        <v>476</v>
      </c>
      <c r="L391" s="9">
        <v>20</v>
      </c>
      <c r="M391" s="8">
        <v>294076</v>
      </c>
      <c r="N391" s="8">
        <v>3956</v>
      </c>
      <c r="O391" s="18">
        <f t="shared" si="268"/>
        <v>8330</v>
      </c>
      <c r="P391" s="18">
        <f t="shared" si="269"/>
        <v>14</v>
      </c>
      <c r="Q391" s="18">
        <f t="shared" si="270"/>
        <v>2</v>
      </c>
      <c r="R391" s="18">
        <f t="shared" si="276"/>
        <v>0</v>
      </c>
      <c r="S391" s="17">
        <f t="shared" si="277"/>
        <v>7795.4285714285716</v>
      </c>
      <c r="T391" s="17">
        <f t="shared" si="278"/>
        <v>8.5714285714285712</v>
      </c>
      <c r="U391" s="17">
        <f t="shared" si="279"/>
        <v>0.5714285714285714</v>
      </c>
      <c r="V391" s="17">
        <f t="shared" si="271"/>
        <v>8330</v>
      </c>
      <c r="W391" s="17">
        <f t="shared" si="280"/>
        <v>14</v>
      </c>
      <c r="X391" s="17">
        <f t="shared" si="272"/>
        <v>2</v>
      </c>
      <c r="Y391" s="17">
        <f t="shared" ref="Y391:Y424" si="286">AVERAGE(V388:V394)</f>
        <v>7795.4285714285716</v>
      </c>
      <c r="Z391" s="17">
        <f t="shared" ref="Z391:Z424" si="287">AVERAGE(W388:W394)</f>
        <v>12.857142857142858</v>
      </c>
      <c r="AA391" s="17">
        <f t="shared" ref="AA391:AA424" si="288">AVERAGE(X388:X394)</f>
        <v>1.8571428571428572</v>
      </c>
      <c r="AB391" s="11">
        <f t="shared" ref="AB391:AB424" si="289">Y391/I390</f>
        <v>0.63735005898361308</v>
      </c>
      <c r="AC391" s="11">
        <f t="shared" ref="AC391:AC424" si="290">Z391/J390</f>
        <v>7.0497224759251979E-6</v>
      </c>
      <c r="AD391" s="11">
        <f t="shared" ref="AD391:AD424" si="291">AA391/K390</f>
        <v>4.0197897340754482E-3</v>
      </c>
      <c r="AE391" s="11">
        <f t="shared" si="250"/>
        <v>0.61984499090996081</v>
      </c>
      <c r="AF391" s="11">
        <f t="shared" si="251"/>
        <v>5.3176112516786733E-6</v>
      </c>
      <c r="AG391" s="11">
        <f t="shared" si="252"/>
        <v>5.1020408163265302E-3</v>
      </c>
      <c r="AH391" s="11">
        <f t="shared" si="261"/>
        <v>0.68105633227046025</v>
      </c>
      <c r="AI391" s="11">
        <f t="shared" si="281"/>
        <v>7.6763644737852157E-6</v>
      </c>
      <c r="AJ391" s="11">
        <f t="shared" si="282"/>
        <v>4.329004329004329E-3</v>
      </c>
      <c r="AK391" s="16">
        <f t="shared" si="259"/>
        <v>0.7215429432470053</v>
      </c>
      <c r="AL391" s="16">
        <f t="shared" si="260"/>
        <v>9.6093404825815607E-6</v>
      </c>
      <c r="AM391" s="16">
        <f t="shared" si="258"/>
        <v>5.0873604573794329E-3</v>
      </c>
      <c r="AN391" s="15">
        <f t="shared" si="253"/>
        <v>0.48359008707300738</v>
      </c>
      <c r="AO391" s="15">
        <f t="shared" si="254"/>
        <v>1.748366123657988E-5</v>
      </c>
      <c r="AP391" s="15">
        <f t="shared" si="255"/>
        <v>4.7619047619047623E-3</v>
      </c>
      <c r="AQ391" s="15">
        <f t="shared" si="273"/>
        <v>0.77730678847215517</v>
      </c>
      <c r="AR391" s="15">
        <f t="shared" si="274"/>
        <v>1.9344332843569919E-5</v>
      </c>
      <c r="AS391" s="15">
        <f t="shared" si="275"/>
        <v>1.007533048054313E-3</v>
      </c>
      <c r="AT391" s="14">
        <f t="shared" si="256"/>
        <v>3.5430558970236221E-4</v>
      </c>
      <c r="AU391" s="11">
        <f t="shared" si="283"/>
        <v>8.9368268156087515E-4</v>
      </c>
      <c r="AV391" s="14">
        <f t="shared" si="257"/>
        <v>-2.6970239735464316E-3</v>
      </c>
      <c r="AW391" s="11">
        <f t="shared" si="284"/>
        <v>-6.8050290522808149E-3</v>
      </c>
      <c r="AX391" s="13">
        <f t="shared" si="262"/>
        <v>-2.0596059210198985E-4</v>
      </c>
      <c r="AY391" s="11">
        <f t="shared" si="266"/>
        <v>-3.4760815953079408E-4</v>
      </c>
      <c r="AZ391" s="12">
        <f t="shared" si="264"/>
        <v>2.6848188576849924E-5</v>
      </c>
      <c r="BA391" s="11">
        <f t="shared" si="265"/>
        <v>4.5400588548493414E-5</v>
      </c>
      <c r="BB391" s="117">
        <f t="shared" si="285"/>
        <v>2349</v>
      </c>
      <c r="BC391" s="341">
        <f t="shared" si="263"/>
        <v>178</v>
      </c>
    </row>
    <row r="392" spans="1:55" ht="16">
      <c r="A392" s="20">
        <v>277</v>
      </c>
      <c r="B392" s="19">
        <v>44746</v>
      </c>
      <c r="C392" s="8">
        <v>15827851</v>
      </c>
      <c r="D392" s="8">
        <v>724</v>
      </c>
      <c r="E392" s="8">
        <v>5450479</v>
      </c>
      <c r="F392" s="8">
        <v>5359954</v>
      </c>
      <c r="G392" s="8">
        <v>6629870</v>
      </c>
      <c r="H392" s="10">
        <f t="shared" si="267"/>
        <v>-876084</v>
      </c>
      <c r="I392" s="8">
        <v>8217</v>
      </c>
      <c r="J392" s="8">
        <v>1839186</v>
      </c>
      <c r="K392" s="8">
        <v>513</v>
      </c>
      <c r="L392" s="9">
        <v>28</v>
      </c>
      <c r="M392" s="8">
        <v>294076</v>
      </c>
      <c r="N392" s="8">
        <v>3980</v>
      </c>
      <c r="O392" s="18">
        <f t="shared" si="268"/>
        <v>7076</v>
      </c>
      <c r="P392" s="18">
        <f t="shared" si="269"/>
        <v>37</v>
      </c>
      <c r="Q392" s="18">
        <f t="shared" si="270"/>
        <v>8</v>
      </c>
      <c r="R392" s="18">
        <f t="shared" si="276"/>
        <v>0</v>
      </c>
      <c r="S392" s="17">
        <f t="shared" si="277"/>
        <v>8022.7142857142853</v>
      </c>
      <c r="T392" s="17">
        <f t="shared" si="278"/>
        <v>18.142857142857142</v>
      </c>
      <c r="U392" s="17">
        <f t="shared" si="279"/>
        <v>1.2857142857142858</v>
      </c>
      <c r="V392" s="17">
        <f t="shared" si="271"/>
        <v>7076</v>
      </c>
      <c r="W392" s="17">
        <f t="shared" si="280"/>
        <v>37</v>
      </c>
      <c r="X392" s="17">
        <f t="shared" si="272"/>
        <v>8</v>
      </c>
      <c r="Y392" s="17">
        <f t="shared" si="286"/>
        <v>8022.7142857142853</v>
      </c>
      <c r="Z392" s="17">
        <f t="shared" si="287"/>
        <v>22.428571428571427</v>
      </c>
      <c r="AA392" s="17">
        <f t="shared" si="288"/>
        <v>2</v>
      </c>
      <c r="AB392" s="11">
        <f t="shared" si="289"/>
        <v>0.77126651468124263</v>
      </c>
      <c r="AC392" s="11">
        <f t="shared" si="290"/>
        <v>1.2241934943082799E-5</v>
      </c>
      <c r="AD392" s="11">
        <f t="shared" si="291"/>
        <v>4.2016806722689074E-3</v>
      </c>
      <c r="AE392" s="11">
        <f t="shared" si="250"/>
        <v>0.759679037111334</v>
      </c>
      <c r="AF392" s="11">
        <f t="shared" si="251"/>
        <v>4.7381870572003578E-6</v>
      </c>
      <c r="AG392" s="11">
        <f t="shared" si="252"/>
        <v>4.7513462147608489E-3</v>
      </c>
      <c r="AH392" s="11">
        <f t="shared" si="261"/>
        <v>0.68025379734666414</v>
      </c>
      <c r="AI392" s="11">
        <f t="shared" si="281"/>
        <v>2.0195293950690732E-5</v>
      </c>
      <c r="AJ392" s="11">
        <f t="shared" si="282"/>
        <v>1.680672268907563E-2</v>
      </c>
      <c r="AK392" s="16">
        <f t="shared" si="259"/>
        <v>0.7571632099543848</v>
      </c>
      <c r="AL392" s="16">
        <f t="shared" si="260"/>
        <v>8.8366444689202972E-6</v>
      </c>
      <c r="AM392" s="16">
        <f t="shared" si="258"/>
        <v>4.5954695288461939E-3</v>
      </c>
      <c r="AN392" s="15">
        <f t="shared" si="253"/>
        <v>0.63169508525576734</v>
      </c>
      <c r="AO392" s="15">
        <f t="shared" si="254"/>
        <v>4.4972622915800005E-6</v>
      </c>
      <c r="AP392" s="15">
        <f t="shared" si="255"/>
        <v>0</v>
      </c>
      <c r="AQ392" s="15">
        <f t="shared" si="273"/>
        <v>0.78013933465231511</v>
      </c>
      <c r="AR392" s="15">
        <f t="shared" si="274"/>
        <v>2.024972080734233E-5</v>
      </c>
      <c r="AS392" s="15">
        <f t="shared" si="275"/>
        <v>3.2007495197346656E-3</v>
      </c>
      <c r="AT392" s="14">
        <f t="shared" si="256"/>
        <v>1.0920274454853565E-4</v>
      </c>
      <c r="AU392" s="11">
        <f t="shared" si="283"/>
        <v>9.0212930268617636E-4</v>
      </c>
      <c r="AV392" s="14">
        <f t="shared" si="257"/>
        <v>-8.2640477397144562E-4</v>
      </c>
      <c r="AW392" s="11">
        <f t="shared" si="284"/>
        <v>-6.7690160617567916E-3</v>
      </c>
      <c r="AX392" s="13">
        <f t="shared" si="262"/>
        <v>-1.8829797005603014E-4</v>
      </c>
      <c r="AY392" s="11">
        <f t="shared" si="266"/>
        <v>-3.6037674967513266E-4</v>
      </c>
      <c r="AZ392" s="12">
        <f t="shared" si="264"/>
        <v>2.4736533295524648E-5</v>
      </c>
      <c r="BA392" s="11">
        <f t="shared" si="265"/>
        <v>4.7576886338430683E-5</v>
      </c>
      <c r="BB392" s="117">
        <f t="shared" si="285"/>
        <v>724</v>
      </c>
      <c r="BC392" s="341">
        <f t="shared" si="263"/>
        <v>164</v>
      </c>
    </row>
    <row r="393" spans="1:55" ht="16">
      <c r="A393" s="20">
        <v>278</v>
      </c>
      <c r="B393" s="19">
        <v>44747</v>
      </c>
      <c r="C393" s="8">
        <v>15834664</v>
      </c>
      <c r="D393" s="8">
        <v>6813</v>
      </c>
      <c r="E393" s="8">
        <v>5450908</v>
      </c>
      <c r="F393" s="8">
        <v>5360284</v>
      </c>
      <c r="G393" s="8">
        <v>6629870</v>
      </c>
      <c r="H393" s="10">
        <f t="shared" si="267"/>
        <v>-885883</v>
      </c>
      <c r="I393" s="8">
        <v>9000</v>
      </c>
      <c r="J393" s="8">
        <v>1847826</v>
      </c>
      <c r="K393" s="8">
        <v>543</v>
      </c>
      <c r="L393" s="9">
        <v>28</v>
      </c>
      <c r="M393" s="8">
        <v>294076</v>
      </c>
      <c r="N393" s="8">
        <v>3996</v>
      </c>
      <c r="O393" s="18">
        <f t="shared" si="268"/>
        <v>8640</v>
      </c>
      <c r="P393" s="18">
        <f t="shared" si="269"/>
        <v>30</v>
      </c>
      <c r="Q393" s="18">
        <f t="shared" si="270"/>
        <v>0</v>
      </c>
      <c r="R393" s="18">
        <f t="shared" si="276"/>
        <v>0</v>
      </c>
      <c r="S393" s="17">
        <f t="shared" si="277"/>
        <v>8606.1428571428569</v>
      </c>
      <c r="T393" s="17">
        <f t="shared" si="278"/>
        <v>22.428571428571427</v>
      </c>
      <c r="U393" s="17">
        <f t="shared" si="279"/>
        <v>2</v>
      </c>
      <c r="V393" s="17">
        <f t="shared" si="271"/>
        <v>8640</v>
      </c>
      <c r="W393" s="17">
        <f t="shared" si="280"/>
        <v>30</v>
      </c>
      <c r="X393" s="17">
        <f t="shared" si="272"/>
        <v>0</v>
      </c>
      <c r="Y393" s="17">
        <f t="shared" si="286"/>
        <v>8606.1428571428569</v>
      </c>
      <c r="Z393" s="17">
        <f t="shared" si="287"/>
        <v>26.714285714285715</v>
      </c>
      <c r="AA393" s="17">
        <f t="shared" si="288"/>
        <v>2.7142857142857144</v>
      </c>
      <c r="AB393" s="11">
        <f t="shared" si="289"/>
        <v>1.047358264225734</v>
      </c>
      <c r="AC393" s="11">
        <f t="shared" si="290"/>
        <v>1.4525059300302262E-5</v>
      </c>
      <c r="AD393" s="11">
        <f t="shared" si="291"/>
        <v>5.2910052910052916E-3</v>
      </c>
      <c r="AE393" s="11">
        <f t="shared" si="250"/>
        <v>0.90527795572638625</v>
      </c>
      <c r="AF393" s="11">
        <f t="shared" si="251"/>
        <v>5.2016204087897462E-6</v>
      </c>
      <c r="AG393" s="11">
        <f t="shared" si="252"/>
        <v>4.0460628695922814E-3</v>
      </c>
      <c r="AH393" s="11">
        <f t="shared" si="261"/>
        <v>1</v>
      </c>
      <c r="AI393" s="11">
        <f t="shared" si="281"/>
        <v>1.6311563920125535E-5</v>
      </c>
      <c r="AJ393" s="11">
        <f t="shared" si="282"/>
        <v>0</v>
      </c>
      <c r="AK393" s="16">
        <f t="shared" si="259"/>
        <v>0.75104575327243572</v>
      </c>
      <c r="AL393" s="16">
        <f t="shared" si="260"/>
        <v>1.6264645340903006E-5</v>
      </c>
      <c r="AM393" s="16">
        <f t="shared" si="258"/>
        <v>4.9778787066664613E-3</v>
      </c>
      <c r="AN393" s="15">
        <f t="shared" si="253"/>
        <v>0.9384653712007972</v>
      </c>
      <c r="AO393" s="15">
        <f t="shared" si="254"/>
        <v>5.0415705500577543E-6</v>
      </c>
      <c r="AP393" s="15">
        <f t="shared" si="255"/>
        <v>1.9607843137254902E-2</v>
      </c>
      <c r="AQ393" s="15">
        <f t="shared" si="273"/>
        <v>0.78852824152754197</v>
      </c>
      <c r="AR393" s="15">
        <f t="shared" si="274"/>
        <v>1.4803506286090273E-5</v>
      </c>
      <c r="AS393" s="15">
        <f t="shared" si="275"/>
        <v>3.4215000716110453E-3</v>
      </c>
      <c r="AT393" s="14">
        <f t="shared" si="256"/>
        <v>1.0276219594049355E-3</v>
      </c>
      <c r="AU393" s="11">
        <f t="shared" si="283"/>
        <v>9.398158852069713E-4</v>
      </c>
      <c r="AV393" s="14">
        <f t="shared" si="257"/>
        <v>-7.6906318328718356E-3</v>
      </c>
      <c r="AW393" s="11">
        <f t="shared" si="284"/>
        <v>-6.942068221374313E-3</v>
      </c>
      <c r="AX393" s="13">
        <f t="shared" si="262"/>
        <v>-3.7667620913063132E-4</v>
      </c>
      <c r="AY393" s="11">
        <f t="shared" si="266"/>
        <v>-3.8330400011635376E-4</v>
      </c>
      <c r="AZ393" s="12">
        <f t="shared" si="264"/>
        <v>4.977473163123862E-5</v>
      </c>
      <c r="BA393" s="11">
        <f t="shared" si="265"/>
        <v>5.1110676809219919E-5</v>
      </c>
      <c r="BB393" s="117">
        <f t="shared" si="285"/>
        <v>6813</v>
      </c>
      <c r="BC393" s="341">
        <f t="shared" si="263"/>
        <v>330</v>
      </c>
    </row>
    <row r="394" spans="1:55" ht="16">
      <c r="A394" s="20">
        <v>279</v>
      </c>
      <c r="B394" s="19">
        <v>44748</v>
      </c>
      <c r="C394" s="8">
        <v>15842807</v>
      </c>
      <c r="D394" s="8">
        <v>8143</v>
      </c>
      <c r="E394" s="8">
        <v>5451438</v>
      </c>
      <c r="F394" s="8">
        <v>5360762</v>
      </c>
      <c r="G394" s="8">
        <v>6629870</v>
      </c>
      <c r="H394" s="10">
        <f t="shared" si="267"/>
        <v>-901929</v>
      </c>
      <c r="I394" s="8">
        <v>14555</v>
      </c>
      <c r="J394" s="8">
        <v>1857835</v>
      </c>
      <c r="K394" s="8">
        <v>523</v>
      </c>
      <c r="L394" s="9">
        <v>29</v>
      </c>
      <c r="M394" s="8">
        <v>294076</v>
      </c>
      <c r="N394" s="8">
        <v>4019</v>
      </c>
      <c r="O394" s="18">
        <f t="shared" si="268"/>
        <v>10009</v>
      </c>
      <c r="P394" s="18">
        <f t="shared" si="269"/>
        <v>-20</v>
      </c>
      <c r="Q394" s="18">
        <f t="shared" si="270"/>
        <v>1</v>
      </c>
      <c r="R394" s="18">
        <f t="shared" si="276"/>
        <v>0</v>
      </c>
      <c r="S394" s="17">
        <f t="shared" si="277"/>
        <v>8934</v>
      </c>
      <c r="T394" s="17">
        <f t="shared" si="278"/>
        <v>29.285714285714285</v>
      </c>
      <c r="U394" s="17">
        <f t="shared" si="279"/>
        <v>2.2857142857142856</v>
      </c>
      <c r="V394" s="17">
        <f t="shared" si="271"/>
        <v>10009</v>
      </c>
      <c r="W394" s="17">
        <f t="shared" si="280"/>
        <v>0</v>
      </c>
      <c r="X394" s="17">
        <f t="shared" si="272"/>
        <v>1</v>
      </c>
      <c r="Y394" s="17">
        <f t="shared" si="286"/>
        <v>8934</v>
      </c>
      <c r="Z394" s="17">
        <f t="shared" si="287"/>
        <v>32.142857142857146</v>
      </c>
      <c r="AA394" s="17">
        <f t="shared" si="288"/>
        <v>2.7142857142857144</v>
      </c>
      <c r="AB394" s="11">
        <f t="shared" si="289"/>
        <v>0.9926666666666667</v>
      </c>
      <c r="AC394" s="11">
        <f t="shared" si="290"/>
        <v>1.7394958801779576E-5</v>
      </c>
      <c r="AD394" s="11">
        <f t="shared" si="291"/>
        <v>4.9986845566956069E-3</v>
      </c>
      <c r="AE394" s="11">
        <f t="shared" ref="AE394:AE424" si="292">AB387</f>
        <v>0.81182442711419289</v>
      </c>
      <c r="AF394" s="11">
        <f t="shared" ref="AF394:AF424" si="293">AC387</f>
        <v>4.5422510631258146E-6</v>
      </c>
      <c r="AG394" s="11">
        <f t="shared" ref="AG394:AG424" si="294">AD387</f>
        <v>3.968253968253968E-3</v>
      </c>
      <c r="AH394" s="11">
        <f t="shared" si="261"/>
        <v>1</v>
      </c>
      <c r="AI394" s="11">
        <f t="shared" si="281"/>
        <v>0</v>
      </c>
      <c r="AJ394" s="11">
        <f t="shared" si="282"/>
        <v>1.841620626151013E-3</v>
      </c>
      <c r="AK394" s="16">
        <f t="shared" si="259"/>
        <v>0.767413616211581</v>
      </c>
      <c r="AL394" s="16">
        <f t="shared" si="260"/>
        <v>1.8690834911021442E-5</v>
      </c>
      <c r="AM394" s="16">
        <f t="shared" si="258"/>
        <v>6.4769427057304613E-3</v>
      </c>
      <c r="AN394" s="15">
        <f t="shared" ref="AN394:AN424" si="295">AH387</f>
        <v>1</v>
      </c>
      <c r="AO394" s="15">
        <f t="shared" ref="AO394:AO424" si="296">AI387</f>
        <v>0</v>
      </c>
      <c r="AP394" s="15">
        <f t="shared" ref="AP394:AP424" si="297">AJ387</f>
        <v>0</v>
      </c>
      <c r="AQ394" s="15">
        <f t="shared" si="273"/>
        <v>0.78958445165348856</v>
      </c>
      <c r="AR394" s="15">
        <f t="shared" si="274"/>
        <v>1.4803506286090273E-5</v>
      </c>
      <c r="AS394" s="15">
        <f t="shared" si="275"/>
        <v>2.6733703958005716E-3</v>
      </c>
      <c r="AT394" s="14">
        <f t="shared" si="256"/>
        <v>1.2282292111308367E-3</v>
      </c>
      <c r="AU394" s="11">
        <f t="shared" si="283"/>
        <v>1.0710617251921983E-3</v>
      </c>
      <c r="AV394" s="14">
        <f t="shared" si="257"/>
        <v>-9.0284268495635471E-3</v>
      </c>
      <c r="AW394" s="11">
        <f t="shared" si="284"/>
        <v>-7.7963815606674185E-3</v>
      </c>
      <c r="AX394" s="13">
        <f t="shared" si="262"/>
        <v>-5.3957463908890899E-4</v>
      </c>
      <c r="AY394" s="11">
        <f t="shared" si="266"/>
        <v>-3.7576598400158835E-4</v>
      </c>
      <c r="AZ394" s="12">
        <f t="shared" si="264"/>
        <v>7.2097944605248673E-5</v>
      </c>
      <c r="BA394" s="11">
        <f t="shared" si="265"/>
        <v>5.0701274254677258E-5</v>
      </c>
      <c r="BB394" s="117">
        <f t="shared" si="285"/>
        <v>8143</v>
      </c>
      <c r="BC394" s="341">
        <f t="shared" si="263"/>
        <v>478</v>
      </c>
    </row>
    <row r="395" spans="1:55" ht="16">
      <c r="A395" s="20">
        <v>280</v>
      </c>
      <c r="B395" s="19">
        <v>44749</v>
      </c>
      <c r="C395" s="8">
        <v>15851304</v>
      </c>
      <c r="D395" s="8">
        <v>8497</v>
      </c>
      <c r="E395" s="8">
        <v>5451905</v>
      </c>
      <c r="F395" s="8">
        <v>5361194</v>
      </c>
      <c r="G395" s="8">
        <v>6629870</v>
      </c>
      <c r="H395" s="10">
        <f t="shared" si="267"/>
        <v>-911906</v>
      </c>
      <c r="I395" s="8">
        <v>13856</v>
      </c>
      <c r="J395" s="8">
        <v>1867997</v>
      </c>
      <c r="K395" s="8">
        <v>592</v>
      </c>
      <c r="L395" s="9">
        <v>30</v>
      </c>
      <c r="M395" s="8">
        <v>294076</v>
      </c>
      <c r="N395" s="8">
        <v>4031</v>
      </c>
      <c r="O395" s="18">
        <f t="shared" si="268"/>
        <v>10162</v>
      </c>
      <c r="P395" s="18">
        <f t="shared" si="269"/>
        <v>69</v>
      </c>
      <c r="Q395" s="18">
        <f t="shared" si="270"/>
        <v>1</v>
      </c>
      <c r="R395" s="18">
        <f t="shared" si="276"/>
        <v>0</v>
      </c>
      <c r="S395" s="17">
        <f t="shared" si="277"/>
        <v>8876.8571428571431</v>
      </c>
      <c r="T395" s="17">
        <f t="shared" si="278"/>
        <v>27.857142857142858</v>
      </c>
      <c r="U395" s="17">
        <f t="shared" si="279"/>
        <v>1.7142857142857142</v>
      </c>
      <c r="V395" s="17">
        <f t="shared" si="271"/>
        <v>10162</v>
      </c>
      <c r="W395" s="17">
        <f t="shared" si="280"/>
        <v>69</v>
      </c>
      <c r="X395" s="17">
        <f t="shared" si="272"/>
        <v>1</v>
      </c>
      <c r="Y395" s="17">
        <f t="shared" si="286"/>
        <v>8876.8571428571431</v>
      </c>
      <c r="Z395" s="17">
        <f t="shared" si="287"/>
        <v>30.714285714285715</v>
      </c>
      <c r="AA395" s="17">
        <f t="shared" si="288"/>
        <v>2.4285714285714284</v>
      </c>
      <c r="AB395" s="11">
        <f t="shared" si="289"/>
        <v>0.60988369239829221</v>
      </c>
      <c r="AC395" s="11">
        <f t="shared" si="290"/>
        <v>1.6532300077394235E-5</v>
      </c>
      <c r="AD395" s="11">
        <f t="shared" si="291"/>
        <v>4.6435400163889647E-3</v>
      </c>
      <c r="AE395" s="11">
        <f t="shared" si="292"/>
        <v>0.39836315757974744</v>
      </c>
      <c r="AF395" s="11">
        <f t="shared" si="293"/>
        <v>3.16885170875179E-6</v>
      </c>
      <c r="AG395" s="11">
        <f t="shared" si="294"/>
        <v>4.0111076828139467E-3</v>
      </c>
      <c r="AH395" s="11">
        <f t="shared" si="261"/>
        <v>0.69817931982136727</v>
      </c>
      <c r="AI395" s="11">
        <f t="shared" si="281"/>
        <v>3.7140004359913553E-5</v>
      </c>
      <c r="AJ395" s="11">
        <f t="shared" si="282"/>
        <v>1.9120458891013384E-3</v>
      </c>
      <c r="AK395" s="16">
        <f t="shared" si="259"/>
        <v>0.75696210381528073</v>
      </c>
      <c r="AL395" s="16">
        <f t="shared" si="260"/>
        <v>1.8699503082526292E-5</v>
      </c>
      <c r="AM395" s="16">
        <f t="shared" si="258"/>
        <v>3.1155981679153351E-3</v>
      </c>
      <c r="AN395" s="15">
        <f t="shared" si="295"/>
        <v>0.44883745286971094</v>
      </c>
      <c r="AO395" s="15">
        <f t="shared" si="296"/>
        <v>1.1090980980631266E-6</v>
      </c>
      <c r="AP395" s="15">
        <f t="shared" si="297"/>
        <v>0</v>
      </c>
      <c r="AQ395" s="15">
        <f t="shared" si="273"/>
        <v>0.78520319513051018</v>
      </c>
      <c r="AR395" s="15">
        <f t="shared" si="274"/>
        <v>8.597637263499385E-6</v>
      </c>
      <c r="AS395" s="15">
        <f t="shared" si="275"/>
        <v>2.6733703958005716E-3</v>
      </c>
      <c r="AT395" s="14">
        <f t="shared" si="256"/>
        <v>1.2816239232443473E-3</v>
      </c>
      <c r="AU395" s="11">
        <f t="shared" si="283"/>
        <v>1.1368031564506008E-3</v>
      </c>
      <c r="AV395" s="14">
        <f t="shared" si="257"/>
        <v>-9.3178463569710043E-3</v>
      </c>
      <c r="AW395" s="11">
        <f t="shared" si="284"/>
        <v>-8.2344202884322357E-3</v>
      </c>
      <c r="AX395" s="13">
        <f t="shared" si="262"/>
        <v>-4.7897340034525998E-4</v>
      </c>
      <c r="AY395" s="11">
        <f t="shared" si="266"/>
        <v>-3.7106638271850524E-4</v>
      </c>
      <c r="AZ395" s="12">
        <f t="shared" si="264"/>
        <v>6.5159648680894201E-5</v>
      </c>
      <c r="BA395" s="11">
        <f t="shared" si="265"/>
        <v>5.0334966705875942E-5</v>
      </c>
      <c r="BB395" s="117">
        <f t="shared" si="285"/>
        <v>8497</v>
      </c>
      <c r="BC395" s="341">
        <f t="shared" si="263"/>
        <v>432</v>
      </c>
    </row>
    <row r="396" spans="1:55" ht="16">
      <c r="A396" s="20">
        <v>281</v>
      </c>
      <c r="B396" s="19">
        <v>44750</v>
      </c>
      <c r="C396" s="8">
        <v>15861490</v>
      </c>
      <c r="D396" s="8">
        <v>10186</v>
      </c>
      <c r="E396" s="8">
        <v>5452303</v>
      </c>
      <c r="F396" s="8">
        <v>5361588</v>
      </c>
      <c r="G396" s="8">
        <v>6629870</v>
      </c>
      <c r="H396" s="10">
        <f t="shared" si="267"/>
        <v>-922173</v>
      </c>
      <c r="I396" s="8">
        <v>14076</v>
      </c>
      <c r="J396" s="8">
        <v>1877597</v>
      </c>
      <c r="K396" s="8">
        <v>629</v>
      </c>
      <c r="L396" s="9">
        <v>37</v>
      </c>
      <c r="M396" s="8">
        <v>294076</v>
      </c>
      <c r="N396" s="8">
        <v>4040</v>
      </c>
      <c r="O396" s="18">
        <f t="shared" si="268"/>
        <v>9600</v>
      </c>
      <c r="P396" s="18">
        <f t="shared" si="269"/>
        <v>37</v>
      </c>
      <c r="Q396" s="18">
        <f t="shared" si="270"/>
        <v>7</v>
      </c>
      <c r="R396" s="18">
        <f t="shared" si="276"/>
        <v>0</v>
      </c>
      <c r="S396" s="17">
        <f t="shared" si="277"/>
        <v>9099.2857142857138</v>
      </c>
      <c r="T396" s="17">
        <f t="shared" si="278"/>
        <v>29.142857142857142</v>
      </c>
      <c r="U396" s="17">
        <f t="shared" si="279"/>
        <v>0.2857142857142857</v>
      </c>
      <c r="V396" s="17">
        <f t="shared" si="271"/>
        <v>9600</v>
      </c>
      <c r="W396" s="17">
        <f t="shared" si="280"/>
        <v>37</v>
      </c>
      <c r="X396" s="17">
        <f t="shared" si="272"/>
        <v>7</v>
      </c>
      <c r="Y396" s="17">
        <f t="shared" si="286"/>
        <v>9099.2857142857138</v>
      </c>
      <c r="Z396" s="17">
        <f t="shared" si="287"/>
        <v>32</v>
      </c>
      <c r="AA396" s="17">
        <f t="shared" si="288"/>
        <v>1.2857142857142858</v>
      </c>
      <c r="AB396" s="11">
        <f t="shared" si="289"/>
        <v>0.65670364566149786</v>
      </c>
      <c r="AC396" s="11">
        <f t="shared" si="290"/>
        <v>1.7130648496758829E-5</v>
      </c>
      <c r="AD396" s="11">
        <f t="shared" si="291"/>
        <v>2.1718146718146718E-3</v>
      </c>
      <c r="AE396" s="11">
        <f t="shared" si="292"/>
        <v>1.029379263041573</v>
      </c>
      <c r="AF396" s="11">
        <f t="shared" si="293"/>
        <v>5.4404107084313599E-6</v>
      </c>
      <c r="AG396" s="11">
        <f t="shared" si="294"/>
        <v>6.4516129032258064E-3</v>
      </c>
      <c r="AH396" s="11">
        <f t="shared" si="261"/>
        <v>0.69284064665127021</v>
      </c>
      <c r="AI396" s="11">
        <f t="shared" si="281"/>
        <v>1.9807312324377395E-5</v>
      </c>
      <c r="AJ396" s="11">
        <f t="shared" si="282"/>
        <v>1.1824324324324325E-2</v>
      </c>
      <c r="AK396" s="16">
        <f t="shared" si="259"/>
        <v>0.7659268675474572</v>
      </c>
      <c r="AL396" s="16">
        <f t="shared" si="260"/>
        <v>1.5861296944358353E-5</v>
      </c>
      <c r="AM396" s="16">
        <f t="shared" si="258"/>
        <v>3.1155981679153351E-3</v>
      </c>
      <c r="AN396" s="15">
        <f t="shared" si="295"/>
        <v>0.73566284342491328</v>
      </c>
      <c r="AO396" s="15">
        <f t="shared" si="296"/>
        <v>3.8634800683063274E-6</v>
      </c>
      <c r="AP396" s="15">
        <f t="shared" si="297"/>
        <v>4.3010752688172043E-3</v>
      </c>
      <c r="AQ396" s="15">
        <f t="shared" si="273"/>
        <v>0.77956458511965188</v>
      </c>
      <c r="AR396" s="15">
        <f t="shared" si="274"/>
        <v>3.7508071332632368E-6</v>
      </c>
      <c r="AS396" s="15">
        <f t="shared" si="275"/>
        <v>2.6733703958005716E-3</v>
      </c>
      <c r="AT396" s="14">
        <f t="shared" si="256"/>
        <v>1.5363800496842322E-3</v>
      </c>
      <c r="AU396" s="11">
        <f t="shared" si="283"/>
        <v>1.1629833724384599E-3</v>
      </c>
      <c r="AV396" s="14">
        <f t="shared" si="257"/>
        <v>-1.1045649785886163E-2</v>
      </c>
      <c r="AW396" s="11">
        <f t="shared" si="284"/>
        <v>-8.4099937390201499E-3</v>
      </c>
      <c r="AX396" s="13">
        <f t="shared" si="262"/>
        <v>-4.3206207657368195E-4</v>
      </c>
      <c r="AY396" s="11">
        <f t="shared" si="266"/>
        <v>-3.6017582567689021E-4</v>
      </c>
      <c r="AZ396" s="12">
        <f t="shared" si="264"/>
        <v>5.9428012917297021E-5</v>
      </c>
      <c r="BA396" s="11">
        <f t="shared" si="265"/>
        <v>4.9063664036506643E-5</v>
      </c>
      <c r="BB396" s="117">
        <f t="shared" si="285"/>
        <v>10186</v>
      </c>
      <c r="BC396" s="341">
        <f t="shared" si="263"/>
        <v>394</v>
      </c>
    </row>
    <row r="397" spans="1:55" ht="16">
      <c r="A397" s="20">
        <v>282</v>
      </c>
      <c r="B397" s="19">
        <v>44751</v>
      </c>
      <c r="C397" s="8">
        <v>15874485</v>
      </c>
      <c r="D397" s="8">
        <v>12995</v>
      </c>
      <c r="E397" s="8">
        <v>5452695</v>
      </c>
      <c r="F397" s="8">
        <v>5361965</v>
      </c>
      <c r="G397" s="8">
        <v>6629870</v>
      </c>
      <c r="H397" s="10">
        <f t="shared" si="267"/>
        <v>-930295</v>
      </c>
      <c r="I397" s="8">
        <v>13045</v>
      </c>
      <c r="J397" s="8">
        <v>1886318</v>
      </c>
      <c r="K397" s="8">
        <v>667</v>
      </c>
      <c r="L397" s="9">
        <v>34</v>
      </c>
      <c r="M397" s="8">
        <v>294076</v>
      </c>
      <c r="N397" s="8">
        <v>4060</v>
      </c>
      <c r="O397" s="18">
        <f t="shared" si="268"/>
        <v>8721</v>
      </c>
      <c r="P397" s="18">
        <f t="shared" si="269"/>
        <v>38</v>
      </c>
      <c r="Q397" s="18">
        <f t="shared" si="270"/>
        <v>-3</v>
      </c>
      <c r="R397" s="18">
        <f t="shared" si="276"/>
        <v>0</v>
      </c>
      <c r="S397" s="17">
        <f t="shared" si="277"/>
        <v>9373.5714285714294</v>
      </c>
      <c r="T397" s="17">
        <f t="shared" si="278"/>
        <v>27.714285714285715</v>
      </c>
      <c r="U397" s="17">
        <f t="shared" si="279"/>
        <v>1.5714285714285714</v>
      </c>
      <c r="V397" s="17">
        <f t="shared" si="271"/>
        <v>8721</v>
      </c>
      <c r="W397" s="17">
        <f t="shared" si="280"/>
        <v>38</v>
      </c>
      <c r="X397" s="17">
        <f t="shared" si="272"/>
        <v>0</v>
      </c>
      <c r="Y397" s="17">
        <f t="shared" si="286"/>
        <v>9373.5714285714294</v>
      </c>
      <c r="Z397" s="17">
        <f t="shared" si="287"/>
        <v>30.571428571428573</v>
      </c>
      <c r="AA397" s="17">
        <f t="shared" si="288"/>
        <v>2.5714285714285716</v>
      </c>
      <c r="AB397" s="11">
        <f t="shared" si="289"/>
        <v>0.66592579060609758</v>
      </c>
      <c r="AC397" s="11">
        <f t="shared" si="290"/>
        <v>1.6282209958488733E-5</v>
      </c>
      <c r="AD397" s="11">
        <f t="shared" si="291"/>
        <v>4.0881217351805589E-3</v>
      </c>
      <c r="AE397" s="11">
        <f t="shared" si="292"/>
        <v>0.6189615492562448</v>
      </c>
      <c r="AF397" s="11">
        <f t="shared" si="293"/>
        <v>7.0746496594185052E-6</v>
      </c>
      <c r="AG397" s="11">
        <f t="shared" si="294"/>
        <v>3.6319612590799029E-3</v>
      </c>
      <c r="AH397" s="11">
        <f t="shared" si="261"/>
        <v>0.61956521739130432</v>
      </c>
      <c r="AI397" s="11">
        <f t="shared" si="281"/>
        <v>2.0238634808214968E-5</v>
      </c>
      <c r="AJ397" s="11">
        <f t="shared" si="282"/>
        <v>0</v>
      </c>
      <c r="AK397" s="16">
        <f t="shared" si="259"/>
        <v>0.7659268675474572</v>
      </c>
      <c r="AL397" s="16">
        <f t="shared" si="260"/>
        <v>2.071810555653585E-5</v>
      </c>
      <c r="AM397" s="16">
        <f t="shared" si="258"/>
        <v>2.7472740426851328E-3</v>
      </c>
      <c r="AN397" s="15">
        <f t="shared" si="295"/>
        <v>0.50499017681728875</v>
      </c>
      <c r="AO397" s="15">
        <f t="shared" si="296"/>
        <v>0</v>
      </c>
      <c r="AP397" s="15">
        <f t="shared" si="297"/>
        <v>0</v>
      </c>
      <c r="AQ397" s="15">
        <f t="shared" si="273"/>
        <v>0.77956458511965177</v>
      </c>
      <c r="AR397" s="15">
        <f t="shared" si="274"/>
        <v>3.431406455520011E-6</v>
      </c>
      <c r="AS397" s="15">
        <f t="shared" si="275"/>
        <v>2.1053206343263206E-3</v>
      </c>
      <c r="AT397" s="14">
        <f t="shared" ref="AT397:AT424" si="298">D397/G397</f>
        <v>1.9600685986301391E-3</v>
      </c>
      <c r="AU397" s="11">
        <f t="shared" si="283"/>
        <v>1.5119882764346381E-3</v>
      </c>
      <c r="AV397" s="14">
        <f t="shared" ref="AV397:AV424" si="299">D397/H397</f>
        <v>-1.3968687351861506E-2</v>
      </c>
      <c r="AW397" s="11">
        <f t="shared" si="284"/>
        <v>-1.0752544886950951E-2</v>
      </c>
      <c r="AX397" s="13">
        <f t="shared" si="262"/>
        <v>-4.0881700071461648E-4</v>
      </c>
      <c r="AY397" s="11">
        <f t="shared" si="266"/>
        <v>-3.430120601934099E-4</v>
      </c>
      <c r="AZ397" s="12">
        <f t="shared" si="264"/>
        <v>5.6863860075687761E-5</v>
      </c>
      <c r="BA397" s="11">
        <f t="shared" si="265"/>
        <v>4.7167483783888036E-5</v>
      </c>
      <c r="BB397" s="117">
        <f t="shared" si="285"/>
        <v>12995</v>
      </c>
      <c r="BC397" s="341">
        <f t="shared" si="263"/>
        <v>377</v>
      </c>
    </row>
    <row r="398" spans="1:55" ht="16">
      <c r="A398" s="20">
        <v>283</v>
      </c>
      <c r="B398" s="19">
        <v>44752</v>
      </c>
      <c r="C398" s="8">
        <v>15879885</v>
      </c>
      <c r="D398" s="8">
        <v>5400</v>
      </c>
      <c r="E398" s="8">
        <v>5452912</v>
      </c>
      <c r="F398" s="8">
        <v>5362126</v>
      </c>
      <c r="G398" s="8">
        <v>6629870</v>
      </c>
      <c r="H398" s="10">
        <f t="shared" si="267"/>
        <v>-936964</v>
      </c>
      <c r="I398" s="8">
        <v>11619</v>
      </c>
      <c r="J398" s="8">
        <v>1894248</v>
      </c>
      <c r="K398" s="8">
        <v>671</v>
      </c>
      <c r="L398" s="9">
        <v>32</v>
      </c>
      <c r="M398" s="8">
        <v>294076</v>
      </c>
      <c r="N398" s="8">
        <v>4062</v>
      </c>
      <c r="O398" s="18">
        <f t="shared" si="268"/>
        <v>7930</v>
      </c>
      <c r="P398" s="18">
        <f t="shared" si="269"/>
        <v>4</v>
      </c>
      <c r="Q398" s="18">
        <f t="shared" si="270"/>
        <v>-2</v>
      </c>
      <c r="R398" s="18">
        <f t="shared" si="276"/>
        <v>0</v>
      </c>
      <c r="S398" s="17">
        <f t="shared" si="277"/>
        <v>9534</v>
      </c>
      <c r="T398" s="17">
        <f t="shared" si="278"/>
        <v>30.857142857142858</v>
      </c>
      <c r="U398" s="17">
        <f t="shared" si="279"/>
        <v>1</v>
      </c>
      <c r="V398" s="17">
        <f t="shared" si="271"/>
        <v>7930</v>
      </c>
      <c r="W398" s="17">
        <f t="shared" si="280"/>
        <v>4</v>
      </c>
      <c r="X398" s="17">
        <f t="shared" si="272"/>
        <v>0</v>
      </c>
      <c r="Y398" s="17">
        <f t="shared" si="286"/>
        <v>9534</v>
      </c>
      <c r="Z398" s="17">
        <f t="shared" si="287"/>
        <v>30.857142857142858</v>
      </c>
      <c r="AA398" s="17">
        <f t="shared" si="288"/>
        <v>2.4285714285714284</v>
      </c>
      <c r="AB398" s="11">
        <f t="shared" si="289"/>
        <v>0.73085473361441167</v>
      </c>
      <c r="AC398" s="11">
        <f t="shared" si="290"/>
        <v>1.6358399197347878E-5</v>
      </c>
      <c r="AD398" s="11">
        <f t="shared" si="291"/>
        <v>3.6410366245448701E-3</v>
      </c>
      <c r="AE398" s="11">
        <f t="shared" si="292"/>
        <v>0.63735005898361308</v>
      </c>
      <c r="AF398" s="11">
        <f t="shared" si="293"/>
        <v>7.0497224759251979E-6</v>
      </c>
      <c r="AG398" s="11">
        <f t="shared" si="294"/>
        <v>4.0197897340754482E-3</v>
      </c>
      <c r="AH398" s="11">
        <f t="shared" si="261"/>
        <v>0.60789574549635872</v>
      </c>
      <c r="AI398" s="11">
        <f t="shared" si="281"/>
        <v>2.1205332292858364E-6</v>
      </c>
      <c r="AJ398" s="11">
        <f t="shared" si="282"/>
        <v>0</v>
      </c>
      <c r="AK398" s="16">
        <f t="shared" si="259"/>
        <v>0.7659268675474572</v>
      </c>
      <c r="AL398" s="16">
        <f t="shared" si="260"/>
        <v>1.5392180431801652E-5</v>
      </c>
      <c r="AM398" s="16">
        <f t="shared" si="258"/>
        <v>4.8753251159108901E-3</v>
      </c>
      <c r="AN398" s="15">
        <f t="shared" si="295"/>
        <v>0.68105633227046025</v>
      </c>
      <c r="AO398" s="15">
        <f t="shared" si="296"/>
        <v>7.6763644737852157E-6</v>
      </c>
      <c r="AP398" s="15">
        <f t="shared" si="297"/>
        <v>4.329004329004329E-3</v>
      </c>
      <c r="AQ398" s="15">
        <f t="shared" si="273"/>
        <v>0.77956458511965177</v>
      </c>
      <c r="AR398" s="15">
        <f t="shared" si="274"/>
        <v>4.7919361291580961E-6</v>
      </c>
      <c r="AS398" s="15">
        <f t="shared" si="275"/>
        <v>2.8202425970698239E-3</v>
      </c>
      <c r="AT398" s="14">
        <f t="shared" si="298"/>
        <v>8.1449560851117747E-4</v>
      </c>
      <c r="AU398" s="11">
        <f t="shared" si="283"/>
        <v>1.9151851501505415E-3</v>
      </c>
      <c r="AV398" s="14">
        <f t="shared" si="299"/>
        <v>-5.7632950679001541E-3</v>
      </c>
      <c r="AW398" s="11">
        <f t="shared" si="284"/>
        <v>-1.3412398507626237E-2</v>
      </c>
      <c r="AX398" s="13">
        <f t="shared" si="262"/>
        <v>-1.7306338312040803E-4</v>
      </c>
      <c r="AY398" s="11">
        <f t="shared" si="266"/>
        <v>-3.1812394023706438E-4</v>
      </c>
      <c r="AZ398" s="12">
        <f t="shared" si="264"/>
        <v>2.428403573524066E-5</v>
      </c>
      <c r="BA398" s="11">
        <f t="shared" si="265"/>
        <v>4.4387855913572101E-5</v>
      </c>
      <c r="BB398" s="117">
        <f t="shared" si="285"/>
        <v>5400</v>
      </c>
      <c r="BC398" s="341">
        <f t="shared" si="263"/>
        <v>161</v>
      </c>
    </row>
    <row r="399" spans="1:55" ht="16">
      <c r="A399" s="20">
        <v>284</v>
      </c>
      <c r="B399" s="19">
        <v>44753</v>
      </c>
      <c r="C399" s="8">
        <v>15881824</v>
      </c>
      <c r="D399" s="8">
        <v>1939</v>
      </c>
      <c r="E399" s="8">
        <v>5453040</v>
      </c>
      <c r="F399" s="8">
        <v>5362231</v>
      </c>
      <c r="G399" s="8">
        <v>6629870</v>
      </c>
      <c r="H399" s="10">
        <f t="shared" si="267"/>
        <v>-943360</v>
      </c>
      <c r="I399" s="8">
        <v>9233</v>
      </c>
      <c r="J399" s="8">
        <v>1902881</v>
      </c>
      <c r="K399" s="8">
        <v>717</v>
      </c>
      <c r="L399" s="9">
        <v>30</v>
      </c>
      <c r="M399" s="8">
        <v>294076</v>
      </c>
      <c r="N399" s="8">
        <v>4062</v>
      </c>
      <c r="O399" s="18">
        <f t="shared" si="268"/>
        <v>8633</v>
      </c>
      <c r="P399" s="18">
        <f t="shared" si="269"/>
        <v>46</v>
      </c>
      <c r="Q399" s="18">
        <f t="shared" si="270"/>
        <v>-2</v>
      </c>
      <c r="R399" s="18">
        <f t="shared" si="276"/>
        <v>0</v>
      </c>
      <c r="S399" s="17">
        <f t="shared" si="277"/>
        <v>9678</v>
      </c>
      <c r="T399" s="17">
        <f t="shared" si="278"/>
        <v>25.571428571428573</v>
      </c>
      <c r="U399" s="17">
        <f t="shared" si="279"/>
        <v>0.5714285714285714</v>
      </c>
      <c r="V399" s="17">
        <f t="shared" si="271"/>
        <v>8633</v>
      </c>
      <c r="W399" s="17">
        <f t="shared" si="280"/>
        <v>46</v>
      </c>
      <c r="X399" s="17">
        <f t="shared" si="272"/>
        <v>0</v>
      </c>
      <c r="Y399" s="17">
        <f t="shared" si="286"/>
        <v>9678</v>
      </c>
      <c r="Z399" s="17">
        <f t="shared" si="287"/>
        <v>25.571428571428573</v>
      </c>
      <c r="AA399" s="17">
        <f t="shared" si="288"/>
        <v>2.2857142857142856</v>
      </c>
      <c r="AB399" s="11">
        <f t="shared" si="289"/>
        <v>0.83294603666408473</v>
      </c>
      <c r="AC399" s="11">
        <f t="shared" si="290"/>
        <v>1.3499514620803915E-5</v>
      </c>
      <c r="AD399" s="11">
        <f t="shared" si="291"/>
        <v>3.4064296359378327E-3</v>
      </c>
      <c r="AE399" s="11">
        <f t="shared" si="292"/>
        <v>0.77126651468124263</v>
      </c>
      <c r="AF399" s="11">
        <f t="shared" si="293"/>
        <v>1.2241934943082799E-5</v>
      </c>
      <c r="AG399" s="11">
        <f t="shared" si="294"/>
        <v>4.2016806722689074E-3</v>
      </c>
      <c r="AH399" s="11">
        <f t="shared" si="261"/>
        <v>0.74300714347189944</v>
      </c>
      <c r="AI399" s="11">
        <f t="shared" si="281"/>
        <v>2.4284043060887487E-5</v>
      </c>
      <c r="AJ399" s="11">
        <f t="shared" si="282"/>
        <v>0</v>
      </c>
      <c r="AK399" s="16">
        <f t="shared" si="259"/>
        <v>0.77353404078137555</v>
      </c>
      <c r="AL399" s="16">
        <f t="shared" si="260"/>
        <v>1.1639765436903034E-5</v>
      </c>
      <c r="AM399" s="16">
        <f t="shared" si="258"/>
        <v>2.5104602510460251E-3</v>
      </c>
      <c r="AN399" s="15">
        <f t="shared" si="295"/>
        <v>0.68025379734666414</v>
      </c>
      <c r="AO399" s="15">
        <f t="shared" si="296"/>
        <v>2.0195293950690732E-5</v>
      </c>
      <c r="AP399" s="15">
        <f t="shared" si="297"/>
        <v>1.680672268907563E-2</v>
      </c>
      <c r="AQ399" s="15">
        <f t="shared" si="273"/>
        <v>0.76093927282698703</v>
      </c>
      <c r="AR399" s="15">
        <f t="shared" si="274"/>
        <v>5.0817563391908021E-6</v>
      </c>
      <c r="AS399" s="15">
        <f t="shared" si="275"/>
        <v>2.8202425970698239E-3</v>
      </c>
      <c r="AT399" s="14">
        <f t="shared" si="298"/>
        <v>2.9246425646355058E-4</v>
      </c>
      <c r="AU399" s="11">
        <f t="shared" si="283"/>
        <v>2.3144172833382422E-3</v>
      </c>
      <c r="AV399" s="14">
        <f t="shared" si="299"/>
        <v>-2.0554189280868385E-3</v>
      </c>
      <c r="AW399" s="11">
        <f t="shared" si="284"/>
        <v>-1.6007249388275035E-2</v>
      </c>
      <c r="AX399" s="13">
        <f t="shared" si="262"/>
        <v>-1.1206407076472522E-4</v>
      </c>
      <c r="AY399" s="11">
        <f t="shared" si="266"/>
        <v>-3.0602789201056399E-4</v>
      </c>
      <c r="AZ399" s="12">
        <f t="shared" si="264"/>
        <v>1.5837414609939562E-5</v>
      </c>
      <c r="BA399" s="11">
        <f t="shared" si="265"/>
        <v>4.3332028272909463E-5</v>
      </c>
      <c r="BB399" s="117">
        <f t="shared" si="285"/>
        <v>1939</v>
      </c>
      <c r="BC399" s="341">
        <f t="shared" si="263"/>
        <v>105</v>
      </c>
    </row>
    <row r="400" spans="1:55" ht="16">
      <c r="A400" s="20">
        <v>285</v>
      </c>
      <c r="B400" s="19">
        <v>44754</v>
      </c>
      <c r="C400" s="8">
        <v>15904834</v>
      </c>
      <c r="D400" s="8">
        <v>23010</v>
      </c>
      <c r="E400" s="8">
        <v>5453398</v>
      </c>
      <c r="F400" s="8">
        <v>5362473</v>
      </c>
      <c r="G400" s="8">
        <v>6629870</v>
      </c>
      <c r="H400" s="10">
        <f t="shared" si="267"/>
        <v>-955228</v>
      </c>
      <c r="I400" s="8">
        <v>10254</v>
      </c>
      <c r="J400" s="8">
        <v>1913441</v>
      </c>
      <c r="K400" s="8">
        <v>737</v>
      </c>
      <c r="L400" s="9">
        <v>39</v>
      </c>
      <c r="M400" s="8">
        <v>294076</v>
      </c>
      <c r="N400" s="8">
        <v>4078</v>
      </c>
      <c r="O400" s="18">
        <f t="shared" si="268"/>
        <v>10560</v>
      </c>
      <c r="P400" s="18">
        <f t="shared" si="269"/>
        <v>20</v>
      </c>
      <c r="Q400" s="18">
        <f t="shared" si="270"/>
        <v>9</v>
      </c>
      <c r="R400" s="18">
        <f t="shared" si="276"/>
        <v>0</v>
      </c>
      <c r="S400" s="17">
        <f t="shared" si="277"/>
        <v>9815.5714285714294</v>
      </c>
      <c r="T400" s="17">
        <f t="shared" si="278"/>
        <v>17.142857142857142</v>
      </c>
      <c r="U400" s="17">
        <f t="shared" si="279"/>
        <v>-0.2857142857142857</v>
      </c>
      <c r="V400" s="17">
        <f t="shared" si="271"/>
        <v>10560</v>
      </c>
      <c r="W400" s="17">
        <f t="shared" si="280"/>
        <v>20</v>
      </c>
      <c r="X400" s="17">
        <f t="shared" si="272"/>
        <v>9</v>
      </c>
      <c r="Y400" s="17">
        <f t="shared" si="286"/>
        <v>9815.5714285714294</v>
      </c>
      <c r="Z400" s="17">
        <f t="shared" si="287"/>
        <v>20.285714285714285</v>
      </c>
      <c r="AA400" s="17">
        <f t="shared" si="288"/>
        <v>1.4285714285714286</v>
      </c>
      <c r="AB400" s="11">
        <f t="shared" si="289"/>
        <v>1.063096656403274</v>
      </c>
      <c r="AC400" s="11">
        <f t="shared" si="290"/>
        <v>1.0660527003903178E-5</v>
      </c>
      <c r="AD400" s="11">
        <f t="shared" si="291"/>
        <v>1.9924287706714486E-3</v>
      </c>
      <c r="AE400" s="11">
        <f t="shared" si="292"/>
        <v>1.047358264225734</v>
      </c>
      <c r="AF400" s="11">
        <f t="shared" si="293"/>
        <v>1.4525059300302262E-5</v>
      </c>
      <c r="AG400" s="11">
        <f t="shared" si="294"/>
        <v>5.2910052910052916E-3</v>
      </c>
      <c r="AH400" s="11">
        <f t="shared" si="261"/>
        <v>1</v>
      </c>
      <c r="AI400" s="11">
        <f t="shared" si="281"/>
        <v>1.0510378736242571E-5</v>
      </c>
      <c r="AJ400" s="11">
        <f t="shared" si="282"/>
        <v>1.2552301255230125E-2</v>
      </c>
      <c r="AK400" s="16">
        <f t="shared" si="259"/>
        <v>0.77317781070854097</v>
      </c>
      <c r="AL400" s="16">
        <f t="shared" si="260"/>
        <v>1.0917451436992334E-5</v>
      </c>
      <c r="AM400" s="16">
        <f t="shared" si="258"/>
        <v>2.5104602510460251E-3</v>
      </c>
      <c r="AN400" s="15">
        <f t="shared" si="295"/>
        <v>1</v>
      </c>
      <c r="AO400" s="15">
        <f t="shared" si="296"/>
        <v>1.6311563920125535E-5</v>
      </c>
      <c r="AP400" s="15">
        <f t="shared" si="297"/>
        <v>0</v>
      </c>
      <c r="AQ400" s="15">
        <f t="shared" si="273"/>
        <v>0.7412789815984614</v>
      </c>
      <c r="AR400" s="15">
        <f t="shared" si="274"/>
        <v>5.0817563391908021E-6</v>
      </c>
      <c r="AS400" s="15">
        <f t="shared" si="275"/>
        <v>2.8202425970698239E-3</v>
      </c>
      <c r="AT400" s="14">
        <f t="shared" si="298"/>
        <v>3.4706562873781841E-3</v>
      </c>
      <c r="AU400" s="11">
        <f t="shared" si="283"/>
        <v>2.7111499061929461E-3</v>
      </c>
      <c r="AV400" s="14">
        <f t="shared" si="299"/>
        <v>-2.4088489868387443E-2</v>
      </c>
      <c r="AW400" s="11">
        <f t="shared" si="284"/>
        <v>-1.8537541056102891E-2</v>
      </c>
      <c r="AX400" s="13">
        <f t="shared" si="262"/>
        <v>-2.5652985074626865E-4</v>
      </c>
      <c r="AY400" s="11">
        <f t="shared" si="266"/>
        <v>-3.0008912921874201E-4</v>
      </c>
      <c r="AZ400" s="12">
        <f t="shared" si="264"/>
        <v>3.6501469862908321E-5</v>
      </c>
      <c r="BA400" s="11">
        <f t="shared" si="265"/>
        <v>4.3116553244202815E-5</v>
      </c>
      <c r="BB400" s="117">
        <f t="shared" si="285"/>
        <v>23010</v>
      </c>
      <c r="BC400" s="341">
        <f t="shared" si="263"/>
        <v>242</v>
      </c>
    </row>
    <row r="401" spans="1:55" ht="16">
      <c r="A401" s="20">
        <v>286</v>
      </c>
      <c r="B401" s="19">
        <v>44755</v>
      </c>
      <c r="C401" s="8">
        <v>15931689</v>
      </c>
      <c r="D401" s="8">
        <v>26855</v>
      </c>
      <c r="E401" s="8">
        <v>5453823</v>
      </c>
      <c r="F401" s="8">
        <v>5362822</v>
      </c>
      <c r="G401" s="8">
        <v>6629870</v>
      </c>
      <c r="H401" s="10">
        <f t="shared" si="267"/>
        <v>-971339</v>
      </c>
      <c r="I401" s="8">
        <v>14865</v>
      </c>
      <c r="J401" s="8">
        <v>1924573</v>
      </c>
      <c r="K401" s="8">
        <v>739</v>
      </c>
      <c r="L401" s="9">
        <v>36</v>
      </c>
      <c r="M401" s="8">
        <v>294076</v>
      </c>
      <c r="N401" s="8">
        <v>4098</v>
      </c>
      <c r="O401" s="18">
        <f t="shared" si="268"/>
        <v>11132</v>
      </c>
      <c r="P401" s="18">
        <f t="shared" si="269"/>
        <v>2</v>
      </c>
      <c r="Q401" s="18">
        <f t="shared" si="270"/>
        <v>-3</v>
      </c>
      <c r="R401" s="18">
        <f t="shared" si="276"/>
        <v>0</v>
      </c>
      <c r="S401" s="17">
        <f t="shared" si="277"/>
        <v>9987.1428571428569</v>
      </c>
      <c r="T401" s="17">
        <f t="shared" si="278"/>
        <v>19.285714285714285</v>
      </c>
      <c r="U401" s="17">
        <f t="shared" si="279"/>
        <v>0</v>
      </c>
      <c r="V401" s="17">
        <f t="shared" si="271"/>
        <v>11132</v>
      </c>
      <c r="W401" s="17">
        <f t="shared" si="280"/>
        <v>2</v>
      </c>
      <c r="X401" s="17">
        <f t="shared" si="272"/>
        <v>0</v>
      </c>
      <c r="Y401" s="17">
        <f t="shared" si="286"/>
        <v>9987.1428571428569</v>
      </c>
      <c r="Z401" s="17">
        <f t="shared" si="287"/>
        <v>22.428571428571427</v>
      </c>
      <c r="AA401" s="17">
        <f t="shared" si="288"/>
        <v>1.4285714285714286</v>
      </c>
      <c r="AB401" s="11">
        <f t="shared" si="289"/>
        <v>0.97397531276992944</v>
      </c>
      <c r="AC401" s="11">
        <f t="shared" si="290"/>
        <v>1.172159028084557E-5</v>
      </c>
      <c r="AD401" s="11">
        <f t="shared" si="291"/>
        <v>1.9383601473153711E-3</v>
      </c>
      <c r="AE401" s="11">
        <f t="shared" si="292"/>
        <v>0.9926666666666667</v>
      </c>
      <c r="AF401" s="11">
        <f t="shared" si="293"/>
        <v>1.7394958801779576E-5</v>
      </c>
      <c r="AG401" s="11">
        <f t="shared" si="294"/>
        <v>4.9986845566956069E-3</v>
      </c>
      <c r="AH401" s="11">
        <f t="shared" si="261"/>
        <v>1</v>
      </c>
      <c r="AI401" s="11">
        <f t="shared" si="281"/>
        <v>1.0452373498843183E-6</v>
      </c>
      <c r="AJ401" s="11">
        <f t="shared" si="282"/>
        <v>0</v>
      </c>
      <c r="AK401" s="16">
        <f t="shared" si="259"/>
        <v>0.77654822242921939</v>
      </c>
      <c r="AL401" s="16">
        <f t="shared" si="260"/>
        <v>1.0493344791135165E-5</v>
      </c>
      <c r="AM401" s="16">
        <f t="shared" si="258"/>
        <v>2.7698636232898642E-3</v>
      </c>
      <c r="AN401" s="15">
        <f t="shared" si="295"/>
        <v>1</v>
      </c>
      <c r="AO401" s="15">
        <f t="shared" si="296"/>
        <v>0</v>
      </c>
      <c r="AP401" s="15">
        <f t="shared" si="297"/>
        <v>1.841620626151013E-3</v>
      </c>
      <c r="AQ401" s="15">
        <f t="shared" si="273"/>
        <v>0.70984064800935365</v>
      </c>
      <c r="AR401" s="15">
        <f t="shared" si="274"/>
        <v>2.2363371696999759E-6</v>
      </c>
      <c r="AS401" s="15">
        <f t="shared" si="275"/>
        <v>2.8202425970698239E-3</v>
      </c>
      <c r="AT401" s="14">
        <f t="shared" si="298"/>
        <v>4.0506073271421609E-3</v>
      </c>
      <c r="AU401" s="11">
        <f t="shared" si="283"/>
        <v>3.0612968278412697E-3</v>
      </c>
      <c r="AV401" s="14">
        <f t="shared" si="299"/>
        <v>-2.7647402194290561E-2</v>
      </c>
      <c r="AW401" s="11">
        <f t="shared" si="284"/>
        <v>-2.0700223894036647E-2</v>
      </c>
      <c r="AX401" s="13">
        <f t="shared" si="262"/>
        <v>-3.6535779939449013E-4</v>
      </c>
      <c r="AY401" s="11">
        <f t="shared" si="266"/>
        <v>-2.6567706187885385E-4</v>
      </c>
      <c r="AZ401" s="12">
        <f t="shared" si="264"/>
        <v>5.264054951303721E-5</v>
      </c>
      <c r="BA401" s="11">
        <f t="shared" si="265"/>
        <v>3.8591577641362935E-5</v>
      </c>
      <c r="BB401" s="117">
        <f t="shared" si="285"/>
        <v>26855</v>
      </c>
      <c r="BC401" s="341">
        <f t="shared" si="263"/>
        <v>349</v>
      </c>
    </row>
    <row r="402" spans="1:55" ht="16">
      <c r="A402" s="20">
        <v>287</v>
      </c>
      <c r="B402" s="19">
        <v>44756</v>
      </c>
      <c r="C402" s="8">
        <v>15958714</v>
      </c>
      <c r="D402" s="8">
        <v>27025</v>
      </c>
      <c r="E402" s="8">
        <v>5454274</v>
      </c>
      <c r="F402" s="8">
        <v>5363205</v>
      </c>
      <c r="G402" s="8">
        <v>6629870</v>
      </c>
      <c r="H402" s="10">
        <f t="shared" si="267"/>
        <v>-983378</v>
      </c>
      <c r="I402" s="8">
        <v>15301</v>
      </c>
      <c r="J402" s="8">
        <v>1935743</v>
      </c>
      <c r="K402" s="8">
        <v>771</v>
      </c>
      <c r="L402" s="9">
        <v>34</v>
      </c>
      <c r="M402" s="8">
        <v>294076</v>
      </c>
      <c r="N402" s="8">
        <v>4118</v>
      </c>
      <c r="O402" s="18">
        <f t="shared" si="268"/>
        <v>11170</v>
      </c>
      <c r="P402" s="18">
        <f t="shared" si="269"/>
        <v>32</v>
      </c>
      <c r="Q402" s="18">
        <f t="shared" si="270"/>
        <v>-2</v>
      </c>
      <c r="R402" s="18">
        <f t="shared" si="276"/>
        <v>0</v>
      </c>
      <c r="S402" s="17">
        <f t="shared" si="277"/>
        <v>10233.285714285714</v>
      </c>
      <c r="T402" s="17">
        <f t="shared" si="278"/>
        <v>12.714285714285714</v>
      </c>
      <c r="U402" s="17">
        <f t="shared" si="279"/>
        <v>0.7142857142857143</v>
      </c>
      <c r="V402" s="17">
        <f t="shared" si="271"/>
        <v>11170</v>
      </c>
      <c r="W402" s="17">
        <f t="shared" si="280"/>
        <v>32</v>
      </c>
      <c r="X402" s="17">
        <f t="shared" si="272"/>
        <v>0</v>
      </c>
      <c r="Y402" s="17">
        <f t="shared" si="286"/>
        <v>10233.285714285714</v>
      </c>
      <c r="Z402" s="17">
        <f t="shared" si="287"/>
        <v>21.857142857142858</v>
      </c>
      <c r="AA402" s="17">
        <f t="shared" si="288"/>
        <v>1.8571428571428572</v>
      </c>
      <c r="AB402" s="11">
        <f t="shared" si="289"/>
        <v>0.68841478064485129</v>
      </c>
      <c r="AC402" s="11">
        <f t="shared" si="290"/>
        <v>1.135687908805894E-5</v>
      </c>
      <c r="AD402" s="11">
        <f t="shared" si="291"/>
        <v>2.5130485211676012E-3</v>
      </c>
      <c r="AE402" s="11">
        <f t="shared" si="292"/>
        <v>0.60988369239829221</v>
      </c>
      <c r="AF402" s="11">
        <f t="shared" si="293"/>
        <v>1.6532300077394235E-5</v>
      </c>
      <c r="AG402" s="11">
        <f t="shared" si="294"/>
        <v>4.6435400163889647E-3</v>
      </c>
      <c r="AH402" s="11">
        <f t="shared" si="261"/>
        <v>0.75142953245879585</v>
      </c>
      <c r="AI402" s="11">
        <f t="shared" si="281"/>
        <v>1.6627064808661454E-5</v>
      </c>
      <c r="AJ402" s="11">
        <f t="shared" si="282"/>
        <v>0</v>
      </c>
      <c r="AK402" s="16">
        <f t="shared" si="259"/>
        <v>0.77835344028781928</v>
      </c>
      <c r="AL402" s="16">
        <f t="shared" si="260"/>
        <v>1.1082750700209721E-5</v>
      </c>
      <c r="AM402" s="16">
        <f t="shared" si="258"/>
        <v>2.7698636232898642E-3</v>
      </c>
      <c r="AN402" s="15">
        <f t="shared" si="295"/>
        <v>0.69817931982136727</v>
      </c>
      <c r="AO402" s="15">
        <f t="shared" si="296"/>
        <v>3.7140004359913553E-5</v>
      </c>
      <c r="AP402" s="15">
        <f t="shared" si="297"/>
        <v>1.9120458891013384E-3</v>
      </c>
      <c r="AQ402" s="15">
        <f t="shared" si="273"/>
        <v>0.69170892370770798</v>
      </c>
      <c r="AR402" s="15">
        <f t="shared" si="274"/>
        <v>3.9300652612059069E-6</v>
      </c>
      <c r="AS402" s="15">
        <f t="shared" si="275"/>
        <v>2.4116872747674844E-3</v>
      </c>
      <c r="AT402" s="14">
        <f t="shared" si="298"/>
        <v>4.0762488555582538E-3</v>
      </c>
      <c r="AU402" s="11">
        <f t="shared" si="283"/>
        <v>3.2260274872875118E-3</v>
      </c>
      <c r="AV402" s="14">
        <f t="shared" si="299"/>
        <v>-2.7481802521512583E-2</v>
      </c>
      <c r="AW402" s="11">
        <f t="shared" si="284"/>
        <v>-2.1716889775869663E-2</v>
      </c>
      <c r="AX402" s="13">
        <f t="shared" si="262"/>
        <v>-3.9430106275975741E-4</v>
      </c>
      <c r="AY402" s="11">
        <f t="shared" si="266"/>
        <v>-2.7507819756905308E-4</v>
      </c>
      <c r="AZ402" s="12">
        <f t="shared" si="264"/>
        <v>5.7768855196255737E-5</v>
      </c>
      <c r="BA402" s="11">
        <f t="shared" si="265"/>
        <v>4.0293830368145549E-5</v>
      </c>
      <c r="BB402" s="117">
        <f t="shared" si="285"/>
        <v>27025</v>
      </c>
      <c r="BC402" s="341">
        <f t="shared" si="263"/>
        <v>383</v>
      </c>
    </row>
    <row r="403" spans="1:55" ht="16">
      <c r="A403" s="20">
        <v>288</v>
      </c>
      <c r="B403" s="19">
        <v>44757</v>
      </c>
      <c r="C403" s="8">
        <v>15987312</v>
      </c>
      <c r="D403" s="8">
        <v>28598</v>
      </c>
      <c r="E403" s="8">
        <v>5454709</v>
      </c>
      <c r="F403" s="8">
        <v>5363589</v>
      </c>
      <c r="G403" s="8">
        <v>6629870</v>
      </c>
      <c r="H403" s="10">
        <f t="shared" si="267"/>
        <v>-994447</v>
      </c>
      <c r="I403" s="8">
        <v>15427</v>
      </c>
      <c r="J403" s="8">
        <v>1946306</v>
      </c>
      <c r="K403" s="8">
        <v>749</v>
      </c>
      <c r="L403" s="9">
        <v>35</v>
      </c>
      <c r="M403" s="8">
        <v>294076</v>
      </c>
      <c r="N403" s="8">
        <v>4135</v>
      </c>
      <c r="O403" s="18">
        <f t="shared" si="268"/>
        <v>10563</v>
      </c>
      <c r="P403" s="18">
        <f t="shared" si="269"/>
        <v>-22</v>
      </c>
      <c r="Q403" s="18">
        <f t="shared" si="270"/>
        <v>1</v>
      </c>
      <c r="R403" s="18">
        <f t="shared" si="276"/>
        <v>0</v>
      </c>
      <c r="S403" s="17">
        <f t="shared" si="277"/>
        <v>10447.714285714286</v>
      </c>
      <c r="T403" s="17">
        <f t="shared" si="278"/>
        <v>14.857142857142858</v>
      </c>
      <c r="U403" s="17">
        <f t="shared" si="279"/>
        <v>0.7142857142857143</v>
      </c>
      <c r="V403" s="17">
        <f t="shared" si="271"/>
        <v>10563</v>
      </c>
      <c r="W403" s="17">
        <f t="shared" si="280"/>
        <v>0</v>
      </c>
      <c r="X403" s="17">
        <f t="shared" si="272"/>
        <v>1</v>
      </c>
      <c r="Y403" s="17">
        <f t="shared" si="286"/>
        <v>10447.714285714286</v>
      </c>
      <c r="Z403" s="17">
        <f t="shared" si="287"/>
        <v>24</v>
      </c>
      <c r="AA403" s="17">
        <f t="shared" si="288"/>
        <v>1.8571428571428572</v>
      </c>
      <c r="AB403" s="11">
        <f t="shared" si="289"/>
        <v>0.68281251458821557</v>
      </c>
      <c r="AC403" s="11">
        <f t="shared" si="290"/>
        <v>1.2398340068903774E-5</v>
      </c>
      <c r="AD403" s="11">
        <f t="shared" si="291"/>
        <v>2.4087455994070781E-3</v>
      </c>
      <c r="AE403" s="11">
        <f t="shared" si="292"/>
        <v>0.65670364566149786</v>
      </c>
      <c r="AF403" s="11">
        <f t="shared" si="293"/>
        <v>1.7130648496758829E-5</v>
      </c>
      <c r="AG403" s="11">
        <f t="shared" si="294"/>
        <v>2.1718146718146718E-3</v>
      </c>
      <c r="AH403" s="11">
        <f t="shared" si="261"/>
        <v>0.69034703614142867</v>
      </c>
      <c r="AI403" s="11">
        <f t="shared" si="281"/>
        <v>0</v>
      </c>
      <c r="AJ403" s="11">
        <f t="shared" si="282"/>
        <v>1.2970168612191958E-3</v>
      </c>
      <c r="AK403" s="16">
        <f t="shared" si="259"/>
        <v>0.77730678847215506</v>
      </c>
      <c r="AL403" s="16">
        <f t="shared" si="260"/>
        <v>8.9806749529612079E-6</v>
      </c>
      <c r="AM403" s="16">
        <f t="shared" si="258"/>
        <v>1.007533048054313E-3</v>
      </c>
      <c r="AN403" s="15">
        <f t="shared" si="295"/>
        <v>0.69284064665127021</v>
      </c>
      <c r="AO403" s="15">
        <f t="shared" si="296"/>
        <v>1.9807312324377395E-5</v>
      </c>
      <c r="AP403" s="15">
        <f t="shared" si="297"/>
        <v>1.1824324324324325E-2</v>
      </c>
      <c r="AQ403" s="15">
        <f t="shared" si="273"/>
        <v>0.68250834353406531</v>
      </c>
      <c r="AR403" s="15">
        <f t="shared" si="274"/>
        <v>2.569535587567821E-6</v>
      </c>
      <c r="AS403" s="15">
        <f t="shared" si="275"/>
        <v>2.6707578903746023E-3</v>
      </c>
      <c r="AT403" s="14">
        <f t="shared" si="298"/>
        <v>4.3135084096671576E-3</v>
      </c>
      <c r="AU403" s="11">
        <f t="shared" si="283"/>
        <v>3.2665798876901049E-3</v>
      </c>
      <c r="AV403" s="14">
        <f t="shared" si="299"/>
        <v>-2.8757691460681162E-2</v>
      </c>
      <c r="AW403" s="11">
        <f t="shared" si="284"/>
        <v>-2.1958353806490315E-2</v>
      </c>
      <c r="AX403" s="13">
        <f t="shared" si="262"/>
        <v>-3.9049073703092811E-4</v>
      </c>
      <c r="AY403" s="11">
        <f t="shared" si="266"/>
        <v>-2.6922462527760929E-4</v>
      </c>
      <c r="AZ403" s="12">
        <f t="shared" si="264"/>
        <v>5.7919687716350398E-5</v>
      </c>
      <c r="BA403" s="11">
        <f t="shared" si="265"/>
        <v>3.9582762773413573E-5</v>
      </c>
      <c r="BB403" s="117">
        <f t="shared" si="285"/>
        <v>28598</v>
      </c>
      <c r="BC403" s="341">
        <f t="shared" si="263"/>
        <v>384</v>
      </c>
    </row>
    <row r="404" spans="1:55" ht="16">
      <c r="A404" s="20">
        <v>289</v>
      </c>
      <c r="B404" s="19">
        <v>44758</v>
      </c>
      <c r="C404" s="8">
        <v>16016557</v>
      </c>
      <c r="D404" s="8">
        <v>29245</v>
      </c>
      <c r="E404" s="8">
        <v>5454959</v>
      </c>
      <c r="F404" s="8">
        <v>5363756</v>
      </c>
      <c r="G404" s="8">
        <v>6629870</v>
      </c>
      <c r="H404" s="10">
        <f t="shared" si="267"/>
        <v>-1004725</v>
      </c>
      <c r="I404" s="8">
        <v>15556</v>
      </c>
      <c r="J404" s="8">
        <v>1956228</v>
      </c>
      <c r="K404" s="8">
        <v>802</v>
      </c>
      <c r="L404" s="9">
        <v>34</v>
      </c>
      <c r="M404" s="8">
        <v>294076</v>
      </c>
      <c r="N404" s="8">
        <v>4143</v>
      </c>
      <c r="O404" s="18">
        <f t="shared" si="268"/>
        <v>9922</v>
      </c>
      <c r="P404" s="18">
        <f t="shared" si="269"/>
        <v>53</v>
      </c>
      <c r="Q404" s="18">
        <f t="shared" si="270"/>
        <v>-1</v>
      </c>
      <c r="R404" s="18">
        <f t="shared" si="276"/>
        <v>0</v>
      </c>
      <c r="S404" s="17">
        <f t="shared" si="277"/>
        <v>10665.285714285714</v>
      </c>
      <c r="T404" s="17">
        <f t="shared" si="278"/>
        <v>22.857142857142858</v>
      </c>
      <c r="U404" s="17">
        <f t="shared" si="279"/>
        <v>-0.7142857142857143</v>
      </c>
      <c r="V404" s="17">
        <f t="shared" si="271"/>
        <v>9922</v>
      </c>
      <c r="W404" s="17">
        <f t="shared" si="280"/>
        <v>53</v>
      </c>
      <c r="X404" s="17">
        <f t="shared" si="272"/>
        <v>0</v>
      </c>
      <c r="Y404" s="17">
        <f t="shared" si="286"/>
        <v>10665.285714285714</v>
      </c>
      <c r="Z404" s="17">
        <f t="shared" si="287"/>
        <v>32</v>
      </c>
      <c r="AA404" s="17">
        <f t="shared" si="288"/>
        <v>0.5714285714285714</v>
      </c>
      <c r="AB404" s="11">
        <f t="shared" si="289"/>
        <v>0.6913389326690681</v>
      </c>
      <c r="AC404" s="11">
        <f t="shared" si="290"/>
        <v>1.6441402328308087E-5</v>
      </c>
      <c r="AD404" s="11">
        <f t="shared" si="291"/>
        <v>7.6292199122639703E-4</v>
      </c>
      <c r="AE404" s="11">
        <f t="shared" si="292"/>
        <v>0.66592579060609758</v>
      </c>
      <c r="AF404" s="11">
        <f t="shared" si="293"/>
        <v>1.6282209958488733E-5</v>
      </c>
      <c r="AG404" s="11">
        <f t="shared" si="294"/>
        <v>4.0881217351805589E-3</v>
      </c>
      <c r="AH404" s="11">
        <f t="shared" si="261"/>
        <v>0.64315809943605362</v>
      </c>
      <c r="AI404" s="11">
        <f t="shared" si="281"/>
        <v>2.7231072606260269E-5</v>
      </c>
      <c r="AJ404" s="11">
        <f t="shared" si="282"/>
        <v>0</v>
      </c>
      <c r="AK404" s="16">
        <f t="shared" si="259"/>
        <v>0.77730678847215517</v>
      </c>
      <c r="AL404" s="16">
        <f t="shared" si="260"/>
        <v>1.4977496505575236E-5</v>
      </c>
      <c r="AM404" s="16">
        <f t="shared" si="258"/>
        <v>1.007533048054313E-3</v>
      </c>
      <c r="AN404" s="15">
        <f t="shared" si="295"/>
        <v>0.61956521739130432</v>
      </c>
      <c r="AO404" s="15">
        <f t="shared" si="296"/>
        <v>2.0238634808214968E-5</v>
      </c>
      <c r="AP404" s="15">
        <f t="shared" si="297"/>
        <v>0</v>
      </c>
      <c r="AQ404" s="15">
        <f t="shared" si="273"/>
        <v>0.67152347465247575</v>
      </c>
      <c r="AR404" s="15">
        <f t="shared" si="274"/>
        <v>2.7510733126102728E-6</v>
      </c>
      <c r="AS404" s="15">
        <f t="shared" si="275"/>
        <v>4.4936745570412686E-3</v>
      </c>
      <c r="AT404" s="14">
        <f t="shared" si="298"/>
        <v>4.4110970501684043E-3</v>
      </c>
      <c r="AU404" s="11">
        <f t="shared" si="283"/>
        <v>3.2911440409626644E-3</v>
      </c>
      <c r="AV404" s="14">
        <f t="shared" si="299"/>
        <v>-2.9107467217397796E-2</v>
      </c>
      <c r="AW404" s="11">
        <f t="shared" si="284"/>
        <v>-2.1854831035086869E-2</v>
      </c>
      <c r="AX404" s="13">
        <f t="shared" si="262"/>
        <v>-1.6793252933539946E-4</v>
      </c>
      <c r="AY404" s="11">
        <f t="shared" si="266"/>
        <v>-2.7585006317007638E-4</v>
      </c>
      <c r="AZ404" s="12">
        <f t="shared" si="264"/>
        <v>2.5189030855808636E-5</v>
      </c>
      <c r="BA404" s="11">
        <f t="shared" si="265"/>
        <v>4.1026445465748195E-5</v>
      </c>
      <c r="BB404" s="117">
        <f t="shared" si="285"/>
        <v>29245</v>
      </c>
      <c r="BC404" s="341">
        <f t="shared" si="263"/>
        <v>167</v>
      </c>
    </row>
    <row r="405" spans="1:55" ht="16">
      <c r="A405" s="20">
        <v>290</v>
      </c>
      <c r="B405" s="19">
        <v>44759</v>
      </c>
      <c r="C405" s="8">
        <v>16029602</v>
      </c>
      <c r="D405" s="8">
        <v>13045</v>
      </c>
      <c r="E405" s="8">
        <v>5455259</v>
      </c>
      <c r="F405" s="8">
        <v>5363996</v>
      </c>
      <c r="G405" s="8">
        <v>6629870</v>
      </c>
      <c r="H405" s="10">
        <f t="shared" si="267"/>
        <v>-1012814</v>
      </c>
      <c r="I405" s="8">
        <v>13775</v>
      </c>
      <c r="J405" s="8">
        <v>1965881</v>
      </c>
      <c r="K405" s="8">
        <v>760</v>
      </c>
      <c r="L405" s="9">
        <v>37</v>
      </c>
      <c r="M405" s="8">
        <v>294076</v>
      </c>
      <c r="N405" s="8">
        <v>4159</v>
      </c>
      <c r="O405" s="18">
        <f t="shared" si="268"/>
        <v>9653</v>
      </c>
      <c r="P405" s="18">
        <f t="shared" si="269"/>
        <v>-42</v>
      </c>
      <c r="Q405" s="18">
        <f t="shared" si="270"/>
        <v>3</v>
      </c>
      <c r="R405" s="18">
        <f t="shared" si="276"/>
        <v>0</v>
      </c>
      <c r="S405" s="17">
        <f t="shared" si="277"/>
        <v>10919.714285714286</v>
      </c>
      <c r="T405" s="17">
        <f t="shared" si="278"/>
        <v>23.857142857142858</v>
      </c>
      <c r="U405" s="17">
        <f t="shared" si="279"/>
        <v>1.2857142857142858</v>
      </c>
      <c r="V405" s="17">
        <f t="shared" si="271"/>
        <v>9653</v>
      </c>
      <c r="W405" s="17">
        <f t="shared" si="280"/>
        <v>0</v>
      </c>
      <c r="X405" s="17">
        <f t="shared" si="272"/>
        <v>3</v>
      </c>
      <c r="Y405" s="17">
        <f t="shared" si="286"/>
        <v>10919.714285714286</v>
      </c>
      <c r="Z405" s="17">
        <f t="shared" si="287"/>
        <v>33</v>
      </c>
      <c r="AA405" s="17">
        <f t="shared" si="288"/>
        <v>2.1428571428571428</v>
      </c>
      <c r="AB405" s="11">
        <f t="shared" si="289"/>
        <v>0.70196157660801528</v>
      </c>
      <c r="AC405" s="11">
        <f t="shared" si="290"/>
        <v>1.6869199295787607E-5</v>
      </c>
      <c r="AD405" s="11">
        <f t="shared" si="291"/>
        <v>2.6718916993231207E-3</v>
      </c>
      <c r="AE405" s="11">
        <f t="shared" si="292"/>
        <v>0.73085473361441167</v>
      </c>
      <c r="AF405" s="11">
        <f t="shared" si="293"/>
        <v>1.6358399197347878E-5</v>
      </c>
      <c r="AG405" s="11">
        <f t="shared" si="294"/>
        <v>3.6410366245448701E-3</v>
      </c>
      <c r="AH405" s="11">
        <f t="shared" si="261"/>
        <v>0.6205322705065569</v>
      </c>
      <c r="AI405" s="11">
        <f t="shared" si="281"/>
        <v>0</v>
      </c>
      <c r="AJ405" s="11">
        <f t="shared" si="282"/>
        <v>3.740648379052369E-3</v>
      </c>
      <c r="AK405" s="16">
        <f t="shared" si="259"/>
        <v>0.77730678847215517</v>
      </c>
      <c r="AL405" s="16">
        <f t="shared" si="260"/>
        <v>1.9344332843569919E-5</v>
      </c>
      <c r="AM405" s="16">
        <f t="shared" si="258"/>
        <v>1.007533048054313E-3</v>
      </c>
      <c r="AN405" s="15">
        <f t="shared" si="295"/>
        <v>0.60789574549635872</v>
      </c>
      <c r="AO405" s="15">
        <f t="shared" si="296"/>
        <v>2.1205332292858364E-6</v>
      </c>
      <c r="AP405" s="15">
        <f t="shared" si="297"/>
        <v>0</v>
      </c>
      <c r="AQ405" s="15">
        <f t="shared" si="273"/>
        <v>0.6403000225895854</v>
      </c>
      <c r="AR405" s="15">
        <f t="shared" si="274"/>
        <v>5.4753685303918409E-6</v>
      </c>
      <c r="AS405" s="15">
        <f t="shared" si="275"/>
        <v>4.4936745570412686E-3</v>
      </c>
      <c r="AT405" s="14">
        <f t="shared" si="298"/>
        <v>1.9676102246348722E-3</v>
      </c>
      <c r="AU405" s="11">
        <f t="shared" si="283"/>
        <v>3.3014221998319722E-3</v>
      </c>
      <c r="AV405" s="14">
        <f t="shared" si="299"/>
        <v>-1.287995624073127E-2</v>
      </c>
      <c r="AW405" s="11">
        <f t="shared" si="284"/>
        <v>-2.1611191827870711E-2</v>
      </c>
      <c r="AX405" s="13">
        <f t="shared" si="262"/>
        <v>-2.3887133295180272E-4</v>
      </c>
      <c r="AY405" s="11">
        <f t="shared" si="266"/>
        <v>-2.631831874447417E-4</v>
      </c>
      <c r="AZ405" s="12">
        <f t="shared" si="264"/>
        <v>3.6199804822718998E-5</v>
      </c>
      <c r="BA405" s="11">
        <f t="shared" si="265"/>
        <v>3.9668952784896234E-5</v>
      </c>
      <c r="BB405" s="117">
        <f t="shared" si="285"/>
        <v>13045</v>
      </c>
      <c r="BC405" s="341">
        <f t="shared" si="263"/>
        <v>240</v>
      </c>
    </row>
    <row r="406" spans="1:55" ht="16">
      <c r="A406" s="20">
        <v>291</v>
      </c>
      <c r="B406" s="19">
        <v>44760</v>
      </c>
      <c r="C406" s="8">
        <v>16033423</v>
      </c>
      <c r="D406" s="8">
        <v>3821</v>
      </c>
      <c r="E406" s="8">
        <v>5455374</v>
      </c>
      <c r="F406" s="8">
        <v>5364068</v>
      </c>
      <c r="G406" s="8">
        <v>6629870</v>
      </c>
      <c r="H406" s="10">
        <f t="shared" si="267"/>
        <v>-1020112</v>
      </c>
      <c r="I406" s="8">
        <v>10790</v>
      </c>
      <c r="J406" s="8">
        <v>1976015</v>
      </c>
      <c r="K406" s="8">
        <v>821</v>
      </c>
      <c r="L406" s="9">
        <v>35</v>
      </c>
      <c r="M406" s="8">
        <v>294076</v>
      </c>
      <c r="N406" s="8">
        <v>4177</v>
      </c>
      <c r="O406" s="18">
        <f t="shared" si="268"/>
        <v>10134</v>
      </c>
      <c r="P406" s="18">
        <f t="shared" si="269"/>
        <v>61</v>
      </c>
      <c r="Q406" s="18">
        <f t="shared" si="270"/>
        <v>-2</v>
      </c>
      <c r="R406" s="18">
        <f t="shared" si="276"/>
        <v>0</v>
      </c>
      <c r="S406" s="17">
        <f t="shared" si="277"/>
        <v>11364.857142857143</v>
      </c>
      <c r="T406" s="17">
        <f t="shared" si="278"/>
        <v>14.857142857142858</v>
      </c>
      <c r="U406" s="17">
        <f t="shared" si="279"/>
        <v>1.7142857142857142</v>
      </c>
      <c r="V406" s="17">
        <f t="shared" si="271"/>
        <v>10134</v>
      </c>
      <c r="W406" s="17">
        <f t="shared" si="280"/>
        <v>61</v>
      </c>
      <c r="X406" s="17">
        <f t="shared" si="272"/>
        <v>0</v>
      </c>
      <c r="Y406" s="17">
        <f t="shared" si="286"/>
        <v>11364.857142857143</v>
      </c>
      <c r="Z406" s="17">
        <f t="shared" si="287"/>
        <v>28.428571428571427</v>
      </c>
      <c r="AA406" s="17">
        <f t="shared" si="288"/>
        <v>2.2857142857142856</v>
      </c>
      <c r="AB406" s="11">
        <f t="shared" si="289"/>
        <v>0.82503500129634433</v>
      </c>
      <c r="AC406" s="11">
        <f t="shared" si="290"/>
        <v>1.446098285123638E-5</v>
      </c>
      <c r="AD406" s="11">
        <f t="shared" si="291"/>
        <v>3.0075187969924809E-3</v>
      </c>
      <c r="AE406" s="11">
        <f t="shared" si="292"/>
        <v>0.83294603666408473</v>
      </c>
      <c r="AF406" s="11">
        <f t="shared" si="293"/>
        <v>1.3499514620803915E-5</v>
      </c>
      <c r="AG406" s="11">
        <f t="shared" si="294"/>
        <v>3.4064296359378327E-3</v>
      </c>
      <c r="AH406" s="11">
        <f t="shared" si="261"/>
        <v>0.7356805807622504</v>
      </c>
      <c r="AI406" s="11">
        <f t="shared" si="281"/>
        <v>3.1029345112954447E-5</v>
      </c>
      <c r="AJ406" s="11">
        <f t="shared" si="282"/>
        <v>0</v>
      </c>
      <c r="AK406" s="16">
        <f t="shared" si="259"/>
        <v>0.78013933465231511</v>
      </c>
      <c r="AL406" s="16">
        <f t="shared" si="260"/>
        <v>2.024972080734233E-5</v>
      </c>
      <c r="AM406" s="16">
        <f t="shared" si="258"/>
        <v>3.2007495197346656E-3</v>
      </c>
      <c r="AN406" s="15">
        <f t="shared" si="295"/>
        <v>0.74300714347189944</v>
      </c>
      <c r="AO406" s="15">
        <f t="shared" si="296"/>
        <v>2.4284043060887487E-5</v>
      </c>
      <c r="AP406" s="15">
        <f t="shared" si="297"/>
        <v>0</v>
      </c>
      <c r="AQ406" s="15">
        <f t="shared" si="273"/>
        <v>0.62499788434798764</v>
      </c>
      <c r="AR406" s="15">
        <f t="shared" si="274"/>
        <v>5.4753685303918409E-6</v>
      </c>
      <c r="AS406" s="15">
        <f t="shared" si="275"/>
        <v>4.4936745570412686E-3</v>
      </c>
      <c r="AT406" s="14">
        <f t="shared" si="298"/>
        <v>5.7633105928170533E-4</v>
      </c>
      <c r="AU406" s="11">
        <f t="shared" si="283"/>
        <v>3.2703937956982134E-3</v>
      </c>
      <c r="AV406" s="14">
        <f t="shared" si="299"/>
        <v>-3.7456671424314194E-3</v>
      </c>
      <c r="AW406" s="11">
        <f t="shared" si="284"/>
        <v>-2.1113738937679708E-2</v>
      </c>
      <c r="AX406" s="13">
        <f t="shared" si="262"/>
        <v>-7.1089064724618741E-5</v>
      </c>
      <c r="AY406" s="11">
        <f t="shared" si="266"/>
        <v>-2.4983700216442016E-4</v>
      </c>
      <c r="AZ406" s="12">
        <f t="shared" si="264"/>
        <v>1.0859941446815698E-5</v>
      </c>
      <c r="BA406" s="11">
        <f t="shared" si="265"/>
        <v>3.8246817595432267E-5</v>
      </c>
      <c r="BB406" s="117">
        <f t="shared" si="285"/>
        <v>3821</v>
      </c>
      <c r="BC406" s="341">
        <f t="shared" si="263"/>
        <v>72</v>
      </c>
    </row>
    <row r="407" spans="1:55" ht="16">
      <c r="A407" s="20">
        <v>292</v>
      </c>
      <c r="B407" s="19">
        <v>44761</v>
      </c>
      <c r="C407" s="8">
        <v>16057573</v>
      </c>
      <c r="D407" s="8">
        <v>24150</v>
      </c>
      <c r="E407" s="8">
        <v>5455754</v>
      </c>
      <c r="F407" s="8">
        <v>5364377</v>
      </c>
      <c r="G407" s="8">
        <v>6629870</v>
      </c>
      <c r="H407" s="10">
        <f t="shared" si="267"/>
        <v>-1033649</v>
      </c>
      <c r="I407" s="8">
        <v>11835</v>
      </c>
      <c r="J407" s="8">
        <v>1988098</v>
      </c>
      <c r="K407" s="8">
        <v>897</v>
      </c>
      <c r="L407" s="9">
        <v>34</v>
      </c>
      <c r="M407" s="8">
        <v>294076</v>
      </c>
      <c r="N407" s="8">
        <v>4202</v>
      </c>
      <c r="O407" s="18">
        <f t="shared" si="268"/>
        <v>12083</v>
      </c>
      <c r="P407" s="18">
        <f t="shared" si="269"/>
        <v>76</v>
      </c>
      <c r="Q407" s="18">
        <f t="shared" si="270"/>
        <v>-1</v>
      </c>
      <c r="R407" s="18">
        <f t="shared" si="276"/>
        <v>0</v>
      </c>
      <c r="S407" s="17">
        <f t="shared" si="277"/>
        <v>11609.428571428571</v>
      </c>
      <c r="T407" s="17">
        <f t="shared" si="278"/>
        <v>13</v>
      </c>
      <c r="U407" s="17">
        <f t="shared" si="279"/>
        <v>-0.2857142857142857</v>
      </c>
      <c r="V407" s="17">
        <f t="shared" si="271"/>
        <v>12083</v>
      </c>
      <c r="W407" s="17">
        <f t="shared" si="280"/>
        <v>76</v>
      </c>
      <c r="X407" s="17">
        <f t="shared" si="272"/>
        <v>0</v>
      </c>
      <c r="Y407" s="17">
        <f t="shared" si="286"/>
        <v>11609.428571428571</v>
      </c>
      <c r="Z407" s="17">
        <f t="shared" si="287"/>
        <v>28.428571428571427</v>
      </c>
      <c r="AA407" s="17">
        <f t="shared" si="288"/>
        <v>2.1428571428571428</v>
      </c>
      <c r="AB407" s="11">
        <f t="shared" si="289"/>
        <v>1.0759433337746589</v>
      </c>
      <c r="AC407" s="11">
        <f t="shared" si="290"/>
        <v>1.4386819648925452E-5</v>
      </c>
      <c r="AD407" s="11">
        <f t="shared" si="291"/>
        <v>2.6100574212632676E-3</v>
      </c>
      <c r="AE407" s="11">
        <f t="shared" si="292"/>
        <v>1.063096656403274</v>
      </c>
      <c r="AF407" s="11">
        <f t="shared" si="293"/>
        <v>1.0660527003903178E-5</v>
      </c>
      <c r="AG407" s="11">
        <f t="shared" si="294"/>
        <v>1.9924287706714486E-3</v>
      </c>
      <c r="AH407" s="11">
        <f t="shared" si="261"/>
        <v>1</v>
      </c>
      <c r="AI407" s="11">
        <f t="shared" si="281"/>
        <v>3.8461246498634882E-5</v>
      </c>
      <c r="AJ407" s="11">
        <f t="shared" si="282"/>
        <v>0</v>
      </c>
      <c r="AK407" s="16">
        <f t="shared" si="259"/>
        <v>0.78852824152754197</v>
      </c>
      <c r="AL407" s="16">
        <f t="shared" si="260"/>
        <v>1.4803506286090273E-5</v>
      </c>
      <c r="AM407" s="16">
        <f t="shared" si="258"/>
        <v>3.4215000716110453E-3</v>
      </c>
      <c r="AN407" s="15">
        <f t="shared" si="295"/>
        <v>1</v>
      </c>
      <c r="AO407" s="15">
        <f t="shared" si="296"/>
        <v>1.0510378736242571E-5</v>
      </c>
      <c r="AP407" s="15">
        <f t="shared" si="297"/>
        <v>1.2552301255230125E-2</v>
      </c>
      <c r="AQ407" s="15">
        <f t="shared" si="273"/>
        <v>0.60841673447955691</v>
      </c>
      <c r="AR407" s="15">
        <f t="shared" si="274"/>
        <v>3.1956531528567264E-6</v>
      </c>
      <c r="AS407" s="15">
        <f t="shared" si="275"/>
        <v>3.017659796893668E-3</v>
      </c>
      <c r="AT407" s="14">
        <f t="shared" si="298"/>
        <v>3.6426053602860993E-3</v>
      </c>
      <c r="AU407" s="11">
        <f t="shared" si="283"/>
        <v>3.2157924234239459E-3</v>
      </c>
      <c r="AV407" s="14">
        <f t="shared" si="299"/>
        <v>-2.3363830468563312E-2</v>
      </c>
      <c r="AW407" s="11">
        <f t="shared" si="284"/>
        <v>-2.0456628193291224E-2</v>
      </c>
      <c r="AX407" s="13">
        <f t="shared" si="262"/>
        <v>-3.0290791599353796E-4</v>
      </c>
      <c r="AY407" s="11">
        <f t="shared" si="266"/>
        <v>-2.4618057096277855E-4</v>
      </c>
      <c r="AZ407" s="12">
        <f t="shared" si="264"/>
        <v>4.6607248709250707E-5</v>
      </c>
      <c r="BA407" s="11">
        <f t="shared" si="265"/>
        <v>3.8354555109785604E-5</v>
      </c>
      <c r="BB407" s="117">
        <f t="shared" si="285"/>
        <v>24150</v>
      </c>
      <c r="BC407" s="341">
        <f t="shared" si="263"/>
        <v>309</v>
      </c>
    </row>
    <row r="408" spans="1:55" ht="16">
      <c r="A408" s="20">
        <v>293</v>
      </c>
      <c r="B408" s="19">
        <v>44762</v>
      </c>
      <c r="C408" s="8">
        <v>16084905</v>
      </c>
      <c r="D408" s="8">
        <v>27332</v>
      </c>
      <c r="E408" s="8">
        <v>5456166</v>
      </c>
      <c r="F408" s="8">
        <v>5364663</v>
      </c>
      <c r="G408" s="8">
        <v>6629870</v>
      </c>
      <c r="H408" s="10">
        <f t="shared" si="267"/>
        <v>-1053584</v>
      </c>
      <c r="I408" s="8">
        <v>18523</v>
      </c>
      <c r="J408" s="8">
        <v>2001011</v>
      </c>
      <c r="K408" s="8">
        <v>906</v>
      </c>
      <c r="L408" s="9">
        <v>45</v>
      </c>
      <c r="M408" s="8">
        <v>294076</v>
      </c>
      <c r="N408" s="8">
        <v>4230</v>
      </c>
      <c r="O408" s="18">
        <f t="shared" si="268"/>
        <v>12913</v>
      </c>
      <c r="P408" s="18">
        <f t="shared" si="269"/>
        <v>9</v>
      </c>
      <c r="Q408" s="18">
        <f t="shared" si="270"/>
        <v>11</v>
      </c>
      <c r="R408" s="18">
        <f t="shared" si="276"/>
        <v>0</v>
      </c>
      <c r="S408" s="17">
        <f t="shared" si="277"/>
        <v>11733.714285714286</v>
      </c>
      <c r="T408" s="17">
        <f t="shared" si="278"/>
        <v>2.5714285714285716</v>
      </c>
      <c r="U408" s="17">
        <f t="shared" si="279"/>
        <v>-0.7142857142857143</v>
      </c>
      <c r="V408" s="17">
        <f t="shared" si="271"/>
        <v>12913</v>
      </c>
      <c r="W408" s="17">
        <f t="shared" si="280"/>
        <v>9</v>
      </c>
      <c r="X408" s="17">
        <f t="shared" si="272"/>
        <v>11</v>
      </c>
      <c r="Y408" s="17">
        <f t="shared" si="286"/>
        <v>11733.714285714286</v>
      </c>
      <c r="Z408" s="17">
        <f t="shared" si="287"/>
        <v>20.857142857142858</v>
      </c>
      <c r="AA408" s="17">
        <f t="shared" si="288"/>
        <v>2.1428571428571428</v>
      </c>
      <c r="AB408" s="11">
        <f t="shared" si="289"/>
        <v>0.99144184923652612</v>
      </c>
      <c r="AC408" s="11">
        <f t="shared" si="290"/>
        <v>1.0491003389743794E-5</v>
      </c>
      <c r="AD408" s="11">
        <f t="shared" si="291"/>
        <v>2.388915432393693E-3</v>
      </c>
      <c r="AE408" s="11">
        <f t="shared" si="292"/>
        <v>0.97397531276992944</v>
      </c>
      <c r="AF408" s="11">
        <f t="shared" si="293"/>
        <v>1.172159028084557E-5</v>
      </c>
      <c r="AG408" s="11">
        <f t="shared" si="294"/>
        <v>1.9383601473153711E-3</v>
      </c>
      <c r="AH408" s="11">
        <f t="shared" si="261"/>
        <v>1</v>
      </c>
      <c r="AI408" s="11">
        <f t="shared" si="281"/>
        <v>4.5269398188620483E-6</v>
      </c>
      <c r="AJ408" s="11">
        <f t="shared" si="282"/>
        <v>1.2263099219620958E-2</v>
      </c>
      <c r="AK408" s="16">
        <f t="shared" si="259"/>
        <v>0.78958445165348856</v>
      </c>
      <c r="AL408" s="16">
        <f t="shared" si="260"/>
        <v>1.4803506286090273E-5</v>
      </c>
      <c r="AM408" s="16">
        <f t="shared" si="258"/>
        <v>2.6733703958005716E-3</v>
      </c>
      <c r="AN408" s="15">
        <f t="shared" si="295"/>
        <v>1</v>
      </c>
      <c r="AO408" s="15">
        <f t="shared" si="296"/>
        <v>1.0452373498843183E-6</v>
      </c>
      <c r="AP408" s="15">
        <f t="shared" si="297"/>
        <v>0</v>
      </c>
      <c r="AQ408" s="15">
        <f t="shared" si="273"/>
        <v>0.63807231769382855</v>
      </c>
      <c r="AR408" s="15">
        <f t="shared" si="274"/>
        <v>3.1956531528567264E-6</v>
      </c>
      <c r="AS408" s="15">
        <f t="shared" si="275"/>
        <v>2.376167012448133E-3</v>
      </c>
      <c r="AT408" s="14">
        <f t="shared" si="298"/>
        <v>4.1225544392273147E-3</v>
      </c>
      <c r="AU408" s="11">
        <f t="shared" si="283"/>
        <v>3.1516886023837142E-3</v>
      </c>
      <c r="AV408" s="14">
        <f t="shared" si="299"/>
        <v>-2.5941927743777429E-2</v>
      </c>
      <c r="AW408" s="11">
        <f t="shared" si="284"/>
        <v>-1.9742765574347169E-2</v>
      </c>
      <c r="AX408" s="13">
        <f t="shared" si="262"/>
        <v>-2.7668966931714733E-4</v>
      </c>
      <c r="AY408" s="11">
        <f t="shared" si="266"/>
        <v>-2.7581620761890342E-4</v>
      </c>
      <c r="AZ408" s="12">
        <f t="shared" si="264"/>
        <v>4.3138100747073471E-5</v>
      </c>
      <c r="BA408" s="11">
        <f t="shared" si="265"/>
        <v>4.3482860793004125E-5</v>
      </c>
      <c r="BB408" s="117">
        <f t="shared" si="285"/>
        <v>27332</v>
      </c>
      <c r="BC408" s="341">
        <f t="shared" si="263"/>
        <v>286</v>
      </c>
    </row>
    <row r="409" spans="1:55" ht="16">
      <c r="A409" s="20">
        <v>294</v>
      </c>
      <c r="B409" s="19">
        <v>44763</v>
      </c>
      <c r="C409" s="8">
        <v>16110490</v>
      </c>
      <c r="D409" s="8">
        <v>25585</v>
      </c>
      <c r="E409" s="8">
        <v>5456545</v>
      </c>
      <c r="F409" s="8">
        <v>5364980</v>
      </c>
      <c r="G409" s="8">
        <v>6629870</v>
      </c>
      <c r="H409" s="10">
        <f t="shared" si="267"/>
        <v>-1066058</v>
      </c>
      <c r="I409" s="8">
        <v>16387</v>
      </c>
      <c r="J409" s="8">
        <v>2015297</v>
      </c>
      <c r="K409" s="8">
        <v>875</v>
      </c>
      <c r="L409" s="9">
        <v>46</v>
      </c>
      <c r="M409" s="8">
        <v>294076</v>
      </c>
      <c r="N409" s="8">
        <v>4267</v>
      </c>
      <c r="O409" s="18">
        <f t="shared" si="268"/>
        <v>14286</v>
      </c>
      <c r="P409" s="18">
        <f t="shared" si="269"/>
        <v>-31</v>
      </c>
      <c r="Q409" s="18">
        <f t="shared" si="270"/>
        <v>1</v>
      </c>
      <c r="R409" s="18">
        <f t="shared" si="276"/>
        <v>0</v>
      </c>
      <c r="S409" s="17">
        <f t="shared" si="277"/>
        <v>11706.428571428571</v>
      </c>
      <c r="T409" s="17">
        <f t="shared" si="278"/>
        <v>12.714285714285714</v>
      </c>
      <c r="U409" s="17">
        <f t="shared" si="279"/>
        <v>-1.4285714285714286</v>
      </c>
      <c r="V409" s="17">
        <f t="shared" si="271"/>
        <v>14286</v>
      </c>
      <c r="W409" s="17">
        <f t="shared" si="280"/>
        <v>0</v>
      </c>
      <c r="X409" s="17">
        <f t="shared" si="272"/>
        <v>1</v>
      </c>
      <c r="Y409" s="17">
        <f t="shared" si="286"/>
        <v>11706.428571428571</v>
      </c>
      <c r="Z409" s="17">
        <f t="shared" si="287"/>
        <v>25</v>
      </c>
      <c r="AA409" s="17">
        <f t="shared" si="288"/>
        <v>1.7142857142857142</v>
      </c>
      <c r="AB409" s="11">
        <f t="shared" si="289"/>
        <v>0.63199420026067976</v>
      </c>
      <c r="AC409" s="11">
        <f t="shared" si="290"/>
        <v>1.249368444251431E-5</v>
      </c>
      <c r="AD409" s="11">
        <f t="shared" si="291"/>
        <v>1.8921475875118259E-3</v>
      </c>
      <c r="AE409" s="11">
        <f t="shared" si="292"/>
        <v>0.68841478064485129</v>
      </c>
      <c r="AF409" s="11">
        <f t="shared" si="293"/>
        <v>1.135687908805894E-5</v>
      </c>
      <c r="AG409" s="11">
        <f t="shared" si="294"/>
        <v>2.5130485211676012E-3</v>
      </c>
      <c r="AH409" s="11">
        <f t="shared" si="261"/>
        <v>0.77125735571991583</v>
      </c>
      <c r="AI409" s="11">
        <f t="shared" si="281"/>
        <v>0</v>
      </c>
      <c r="AJ409" s="11">
        <f t="shared" si="282"/>
        <v>1.1037527593818985E-3</v>
      </c>
      <c r="AK409" s="16">
        <f t="shared" si="259"/>
        <v>0.78520319513051018</v>
      </c>
      <c r="AL409" s="16">
        <f t="shared" si="260"/>
        <v>8.597637263499385E-6</v>
      </c>
      <c r="AM409" s="16">
        <f t="shared" si="258"/>
        <v>2.6733703958005716E-3</v>
      </c>
      <c r="AN409" s="15">
        <f t="shared" si="295"/>
        <v>0.75142953245879585</v>
      </c>
      <c r="AO409" s="15">
        <f t="shared" si="296"/>
        <v>1.6627064808661454E-5</v>
      </c>
      <c r="AP409" s="15">
        <f t="shared" si="297"/>
        <v>0</v>
      </c>
      <c r="AQ409" s="15">
        <f t="shared" si="273"/>
        <v>0.67309850028575691</v>
      </c>
      <c r="AR409" s="15">
        <f t="shared" si="274"/>
        <v>3.4053690222269609E-6</v>
      </c>
      <c r="AS409" s="15">
        <f t="shared" si="275"/>
        <v>6.9156293222683268E-4</v>
      </c>
      <c r="AT409" s="14">
        <f t="shared" si="298"/>
        <v>3.8590500266219396E-3</v>
      </c>
      <c r="AU409" s="11">
        <f t="shared" si="283"/>
        <v>3.1066974163897637E-3</v>
      </c>
      <c r="AV409" s="14">
        <f t="shared" si="299"/>
        <v>-2.3999632290175581E-2</v>
      </c>
      <c r="AW409" s="11">
        <f t="shared" si="284"/>
        <v>-1.9328606619605813E-2</v>
      </c>
      <c r="AX409" s="13">
        <f t="shared" si="262"/>
        <v>-3.0087776579750642E-4</v>
      </c>
      <c r="AY409" s="11">
        <f t="shared" si="266"/>
        <v>-2.5847423677007633E-4</v>
      </c>
      <c r="AZ409" s="12">
        <f t="shared" si="264"/>
        <v>4.7813908870008006E-5</v>
      </c>
      <c r="BA409" s="11">
        <f t="shared" si="265"/>
        <v>4.1069540471489526E-5</v>
      </c>
      <c r="BB409" s="117">
        <f t="shared" si="285"/>
        <v>25585</v>
      </c>
      <c r="BC409" s="341">
        <f t="shared" si="263"/>
        <v>317</v>
      </c>
    </row>
    <row r="410" spans="1:55" ht="16">
      <c r="A410" s="20">
        <v>295</v>
      </c>
      <c r="B410" s="19">
        <v>44764</v>
      </c>
      <c r="C410" s="8">
        <v>16136554</v>
      </c>
      <c r="D410" s="8">
        <v>26064</v>
      </c>
      <c r="E410" s="8">
        <v>5457073</v>
      </c>
      <c r="F410" s="8">
        <v>5365369</v>
      </c>
      <c r="G410" s="8">
        <v>6629870</v>
      </c>
      <c r="H410" s="10">
        <f t="shared" si="267"/>
        <v>-1078901</v>
      </c>
      <c r="I410" s="8">
        <v>16589</v>
      </c>
      <c r="J410" s="8">
        <v>2027572</v>
      </c>
      <c r="K410" s="8">
        <v>840</v>
      </c>
      <c r="L410" s="9">
        <v>33</v>
      </c>
      <c r="M410" s="8">
        <v>294076</v>
      </c>
      <c r="N410" s="8">
        <v>4292</v>
      </c>
      <c r="O410" s="18">
        <f t="shared" si="268"/>
        <v>12275</v>
      </c>
      <c r="P410" s="18">
        <f t="shared" si="269"/>
        <v>-35</v>
      </c>
      <c r="Q410" s="18">
        <f t="shared" si="270"/>
        <v>-13</v>
      </c>
      <c r="R410" s="18">
        <f t="shared" si="276"/>
        <v>0</v>
      </c>
      <c r="S410" s="17">
        <f t="shared" si="277"/>
        <v>11715.285714285714</v>
      </c>
      <c r="T410" s="17">
        <f t="shared" si="278"/>
        <v>4.8571428571428568</v>
      </c>
      <c r="U410" s="17">
        <f t="shared" si="279"/>
        <v>0</v>
      </c>
      <c r="V410" s="17">
        <f t="shared" si="271"/>
        <v>12275</v>
      </c>
      <c r="W410" s="17">
        <f t="shared" si="280"/>
        <v>0</v>
      </c>
      <c r="X410" s="17">
        <f t="shared" si="272"/>
        <v>0</v>
      </c>
      <c r="Y410" s="17">
        <f t="shared" si="286"/>
        <v>11715.285714285714</v>
      </c>
      <c r="Z410" s="17">
        <f t="shared" si="287"/>
        <v>17.142857142857142</v>
      </c>
      <c r="AA410" s="17">
        <f t="shared" si="288"/>
        <v>2.8571428571428572</v>
      </c>
      <c r="AB410" s="11">
        <f t="shared" si="289"/>
        <v>0.71491338953351524</v>
      </c>
      <c r="AC410" s="11">
        <f t="shared" si="290"/>
        <v>8.506367618696968E-6</v>
      </c>
      <c r="AD410" s="11">
        <f t="shared" si="291"/>
        <v>3.2653061224489797E-3</v>
      </c>
      <c r="AE410" s="11">
        <f t="shared" si="292"/>
        <v>0.68281251458821557</v>
      </c>
      <c r="AF410" s="11">
        <f t="shared" si="293"/>
        <v>1.2398340068903774E-5</v>
      </c>
      <c r="AG410" s="11">
        <f t="shared" si="294"/>
        <v>2.4087455994070781E-3</v>
      </c>
      <c r="AH410" s="11">
        <f t="shared" si="261"/>
        <v>0.74906938426801728</v>
      </c>
      <c r="AI410" s="11">
        <f t="shared" si="281"/>
        <v>0</v>
      </c>
      <c r="AJ410" s="11">
        <f t="shared" si="282"/>
        <v>0</v>
      </c>
      <c r="AK410" s="16">
        <f t="shared" si="259"/>
        <v>0.77956458511965188</v>
      </c>
      <c r="AL410" s="16">
        <f t="shared" si="260"/>
        <v>3.7508071332632368E-6</v>
      </c>
      <c r="AM410" s="16">
        <f t="shared" si="258"/>
        <v>2.6733703958005716E-3</v>
      </c>
      <c r="AN410" s="15">
        <f t="shared" si="295"/>
        <v>0.69034703614142867</v>
      </c>
      <c r="AO410" s="15">
        <f t="shared" si="296"/>
        <v>0</v>
      </c>
      <c r="AP410" s="15">
        <f t="shared" si="297"/>
        <v>1.2970168612191958E-3</v>
      </c>
      <c r="AQ410" s="15">
        <f t="shared" si="273"/>
        <v>0.6834215629895104</v>
      </c>
      <c r="AR410" s="15">
        <f t="shared" si="274"/>
        <v>0</v>
      </c>
      <c r="AS410" s="15">
        <f t="shared" si="275"/>
        <v>9.2208390963577694E-4</v>
      </c>
      <c r="AT410" s="14">
        <f t="shared" si="298"/>
        <v>3.9312988037472829E-3</v>
      </c>
      <c r="AU410" s="11">
        <f t="shared" si="283"/>
        <v>3.103206720924716E-3</v>
      </c>
      <c r="AV410" s="14">
        <f t="shared" si="299"/>
        <v>-2.4157916249961768E-2</v>
      </c>
      <c r="AW410" s="11">
        <f t="shared" si="284"/>
        <v>-1.9266771774165387E-2</v>
      </c>
      <c r="AX410" s="13">
        <f t="shared" si="262"/>
        <v>-3.6489571861943724E-4</v>
      </c>
      <c r="AY410" s="11">
        <f t="shared" si="266"/>
        <v>-2.5690723840777834E-4</v>
      </c>
      <c r="AZ410" s="12">
        <f t="shared" si="264"/>
        <v>5.8673850316823706E-5</v>
      </c>
      <c r="BA410" s="11">
        <f t="shared" si="265"/>
        <v>4.0940255454265533E-5</v>
      </c>
      <c r="BB410" s="117">
        <f t="shared" si="285"/>
        <v>26064</v>
      </c>
      <c r="BC410" s="341">
        <f t="shared" si="263"/>
        <v>389</v>
      </c>
    </row>
    <row r="411" spans="1:55" ht="16">
      <c r="A411" s="20">
        <v>296</v>
      </c>
      <c r="B411" s="19">
        <v>44765</v>
      </c>
      <c r="C411" s="8">
        <v>16162824</v>
      </c>
      <c r="D411" s="8">
        <v>26270</v>
      </c>
      <c r="E411" s="8">
        <v>5457574</v>
      </c>
      <c r="F411" s="8">
        <v>5365774</v>
      </c>
      <c r="G411" s="8">
        <v>6629870</v>
      </c>
      <c r="H411" s="10">
        <f t="shared" si="267"/>
        <v>-1089570</v>
      </c>
      <c r="I411" s="8">
        <v>16041</v>
      </c>
      <c r="J411" s="8">
        <v>2038364</v>
      </c>
      <c r="K411" s="8">
        <v>820</v>
      </c>
      <c r="L411" s="9">
        <v>29</v>
      </c>
      <c r="M411" s="8">
        <v>294076</v>
      </c>
      <c r="N411" s="8">
        <v>4336</v>
      </c>
      <c r="O411" s="18">
        <f t="shared" si="268"/>
        <v>10792</v>
      </c>
      <c r="P411" s="18">
        <f t="shared" si="269"/>
        <v>-20</v>
      </c>
      <c r="Q411" s="18">
        <f t="shared" si="270"/>
        <v>-4</v>
      </c>
      <c r="R411" s="18">
        <f t="shared" si="276"/>
        <v>0</v>
      </c>
      <c r="S411" s="17">
        <f t="shared" si="277"/>
        <v>11735.857142857143</v>
      </c>
      <c r="T411" s="17">
        <f t="shared" si="278"/>
        <v>-4</v>
      </c>
      <c r="U411" s="17">
        <f t="shared" si="279"/>
        <v>0.7142857142857143</v>
      </c>
      <c r="V411" s="17">
        <f t="shared" si="271"/>
        <v>10792</v>
      </c>
      <c r="W411" s="17">
        <f t="shared" si="280"/>
        <v>0</v>
      </c>
      <c r="X411" s="17">
        <f t="shared" si="272"/>
        <v>0</v>
      </c>
      <c r="Y411" s="17">
        <f t="shared" si="286"/>
        <v>11735.857142857143</v>
      </c>
      <c r="Z411" s="17">
        <f t="shared" si="287"/>
        <v>8.2857142857142865</v>
      </c>
      <c r="AA411" s="17">
        <f t="shared" si="288"/>
        <v>3.4285714285714284</v>
      </c>
      <c r="AB411" s="11">
        <f t="shared" si="289"/>
        <v>0.70744813688933283</v>
      </c>
      <c r="AC411" s="11">
        <f t="shared" si="290"/>
        <v>4.0865203729950337E-6</v>
      </c>
      <c r="AD411" s="11">
        <f t="shared" si="291"/>
        <v>4.081632653061224E-3</v>
      </c>
      <c r="AE411" s="11">
        <f t="shared" si="292"/>
        <v>0.6913389326690681</v>
      </c>
      <c r="AF411" s="11">
        <f t="shared" si="293"/>
        <v>1.6441402328308087E-5</v>
      </c>
      <c r="AG411" s="11">
        <f t="shared" si="294"/>
        <v>7.6292199122639703E-4</v>
      </c>
      <c r="AH411" s="11">
        <f t="shared" si="261"/>
        <v>0.65055157031768041</v>
      </c>
      <c r="AI411" s="11">
        <f t="shared" si="281"/>
        <v>0</v>
      </c>
      <c r="AJ411" s="11">
        <f t="shared" si="282"/>
        <v>0</v>
      </c>
      <c r="AK411" s="16">
        <f t="shared" si="259"/>
        <v>0.77956458511965177</v>
      </c>
      <c r="AL411" s="16">
        <f t="shared" si="260"/>
        <v>3.431406455520011E-6</v>
      </c>
      <c r="AM411" s="16">
        <f t="shared" si="258"/>
        <v>2.1053206343263206E-3</v>
      </c>
      <c r="AN411" s="15">
        <f t="shared" si="295"/>
        <v>0.64315809943605362</v>
      </c>
      <c r="AO411" s="15">
        <f t="shared" si="296"/>
        <v>2.7231072606260269E-5</v>
      </c>
      <c r="AP411" s="15">
        <f t="shared" si="297"/>
        <v>0</v>
      </c>
      <c r="AQ411" s="15">
        <f t="shared" si="273"/>
        <v>0</v>
      </c>
      <c r="AR411" s="15">
        <f t="shared" si="274"/>
        <v>0</v>
      </c>
      <c r="AS411" s="15">
        <f t="shared" si="275"/>
        <v>0</v>
      </c>
      <c r="AT411" s="14">
        <f t="shared" si="298"/>
        <v>3.962370302886784E-3</v>
      </c>
      <c r="AU411" s="11">
        <f t="shared" si="283"/>
        <v>3.0285661709807286E-3</v>
      </c>
      <c r="AV411" s="14">
        <f t="shared" si="299"/>
        <v>-2.4110428884789412E-2</v>
      </c>
      <c r="AW411" s="11">
        <f t="shared" si="284"/>
        <v>-1.8572965422356012E-2</v>
      </c>
      <c r="AX411" s="13">
        <f t="shared" si="262"/>
        <v>-3.7538198592827331E-4</v>
      </c>
      <c r="AY411" s="11">
        <f t="shared" si="266"/>
        <v>-2.1363467898013008E-4</v>
      </c>
      <c r="AZ411" s="12">
        <f t="shared" si="264"/>
        <v>6.1087170638338305E-5</v>
      </c>
      <c r="BA411" s="11">
        <f t="shared" si="265"/>
        <v>3.4282077067229715E-5</v>
      </c>
      <c r="BB411" s="117">
        <f t="shared" si="285"/>
        <v>26270</v>
      </c>
      <c r="BC411" s="341">
        <f t="shared" si="263"/>
        <v>405</v>
      </c>
    </row>
    <row r="412" spans="1:55" ht="16">
      <c r="A412" s="20">
        <v>297</v>
      </c>
      <c r="B412" s="19">
        <v>44766</v>
      </c>
      <c r="C412" s="8">
        <v>16173781</v>
      </c>
      <c r="D412" s="8">
        <v>10957</v>
      </c>
      <c r="E412" s="8">
        <v>5457802</v>
      </c>
      <c r="F412" s="8">
        <v>5365902</v>
      </c>
      <c r="G412" s="8">
        <v>6629870</v>
      </c>
      <c r="H412" s="10">
        <f t="shared" si="267"/>
        <v>-1097803</v>
      </c>
      <c r="I412" s="8">
        <v>14645</v>
      </c>
      <c r="J412" s="8">
        <v>2047826</v>
      </c>
      <c r="K412" s="8">
        <v>849</v>
      </c>
      <c r="L412" s="9">
        <v>27</v>
      </c>
      <c r="M412" s="8">
        <v>294076</v>
      </c>
      <c r="N412" s="8">
        <v>4348</v>
      </c>
      <c r="O412" s="18">
        <f t="shared" si="268"/>
        <v>9462</v>
      </c>
      <c r="P412" s="18">
        <f t="shared" si="269"/>
        <v>29</v>
      </c>
      <c r="Q412" s="18">
        <f t="shared" si="270"/>
        <v>-2</v>
      </c>
      <c r="R412" s="18">
        <f t="shared" si="276"/>
        <v>0</v>
      </c>
      <c r="S412" s="17">
        <f t="shared" si="277"/>
        <v>11688.571428571429</v>
      </c>
      <c r="T412" s="17">
        <f t="shared" si="278"/>
        <v>-4.8571428571428568</v>
      </c>
      <c r="U412" s="17">
        <f t="shared" si="279"/>
        <v>-1.7142857142857142</v>
      </c>
      <c r="V412" s="17">
        <f t="shared" si="271"/>
        <v>9462</v>
      </c>
      <c r="W412" s="17">
        <f t="shared" si="280"/>
        <v>29</v>
      </c>
      <c r="X412" s="17">
        <f t="shared" si="272"/>
        <v>0</v>
      </c>
      <c r="Y412" s="17">
        <f t="shared" si="286"/>
        <v>11688.571428571429</v>
      </c>
      <c r="Z412" s="17">
        <f t="shared" si="287"/>
        <v>7.4285714285714288</v>
      </c>
      <c r="AA412" s="17">
        <f t="shared" si="288"/>
        <v>1.8571428571428572</v>
      </c>
      <c r="AB412" s="11">
        <f t="shared" si="289"/>
        <v>0.72866850125125804</v>
      </c>
      <c r="AC412" s="11">
        <f t="shared" si="290"/>
        <v>3.6443792318601725E-6</v>
      </c>
      <c r="AD412" s="11">
        <f t="shared" si="291"/>
        <v>2.2648083623693382E-3</v>
      </c>
      <c r="AE412" s="11">
        <f t="shared" si="292"/>
        <v>0.70196157660801528</v>
      </c>
      <c r="AF412" s="11">
        <f t="shared" si="293"/>
        <v>1.6869199295787607E-5</v>
      </c>
      <c r="AG412" s="11">
        <f t="shared" si="294"/>
        <v>2.6718916993231207E-3</v>
      </c>
      <c r="AH412" s="11">
        <f t="shared" si="261"/>
        <v>0.58986347484570789</v>
      </c>
      <c r="AI412" s="11">
        <f t="shared" si="281"/>
        <v>1.4227095847454135E-5</v>
      </c>
      <c r="AJ412" s="11">
        <f t="shared" si="282"/>
        <v>0</v>
      </c>
      <c r="AK412" s="16">
        <f t="shared" si="259"/>
        <v>0.77956458511965177</v>
      </c>
      <c r="AL412" s="16">
        <f t="shared" si="260"/>
        <v>4.7919361291580961E-6</v>
      </c>
      <c r="AM412" s="16">
        <f t="shared" si="258"/>
        <v>2.8202425970698239E-3</v>
      </c>
      <c r="AN412" s="15">
        <f t="shared" si="295"/>
        <v>0.6205322705065569</v>
      </c>
      <c r="AO412" s="15">
        <f t="shared" si="296"/>
        <v>0</v>
      </c>
      <c r="AP412" s="15">
        <f t="shared" si="297"/>
        <v>3.740648379052369E-3</v>
      </c>
      <c r="AQ412" s="15">
        <f t="shared" si="273"/>
        <v>0</v>
      </c>
      <c r="AR412" s="15">
        <f t="shared" si="274"/>
        <v>0</v>
      </c>
      <c r="AS412" s="15">
        <f t="shared" si="275"/>
        <v>0</v>
      </c>
      <c r="AT412" s="14">
        <f t="shared" si="298"/>
        <v>1.6526719226772168E-3</v>
      </c>
      <c r="AU412" s="11">
        <f t="shared" si="283"/>
        <v>2.9128991755709927E-3</v>
      </c>
      <c r="AV412" s="14">
        <f t="shared" si="299"/>
        <v>-9.9808435575417451E-3</v>
      </c>
      <c r="AW412" s="11">
        <f t="shared" si="284"/>
        <v>-1.7625245845673626E-2</v>
      </c>
      <c r="AX412" s="13">
        <f t="shared" si="262"/>
        <v>-1.1747753701001312E-4</v>
      </c>
      <c r="AY412" s="11">
        <f t="shared" si="266"/>
        <v>-2.2216425342470278E-4</v>
      </c>
      <c r="AZ412" s="12">
        <f t="shared" si="264"/>
        <v>1.9306562572116798E-5</v>
      </c>
      <c r="BA412" s="11">
        <f t="shared" si="265"/>
        <v>3.6221352325589667E-5</v>
      </c>
      <c r="BB412" s="117">
        <f t="shared" si="285"/>
        <v>10957</v>
      </c>
      <c r="BC412" s="341">
        <f t="shared" si="263"/>
        <v>128</v>
      </c>
    </row>
    <row r="413" spans="1:55" ht="16">
      <c r="A413" s="20">
        <v>298</v>
      </c>
      <c r="B413" s="19">
        <v>44767</v>
      </c>
      <c r="C413" s="8">
        <v>16177440</v>
      </c>
      <c r="D413" s="8">
        <v>3659</v>
      </c>
      <c r="E413" s="8">
        <v>5457891</v>
      </c>
      <c r="F413" s="8">
        <v>5365968</v>
      </c>
      <c r="G413" s="8">
        <v>6629870</v>
      </c>
      <c r="H413" s="10">
        <f t="shared" si="267"/>
        <v>-1104496</v>
      </c>
      <c r="I413" s="8">
        <v>11062</v>
      </c>
      <c r="J413" s="8">
        <v>2058022</v>
      </c>
      <c r="K413" s="8">
        <v>855</v>
      </c>
      <c r="L413" s="9">
        <v>35</v>
      </c>
      <c r="M413" s="8">
        <v>294076</v>
      </c>
      <c r="N413" s="8">
        <v>4348</v>
      </c>
      <c r="O413" s="18">
        <f t="shared" si="268"/>
        <v>10196</v>
      </c>
      <c r="P413" s="18">
        <f t="shared" si="269"/>
        <v>6</v>
      </c>
      <c r="Q413" s="18">
        <f t="shared" si="270"/>
        <v>8</v>
      </c>
      <c r="R413" s="18">
        <f t="shared" si="276"/>
        <v>0</v>
      </c>
      <c r="S413" s="17">
        <f t="shared" si="277"/>
        <v>11374.428571428571</v>
      </c>
      <c r="T413" s="17">
        <f t="shared" si="278"/>
        <v>-3.2857142857142856</v>
      </c>
      <c r="U413" s="17">
        <f t="shared" si="279"/>
        <v>-1.8571428571428572</v>
      </c>
      <c r="V413" s="17">
        <f t="shared" si="271"/>
        <v>10196</v>
      </c>
      <c r="W413" s="17">
        <f t="shared" si="280"/>
        <v>6</v>
      </c>
      <c r="X413" s="17">
        <f t="shared" si="272"/>
        <v>8</v>
      </c>
      <c r="Y413" s="17">
        <f t="shared" si="286"/>
        <v>11374.428571428571</v>
      </c>
      <c r="Z413" s="17">
        <f t="shared" si="287"/>
        <v>7.4285714285714288</v>
      </c>
      <c r="AA413" s="17">
        <f t="shared" si="288"/>
        <v>1.7142857142857142</v>
      </c>
      <c r="AB413" s="11">
        <f t="shared" si="289"/>
        <v>0.77667658391454908</v>
      </c>
      <c r="AC413" s="11">
        <f t="shared" si="290"/>
        <v>3.6275403420854258E-6</v>
      </c>
      <c r="AD413" s="11">
        <f t="shared" si="291"/>
        <v>2.0191822311963654E-3</v>
      </c>
      <c r="AE413" s="11">
        <f t="shared" si="292"/>
        <v>0.82503500129634433</v>
      </c>
      <c r="AF413" s="11">
        <f t="shared" si="293"/>
        <v>1.446098285123638E-5</v>
      </c>
      <c r="AG413" s="11">
        <f t="shared" si="294"/>
        <v>3.0075187969924809E-3</v>
      </c>
      <c r="AH413" s="11">
        <f t="shared" si="261"/>
        <v>0.69621031068624106</v>
      </c>
      <c r="AI413" s="11">
        <f t="shared" si="281"/>
        <v>2.9299364301459208E-6</v>
      </c>
      <c r="AJ413" s="11">
        <f t="shared" si="282"/>
        <v>9.4228504122497048E-3</v>
      </c>
      <c r="AK413" s="16">
        <f t="shared" si="259"/>
        <v>0.76093927282698703</v>
      </c>
      <c r="AL413" s="16">
        <f t="shared" si="260"/>
        <v>5.0817563391908021E-6</v>
      </c>
      <c r="AM413" s="16">
        <f t="shared" ref="AM413:AM424" si="300">AVERAGE(AJ411:AJ415)</f>
        <v>2.8202425970698239E-3</v>
      </c>
      <c r="AN413" s="15">
        <f t="shared" si="295"/>
        <v>0.7356805807622504</v>
      </c>
      <c r="AO413" s="15">
        <f t="shared" si="296"/>
        <v>3.1029345112954447E-5</v>
      </c>
      <c r="AP413" s="15">
        <f t="shared" si="297"/>
        <v>0</v>
      </c>
      <c r="AQ413" s="15">
        <f t="shared" si="273"/>
        <v>0</v>
      </c>
      <c r="AR413" s="15">
        <f t="shared" si="274"/>
        <v>0</v>
      </c>
      <c r="AS413" s="15">
        <f t="shared" si="275"/>
        <v>0</v>
      </c>
      <c r="AT413" s="14">
        <f t="shared" si="298"/>
        <v>5.5189619102637003E-4</v>
      </c>
      <c r="AU413" s="11">
        <f t="shared" si="283"/>
        <v>2.8063252263726781E-3</v>
      </c>
      <c r="AV413" s="14">
        <f t="shared" si="299"/>
        <v>-3.3128232243484811E-3</v>
      </c>
      <c r="AW413" s="11">
        <f t="shared" si="284"/>
        <v>-1.6763995694800016E-2</v>
      </c>
      <c r="AX413" s="13">
        <f t="shared" si="262"/>
        <v>-6.0120076188532914E-5</v>
      </c>
      <c r="AY413" s="11">
        <f t="shared" si="266"/>
        <v>-2.1811195271961259E-4</v>
      </c>
      <c r="AZ413" s="12">
        <f t="shared" si="264"/>
        <v>9.954946326247724E-6</v>
      </c>
      <c r="BA413" s="11">
        <f t="shared" si="265"/>
        <v>3.6070519805495005E-5</v>
      </c>
      <c r="BB413" s="117">
        <f t="shared" si="285"/>
        <v>3659</v>
      </c>
      <c r="BC413" s="341">
        <f t="shared" si="263"/>
        <v>66</v>
      </c>
    </row>
    <row r="414" spans="1:55" ht="16">
      <c r="A414" s="20">
        <v>299</v>
      </c>
      <c r="B414" s="19">
        <v>44768</v>
      </c>
      <c r="C414" s="8">
        <v>16198126</v>
      </c>
      <c r="D414" s="8">
        <v>20686</v>
      </c>
      <c r="E414" s="8">
        <v>5457891</v>
      </c>
      <c r="F414" s="8">
        <v>5365968</v>
      </c>
      <c r="G414" s="8">
        <v>6629870</v>
      </c>
      <c r="H414" s="10">
        <f t="shared" si="267"/>
        <v>-1117728</v>
      </c>
      <c r="I414" s="8">
        <v>12009</v>
      </c>
      <c r="J414" s="8">
        <v>2070249</v>
      </c>
      <c r="K414" s="8">
        <v>869</v>
      </c>
      <c r="L414" s="9">
        <v>39</v>
      </c>
      <c r="M414" s="8">
        <v>294076</v>
      </c>
      <c r="N414" s="8">
        <v>4388</v>
      </c>
      <c r="O414" s="18">
        <f t="shared" si="268"/>
        <v>12227</v>
      </c>
      <c r="P414" s="18">
        <f t="shared" si="269"/>
        <v>14</v>
      </c>
      <c r="Q414" s="18">
        <f t="shared" si="270"/>
        <v>4</v>
      </c>
      <c r="R414" s="18">
        <f t="shared" si="276"/>
        <v>0</v>
      </c>
      <c r="S414" s="17">
        <f t="shared" si="277"/>
        <v>11136.285714285714</v>
      </c>
      <c r="T414" s="17">
        <f t="shared" si="278"/>
        <v>-3.8571428571428572</v>
      </c>
      <c r="U414" s="17">
        <f t="shared" si="279"/>
        <v>-0.14285714285714285</v>
      </c>
      <c r="V414" s="17">
        <f t="shared" si="271"/>
        <v>12227</v>
      </c>
      <c r="W414" s="17">
        <f t="shared" si="280"/>
        <v>14</v>
      </c>
      <c r="X414" s="17">
        <f t="shared" si="272"/>
        <v>4</v>
      </c>
      <c r="Y414" s="17">
        <f t="shared" si="286"/>
        <v>11136.285714285714</v>
      </c>
      <c r="Z414" s="17">
        <f t="shared" si="287"/>
        <v>7.4285714285714288</v>
      </c>
      <c r="AA414" s="17">
        <f t="shared" si="288"/>
        <v>1.7142857142857142</v>
      </c>
      <c r="AB414" s="11">
        <f t="shared" si="289"/>
        <v>1.0067153963375262</v>
      </c>
      <c r="AC414" s="11">
        <f t="shared" si="290"/>
        <v>3.6095685218969615E-6</v>
      </c>
      <c r="AD414" s="11">
        <f t="shared" si="291"/>
        <v>2.0050125313283208E-3</v>
      </c>
      <c r="AE414" s="11">
        <f t="shared" si="292"/>
        <v>1.0759433337746589</v>
      </c>
      <c r="AF414" s="11">
        <f t="shared" si="293"/>
        <v>1.4386819648925452E-5</v>
      </c>
      <c r="AG414" s="11">
        <f t="shared" si="294"/>
        <v>2.6100574212632676E-3</v>
      </c>
      <c r="AH414" s="11">
        <f t="shared" si="261"/>
        <v>1</v>
      </c>
      <c r="AI414" s="11">
        <f t="shared" si="281"/>
        <v>6.8026483681904274E-6</v>
      </c>
      <c r="AJ414" s="11">
        <f t="shared" si="282"/>
        <v>4.6783625730994153E-3</v>
      </c>
      <c r="AK414" s="16">
        <f t="shared" si="259"/>
        <v>0.7412789815984614</v>
      </c>
      <c r="AL414" s="16">
        <f t="shared" si="260"/>
        <v>5.0817563391908021E-6</v>
      </c>
      <c r="AM414" s="16">
        <f t="shared" si="300"/>
        <v>2.8202425970698239E-3</v>
      </c>
      <c r="AN414" s="15">
        <f t="shared" si="295"/>
        <v>1</v>
      </c>
      <c r="AO414" s="15">
        <f t="shared" si="296"/>
        <v>3.8461246498634882E-5</v>
      </c>
      <c r="AP414" s="15">
        <f t="shared" si="297"/>
        <v>0</v>
      </c>
      <c r="AQ414" s="15">
        <f t="shared" si="273"/>
        <v>0</v>
      </c>
      <c r="AR414" s="15">
        <f t="shared" si="274"/>
        <v>0</v>
      </c>
      <c r="AS414" s="15">
        <f t="shared" si="275"/>
        <v>0</v>
      </c>
      <c r="AT414" s="14">
        <f t="shared" si="298"/>
        <v>3.1201215106781881E-3</v>
      </c>
      <c r="AU414" s="11">
        <f t="shared" si="283"/>
        <v>2.679324244452972E-3</v>
      </c>
      <c r="AV414" s="14">
        <f t="shared" si="299"/>
        <v>-1.8507186005897677E-2</v>
      </c>
      <c r="AW414" s="11">
        <f t="shared" si="284"/>
        <v>-1.5791316891269929E-2</v>
      </c>
      <c r="AX414" s="13">
        <f t="shared" si="262"/>
        <v>0</v>
      </c>
      <c r="AY414" s="11">
        <f t="shared" si="266"/>
        <v>-1.9683251510469764E-4</v>
      </c>
      <c r="AZ414" s="12">
        <f t="shared" si="264"/>
        <v>0</v>
      </c>
      <c r="BA414" s="11">
        <f t="shared" si="265"/>
        <v>3.3032321900731085E-5</v>
      </c>
      <c r="BB414" s="117">
        <f t="shared" si="285"/>
        <v>20686</v>
      </c>
      <c r="BC414" s="341">
        <f t="shared" si="263"/>
        <v>0</v>
      </c>
    </row>
    <row r="415" spans="1:55" ht="16">
      <c r="A415" s="20">
        <v>300</v>
      </c>
      <c r="B415" s="19">
        <v>44769</v>
      </c>
      <c r="C415" s="8">
        <v>16220090</v>
      </c>
      <c r="D415" s="8">
        <v>21964</v>
      </c>
      <c r="E415" s="8">
        <v>5458491</v>
      </c>
      <c r="F415" s="8">
        <v>5366344</v>
      </c>
      <c r="G415" s="8">
        <v>6629870</v>
      </c>
      <c r="H415" s="10">
        <f t="shared" si="267"/>
        <v>-1137566</v>
      </c>
      <c r="I415" s="8">
        <v>18860</v>
      </c>
      <c r="J415" s="8">
        <v>2082831</v>
      </c>
      <c r="K415" s="8">
        <v>872</v>
      </c>
      <c r="L415" s="9">
        <v>33</v>
      </c>
      <c r="M415" s="8">
        <v>294076</v>
      </c>
      <c r="N415" s="8">
        <v>4420</v>
      </c>
      <c r="O415" s="18">
        <f t="shared" si="268"/>
        <v>12582</v>
      </c>
      <c r="P415" s="18">
        <f t="shared" si="269"/>
        <v>3</v>
      </c>
      <c r="Q415" s="18">
        <f t="shared" si="270"/>
        <v>-6</v>
      </c>
      <c r="R415" s="18">
        <f t="shared" si="276"/>
        <v>0</v>
      </c>
      <c r="S415" s="17">
        <f t="shared" si="277"/>
        <v>10858.285714285714</v>
      </c>
      <c r="T415" s="17">
        <f t="shared" si="278"/>
        <v>2.4285714285714284</v>
      </c>
      <c r="U415" s="17">
        <f t="shared" si="279"/>
        <v>1.2857142857142858</v>
      </c>
      <c r="V415" s="17">
        <f t="shared" si="271"/>
        <v>12582</v>
      </c>
      <c r="W415" s="17">
        <f t="shared" si="280"/>
        <v>3</v>
      </c>
      <c r="X415" s="17">
        <f t="shared" si="272"/>
        <v>0</v>
      </c>
      <c r="Y415" s="17">
        <f t="shared" si="286"/>
        <v>10858.285714285714</v>
      </c>
      <c r="Z415" s="17">
        <f t="shared" si="287"/>
        <v>10.857142857142858</v>
      </c>
      <c r="AA415" s="17">
        <f t="shared" si="288"/>
        <v>2.5714285714285716</v>
      </c>
      <c r="AB415" s="11">
        <f t="shared" si="289"/>
        <v>0.90417900860069234</v>
      </c>
      <c r="AC415" s="11">
        <f t="shared" si="290"/>
        <v>5.2443657053537317E-6</v>
      </c>
      <c r="AD415" s="11">
        <f t="shared" si="291"/>
        <v>2.9590662502054911E-3</v>
      </c>
      <c r="AE415" s="11">
        <f t="shared" si="292"/>
        <v>0.99144184923652612</v>
      </c>
      <c r="AF415" s="11">
        <f t="shared" si="293"/>
        <v>1.0491003389743794E-5</v>
      </c>
      <c r="AG415" s="11">
        <f t="shared" si="294"/>
        <v>2.388915432393693E-3</v>
      </c>
      <c r="AH415" s="11">
        <f t="shared" si="261"/>
        <v>1</v>
      </c>
      <c r="AI415" s="11">
        <f t="shared" si="281"/>
        <v>1.449101050163531E-6</v>
      </c>
      <c r="AJ415" s="11">
        <f t="shared" si="282"/>
        <v>0</v>
      </c>
      <c r="AK415" s="16">
        <f t="shared" si="259"/>
        <v>0.70984064800935365</v>
      </c>
      <c r="AL415" s="16">
        <f t="shared" si="260"/>
        <v>2.2363371696999759E-6</v>
      </c>
      <c r="AM415" s="16">
        <f t="shared" si="300"/>
        <v>2.8202425970698239E-3</v>
      </c>
      <c r="AN415" s="15">
        <f t="shared" si="295"/>
        <v>1</v>
      </c>
      <c r="AO415" s="15">
        <f t="shared" si="296"/>
        <v>4.5269398188620483E-6</v>
      </c>
      <c r="AP415" s="15">
        <f t="shared" si="297"/>
        <v>1.2263099219620958E-2</v>
      </c>
      <c r="AQ415" s="15">
        <f t="shared" si="273"/>
        <v>0</v>
      </c>
      <c r="AR415" s="15">
        <f t="shared" si="274"/>
        <v>0</v>
      </c>
      <c r="AS415" s="15">
        <f t="shared" si="275"/>
        <v>0</v>
      </c>
      <c r="AT415" s="14">
        <f t="shared" si="298"/>
        <v>3.3128854713591668E-3</v>
      </c>
      <c r="AU415" s="11">
        <f t="shared" si="283"/>
        <v>2.522049020999981E-3</v>
      </c>
      <c r="AV415" s="14">
        <f t="shared" si="299"/>
        <v>-1.9307890707000737E-2</v>
      </c>
      <c r="AW415" s="11">
        <f t="shared" si="284"/>
        <v>-1.4669723860609897E-2</v>
      </c>
      <c r="AX415" s="13">
        <f t="shared" si="262"/>
        <v>-3.3639669042915627E-4</v>
      </c>
      <c r="AY415" s="11">
        <f t="shared" si="266"/>
        <v>-1.847393285274727E-4</v>
      </c>
      <c r="AZ415" s="12">
        <f t="shared" si="264"/>
        <v>5.6713027555593099E-5</v>
      </c>
      <c r="BA415" s="11">
        <f t="shared" si="265"/>
        <v>3.1588639208396456E-5</v>
      </c>
      <c r="BB415" s="117">
        <f t="shared" si="285"/>
        <v>21964</v>
      </c>
      <c r="BC415" s="341">
        <f t="shared" si="263"/>
        <v>376</v>
      </c>
    </row>
    <row r="416" spans="1:55" ht="16">
      <c r="A416" s="20">
        <v>301</v>
      </c>
      <c r="B416" s="19">
        <v>44770</v>
      </c>
      <c r="C416" s="8">
        <v>16240729</v>
      </c>
      <c r="D416" s="8">
        <v>20639</v>
      </c>
      <c r="E416" s="8">
        <v>5458919</v>
      </c>
      <c r="F416" s="8">
        <v>5366654</v>
      </c>
      <c r="G416" s="8">
        <v>6629870</v>
      </c>
      <c r="H416" s="10">
        <f t="shared" si="267"/>
        <v>-1148469</v>
      </c>
      <c r="I416" s="8">
        <v>17349</v>
      </c>
      <c r="J416" s="8">
        <v>2094918</v>
      </c>
      <c r="K416" s="8">
        <v>852</v>
      </c>
      <c r="L416" s="9">
        <v>33</v>
      </c>
      <c r="M416" s="8">
        <v>294076</v>
      </c>
      <c r="N416" s="8">
        <v>4457</v>
      </c>
      <c r="O416" s="18">
        <f t="shared" si="268"/>
        <v>12087</v>
      </c>
      <c r="P416" s="18">
        <f t="shared" si="269"/>
        <v>-20</v>
      </c>
      <c r="Q416" s="18">
        <f t="shared" si="270"/>
        <v>0</v>
      </c>
      <c r="R416" s="18">
        <f t="shared" si="276"/>
        <v>0</v>
      </c>
      <c r="S416" s="17">
        <f t="shared" si="277"/>
        <v>10529.142857142857</v>
      </c>
      <c r="T416" s="17">
        <f t="shared" si="278"/>
        <v>-11.571428571428571</v>
      </c>
      <c r="U416" s="17">
        <f t="shared" si="279"/>
        <v>2.2857142857142856</v>
      </c>
      <c r="V416" s="17">
        <f t="shared" si="271"/>
        <v>12087</v>
      </c>
      <c r="W416" s="17">
        <f t="shared" si="280"/>
        <v>0</v>
      </c>
      <c r="X416" s="17">
        <f t="shared" si="272"/>
        <v>0</v>
      </c>
      <c r="Y416" s="17">
        <f t="shared" si="286"/>
        <v>10529.142857142857</v>
      </c>
      <c r="Z416" s="17">
        <f t="shared" si="287"/>
        <v>6.7142857142857144</v>
      </c>
      <c r="AA416" s="17">
        <f t="shared" si="288"/>
        <v>3.2857142857142856</v>
      </c>
      <c r="AB416" s="11">
        <f t="shared" si="289"/>
        <v>0.55827904862899558</v>
      </c>
      <c r="AC416" s="11">
        <f t="shared" si="290"/>
        <v>3.2236344255898413E-6</v>
      </c>
      <c r="AD416" s="11">
        <f t="shared" si="291"/>
        <v>3.7680209698558319E-3</v>
      </c>
      <c r="AE416" s="11">
        <f t="shared" si="292"/>
        <v>0.63199420026067976</v>
      </c>
      <c r="AF416" s="11">
        <f t="shared" si="293"/>
        <v>1.249368444251431E-5</v>
      </c>
      <c r="AG416" s="11">
        <f t="shared" si="294"/>
        <v>1.8921475875118259E-3</v>
      </c>
      <c r="AH416" s="11">
        <f t="shared" si="261"/>
        <v>0.64088016967126193</v>
      </c>
      <c r="AI416" s="11">
        <f t="shared" si="281"/>
        <v>0</v>
      </c>
      <c r="AJ416" s="11">
        <f t="shared" si="282"/>
        <v>0</v>
      </c>
      <c r="AK416" s="16">
        <f t="shared" ref="AK416:AK424" si="301">AVERAGE(AH413:AH419)</f>
        <v>0.69170892370770798</v>
      </c>
      <c r="AL416" s="16">
        <f t="shared" ref="AL416:AL424" si="302">AVERAGE(AI414:AI418)</f>
        <v>3.9300652612059069E-6</v>
      </c>
      <c r="AM416" s="16">
        <f t="shared" si="300"/>
        <v>2.4116872747674844E-3</v>
      </c>
      <c r="AN416" s="15">
        <f t="shared" si="295"/>
        <v>0.77125735571991583</v>
      </c>
      <c r="AO416" s="15">
        <f t="shared" si="296"/>
        <v>0</v>
      </c>
      <c r="AP416" s="15">
        <f t="shared" si="297"/>
        <v>1.1037527593818985E-3</v>
      </c>
      <c r="AQ416" s="15">
        <f t="shared" si="273"/>
        <v>0</v>
      </c>
      <c r="AR416" s="15">
        <f t="shared" si="274"/>
        <v>0</v>
      </c>
      <c r="AS416" s="15">
        <f t="shared" si="275"/>
        <v>0</v>
      </c>
      <c r="AT416" s="14">
        <f t="shared" si="298"/>
        <v>3.113032382233739E-3</v>
      </c>
      <c r="AU416" s="11">
        <f t="shared" si="283"/>
        <v>2.4546053370147962E-3</v>
      </c>
      <c r="AV416" s="14">
        <f t="shared" si="299"/>
        <v>-1.79708812340603E-2</v>
      </c>
      <c r="AW416" s="11">
        <f t="shared" si="284"/>
        <v>-1.4199381340518694E-2</v>
      </c>
      <c r="AX416" s="13">
        <f t="shared" si="262"/>
        <v>-2.7251166086187528E-4</v>
      </c>
      <c r="AY416" s="11">
        <f t="shared" si="266"/>
        <v>-1.6612026695477536E-4</v>
      </c>
      <c r="AZ416" s="12">
        <f t="shared" si="264"/>
        <v>4.6758081229345375E-5</v>
      </c>
      <c r="BA416" s="11">
        <f t="shared" si="265"/>
        <v>2.8507346297891208E-5</v>
      </c>
      <c r="BB416" s="117">
        <f t="shared" si="285"/>
        <v>20639</v>
      </c>
      <c r="BC416" s="341">
        <f t="shared" si="263"/>
        <v>310</v>
      </c>
    </row>
    <row r="417" spans="1:55" ht="16">
      <c r="A417" s="20">
        <v>302</v>
      </c>
      <c r="B417" s="19">
        <v>44771</v>
      </c>
      <c r="C417" s="8">
        <v>16260899</v>
      </c>
      <c r="D417" s="8">
        <v>20170</v>
      </c>
      <c r="E417" s="8">
        <v>5459298</v>
      </c>
      <c r="F417" s="8">
        <v>5366902</v>
      </c>
      <c r="G417" s="8">
        <v>6629870</v>
      </c>
      <c r="H417" s="10">
        <f t="shared" si="267"/>
        <v>-1162592</v>
      </c>
      <c r="I417" s="8">
        <v>20549</v>
      </c>
      <c r="J417" s="8">
        <v>2105526</v>
      </c>
      <c r="K417" s="8">
        <v>813</v>
      </c>
      <c r="L417" s="9">
        <v>32</v>
      </c>
      <c r="M417" s="8">
        <v>294076</v>
      </c>
      <c r="N417" s="8">
        <v>4564</v>
      </c>
      <c r="O417" s="18">
        <f t="shared" si="268"/>
        <v>10608</v>
      </c>
      <c r="P417" s="18">
        <f t="shared" si="269"/>
        <v>-39</v>
      </c>
      <c r="Q417" s="18">
        <f t="shared" si="270"/>
        <v>-1</v>
      </c>
      <c r="R417" s="18">
        <f t="shared" si="276"/>
        <v>0</v>
      </c>
      <c r="S417" s="17">
        <f t="shared" si="277"/>
        <v>10138.428571428571</v>
      </c>
      <c r="T417" s="17">
        <f t="shared" si="278"/>
        <v>-11.714285714285714</v>
      </c>
      <c r="U417" s="17">
        <f t="shared" si="279"/>
        <v>2.1428571428571428</v>
      </c>
      <c r="V417" s="17">
        <f t="shared" si="271"/>
        <v>10608</v>
      </c>
      <c r="W417" s="17">
        <f t="shared" si="280"/>
        <v>0</v>
      </c>
      <c r="X417" s="17">
        <f t="shared" si="272"/>
        <v>0</v>
      </c>
      <c r="Y417" s="17">
        <f t="shared" si="286"/>
        <v>10138.428571428571</v>
      </c>
      <c r="Z417" s="17">
        <f t="shared" si="287"/>
        <v>6.5714285714285712</v>
      </c>
      <c r="AA417" s="17">
        <f t="shared" si="288"/>
        <v>3.1428571428571428</v>
      </c>
      <c r="AB417" s="11">
        <f t="shared" si="289"/>
        <v>0.58438115000452884</v>
      </c>
      <c r="AC417" s="11">
        <f t="shared" si="290"/>
        <v>3.1368428604024459E-6</v>
      </c>
      <c r="AD417" s="11">
        <f t="shared" si="291"/>
        <v>3.6887994634473508E-3</v>
      </c>
      <c r="AE417" s="11">
        <f t="shared" si="292"/>
        <v>0.71491338953351524</v>
      </c>
      <c r="AF417" s="11">
        <f t="shared" si="293"/>
        <v>8.506367618696968E-6</v>
      </c>
      <c r="AG417" s="11">
        <f t="shared" si="294"/>
        <v>3.2653061224489797E-3</v>
      </c>
      <c r="AH417" s="11">
        <f t="shared" si="261"/>
        <v>0.61144734566833825</v>
      </c>
      <c r="AI417" s="11">
        <f t="shared" si="281"/>
        <v>0</v>
      </c>
      <c r="AJ417" s="11">
        <f t="shared" si="282"/>
        <v>0</v>
      </c>
      <c r="AK417" s="16">
        <f t="shared" si="301"/>
        <v>0.68250834353406531</v>
      </c>
      <c r="AL417" s="16">
        <f t="shared" si="302"/>
        <v>2.569535587567821E-6</v>
      </c>
      <c r="AM417" s="16">
        <f t="shared" si="300"/>
        <v>2.6707578903746023E-3</v>
      </c>
      <c r="AN417" s="15">
        <f t="shared" si="295"/>
        <v>0.74906938426801728</v>
      </c>
      <c r="AO417" s="15">
        <f t="shared" si="296"/>
        <v>0</v>
      </c>
      <c r="AP417" s="15">
        <f t="shared" si="297"/>
        <v>0</v>
      </c>
      <c r="AQ417" s="15">
        <f t="shared" si="273"/>
        <v>0</v>
      </c>
      <c r="AR417" s="15">
        <f t="shared" si="274"/>
        <v>0</v>
      </c>
      <c r="AS417" s="15">
        <f t="shared" si="275"/>
        <v>0</v>
      </c>
      <c r="AT417" s="14">
        <f t="shared" si="298"/>
        <v>3.0422919303093425E-3</v>
      </c>
      <c r="AU417" s="11">
        <f t="shared" si="283"/>
        <v>2.427175365860438E-3</v>
      </c>
      <c r="AV417" s="14">
        <f t="shared" si="299"/>
        <v>-1.7349164625251164E-2</v>
      </c>
      <c r="AW417" s="11">
        <f t="shared" si="284"/>
        <v>-1.4015823986422987E-2</v>
      </c>
      <c r="AX417" s="13">
        <f t="shared" si="262"/>
        <v>-2.1593965531503244E-4</v>
      </c>
      <c r="AY417" s="11">
        <f t="shared" si="266"/>
        <v>-1.6583288237067596E-4</v>
      </c>
      <c r="AZ417" s="12">
        <f t="shared" si="264"/>
        <v>3.7406464983476297E-5</v>
      </c>
      <c r="BA417" s="11">
        <f t="shared" si="265"/>
        <v>2.8550441303632539E-5</v>
      </c>
      <c r="BB417" s="117">
        <f t="shared" si="285"/>
        <v>20170</v>
      </c>
      <c r="BC417" s="341">
        <f t="shared" si="263"/>
        <v>248</v>
      </c>
    </row>
    <row r="418" spans="1:55" ht="16">
      <c r="A418" s="20">
        <v>303</v>
      </c>
      <c r="B418" s="19">
        <v>44772</v>
      </c>
      <c r="C418" s="8">
        <v>16279870</v>
      </c>
      <c r="D418" s="8">
        <v>18971</v>
      </c>
      <c r="E418" s="8">
        <v>5459725</v>
      </c>
      <c r="F418" s="8">
        <v>5367240</v>
      </c>
      <c r="G418" s="8">
        <v>6629870</v>
      </c>
      <c r="H418" s="10">
        <f t="shared" si="267"/>
        <v>-1166780</v>
      </c>
      <c r="I418" s="8">
        <v>15462</v>
      </c>
      <c r="J418" s="8">
        <v>2114372</v>
      </c>
      <c r="K418" s="8">
        <v>837</v>
      </c>
      <c r="L418" s="9">
        <v>38</v>
      </c>
      <c r="M418" s="8">
        <v>294076</v>
      </c>
      <c r="N418" s="8">
        <v>4625</v>
      </c>
      <c r="O418" s="18">
        <f t="shared" si="268"/>
        <v>8846</v>
      </c>
      <c r="P418" s="18">
        <f t="shared" si="269"/>
        <v>24</v>
      </c>
      <c r="Q418" s="18">
        <f t="shared" si="270"/>
        <v>6</v>
      </c>
      <c r="R418" s="18">
        <f t="shared" si="276"/>
        <v>0</v>
      </c>
      <c r="S418" s="17">
        <f t="shared" si="277"/>
        <v>9791.1428571428569</v>
      </c>
      <c r="T418" s="17">
        <f t="shared" si="278"/>
        <v>-9.5714285714285712</v>
      </c>
      <c r="U418" s="17">
        <f t="shared" si="279"/>
        <v>0.7142857142857143</v>
      </c>
      <c r="V418" s="17">
        <f t="shared" si="271"/>
        <v>8846</v>
      </c>
      <c r="W418" s="17">
        <f t="shared" si="280"/>
        <v>24</v>
      </c>
      <c r="X418" s="17">
        <f t="shared" si="272"/>
        <v>6</v>
      </c>
      <c r="Y418" s="17">
        <f t="shared" si="286"/>
        <v>9791.1428571428569</v>
      </c>
      <c r="Z418" s="17">
        <f t="shared" si="287"/>
        <v>8.7142857142857135</v>
      </c>
      <c r="AA418" s="17">
        <f t="shared" si="288"/>
        <v>2.5714285714285716</v>
      </c>
      <c r="AB418" s="11">
        <f t="shared" si="289"/>
        <v>0.47647782651919107</v>
      </c>
      <c r="AC418" s="11">
        <f t="shared" si="290"/>
        <v>4.1387689889774403E-6</v>
      </c>
      <c r="AD418" s="11">
        <f t="shared" si="291"/>
        <v>3.1628887717448607E-3</v>
      </c>
      <c r="AE418" s="11">
        <f t="shared" si="292"/>
        <v>0.70744813688933283</v>
      </c>
      <c r="AF418" s="11">
        <f t="shared" si="293"/>
        <v>4.0865203729950337E-6</v>
      </c>
      <c r="AG418" s="11">
        <f t="shared" si="294"/>
        <v>4.081632653061224E-3</v>
      </c>
      <c r="AH418" s="11">
        <f t="shared" si="261"/>
        <v>0.43048323519392673</v>
      </c>
      <c r="AI418" s="11">
        <f t="shared" si="281"/>
        <v>1.1398576887675574E-5</v>
      </c>
      <c r="AJ418" s="11">
        <f t="shared" si="282"/>
        <v>7.3800738007380072E-3</v>
      </c>
      <c r="AK418" s="16">
        <f t="shared" si="301"/>
        <v>0.67152347465247575</v>
      </c>
      <c r="AL418" s="16">
        <f t="shared" si="302"/>
        <v>2.7510733126102728E-6</v>
      </c>
      <c r="AM418" s="16">
        <f t="shared" si="300"/>
        <v>4.4936745570412686E-3</v>
      </c>
      <c r="AN418" s="15">
        <f t="shared" si="295"/>
        <v>0.65055157031768041</v>
      </c>
      <c r="AO418" s="15">
        <f t="shared" si="296"/>
        <v>0</v>
      </c>
      <c r="AP418" s="15">
        <f t="shared" si="297"/>
        <v>0</v>
      </c>
      <c r="AQ418" s="15">
        <f t="shared" si="273"/>
        <v>0</v>
      </c>
      <c r="AR418" s="15">
        <f t="shared" si="274"/>
        <v>0</v>
      </c>
      <c r="AS418" s="15">
        <f t="shared" si="275"/>
        <v>0</v>
      </c>
      <c r="AT418" s="14">
        <f t="shared" si="298"/>
        <v>2.8614437387158419E-3</v>
      </c>
      <c r="AU418" s="11">
        <f t="shared" si="283"/>
        <v>2.2761273707370688E-3</v>
      </c>
      <c r="AV418" s="14">
        <f t="shared" si="299"/>
        <v>-1.6259277670169183E-2</v>
      </c>
      <c r="AW418" s="11">
        <f t="shared" si="284"/>
        <v>-1.3016973872032248E-2</v>
      </c>
      <c r="AX418" s="13">
        <f t="shared" si="262"/>
        <v>-2.9072967988769919E-4</v>
      </c>
      <c r="AY418" s="11">
        <f t="shared" si="266"/>
        <v>-1.95823103373107E-4</v>
      </c>
      <c r="AZ418" s="12">
        <f t="shared" si="264"/>
        <v>5.0981391791995919E-5</v>
      </c>
      <c r="BA418" s="11">
        <f t="shared" si="265"/>
        <v>3.3872674512687061E-5</v>
      </c>
      <c r="BB418" s="117">
        <f t="shared" si="285"/>
        <v>18971</v>
      </c>
      <c r="BC418" s="341">
        <f t="shared" si="263"/>
        <v>338</v>
      </c>
    </row>
    <row r="419" spans="1:55" ht="16">
      <c r="A419" s="20">
        <v>304</v>
      </c>
      <c r="B419" s="19">
        <v>44773</v>
      </c>
      <c r="C419" s="8">
        <v>16287697</v>
      </c>
      <c r="D419" s="8">
        <v>7827</v>
      </c>
      <c r="E419" s="8">
        <v>5459748</v>
      </c>
      <c r="F419" s="8">
        <v>5367225</v>
      </c>
      <c r="G419" s="8">
        <v>6629870</v>
      </c>
      <c r="H419" s="10">
        <f t="shared" si="267"/>
        <v>-1170227</v>
      </c>
      <c r="I419" s="8">
        <v>11809</v>
      </c>
      <c r="J419" s="8">
        <v>2121530</v>
      </c>
      <c r="K419" s="8">
        <v>768</v>
      </c>
      <c r="L419" s="9">
        <v>43</v>
      </c>
      <c r="M419" s="8">
        <v>294076</v>
      </c>
      <c r="N419" s="8">
        <v>4646</v>
      </c>
      <c r="O419" s="18">
        <f t="shared" si="268"/>
        <v>7158</v>
      </c>
      <c r="P419" s="18">
        <f t="shared" si="269"/>
        <v>-69</v>
      </c>
      <c r="Q419" s="18">
        <f t="shared" si="270"/>
        <v>5</v>
      </c>
      <c r="R419" s="18">
        <f t="shared" si="276"/>
        <v>0</v>
      </c>
      <c r="S419" s="17">
        <f t="shared" si="277"/>
        <v>9289</v>
      </c>
      <c r="T419" s="17">
        <f t="shared" si="278"/>
        <v>-18.428571428571427</v>
      </c>
      <c r="U419" s="17">
        <f t="shared" si="279"/>
        <v>1</v>
      </c>
      <c r="V419" s="17">
        <f t="shared" si="271"/>
        <v>7158</v>
      </c>
      <c r="W419" s="17">
        <f t="shared" si="280"/>
        <v>0</v>
      </c>
      <c r="X419" s="17">
        <f t="shared" si="272"/>
        <v>5</v>
      </c>
      <c r="Y419" s="17">
        <f t="shared" si="286"/>
        <v>9289</v>
      </c>
      <c r="Z419" s="17">
        <f t="shared" si="287"/>
        <v>8.2857142857142865</v>
      </c>
      <c r="AA419" s="17">
        <f t="shared" si="288"/>
        <v>2.5714285714285716</v>
      </c>
      <c r="AB419" s="11">
        <f t="shared" si="289"/>
        <v>0.60076316129866769</v>
      </c>
      <c r="AC419" s="11">
        <f t="shared" si="290"/>
        <v>3.9187589911871168E-6</v>
      </c>
      <c r="AD419" s="11">
        <f t="shared" si="291"/>
        <v>3.0721966205837178E-3</v>
      </c>
      <c r="AE419" s="11">
        <f t="shared" si="292"/>
        <v>0.72866850125125804</v>
      </c>
      <c r="AF419" s="11">
        <f t="shared" si="293"/>
        <v>3.6443792318601725E-6</v>
      </c>
      <c r="AG419" s="11">
        <f t="shared" si="294"/>
        <v>2.2648083623693382E-3</v>
      </c>
      <c r="AH419" s="11">
        <f t="shared" si="261"/>
        <v>0.46294140473418705</v>
      </c>
      <c r="AI419" s="11">
        <f t="shared" si="281"/>
        <v>0</v>
      </c>
      <c r="AJ419" s="11">
        <f t="shared" si="282"/>
        <v>5.9737156511350063E-3</v>
      </c>
      <c r="AK419" s="16">
        <f t="shared" si="301"/>
        <v>0.6403000225895854</v>
      </c>
      <c r="AL419" s="16">
        <f t="shared" si="302"/>
        <v>5.4753685303918409E-6</v>
      </c>
      <c r="AM419" s="16">
        <f t="shared" si="300"/>
        <v>4.4936745570412686E-3</v>
      </c>
      <c r="AN419" s="15">
        <f t="shared" si="295"/>
        <v>0.58986347484570789</v>
      </c>
      <c r="AO419" s="15">
        <f t="shared" si="296"/>
        <v>1.4227095847454135E-5</v>
      </c>
      <c r="AP419" s="15">
        <f t="shared" si="297"/>
        <v>0</v>
      </c>
      <c r="AQ419" s="15">
        <f t="shared" si="273"/>
        <v>0</v>
      </c>
      <c r="AR419" s="15">
        <f t="shared" si="274"/>
        <v>0</v>
      </c>
      <c r="AS419" s="15">
        <f t="shared" si="275"/>
        <v>0</v>
      </c>
      <c r="AT419" s="14">
        <f t="shared" si="298"/>
        <v>1.1805661347809233E-3</v>
      </c>
      <c r="AU419" s="11">
        <f t="shared" si="283"/>
        <v>2.1383310898791595E-3</v>
      </c>
      <c r="AV419" s="14">
        <f t="shared" si="299"/>
        <v>-6.6884459169033019E-3</v>
      </c>
      <c r="AW419" s="11">
        <f t="shared" si="284"/>
        <v>-1.2109739008470302E-2</v>
      </c>
      <c r="AX419" s="13">
        <f t="shared" si="262"/>
        <v>1.2855893998868681E-5</v>
      </c>
      <c r="AY419" s="11">
        <f t="shared" si="266"/>
        <v>-1.6617021664850831E-4</v>
      </c>
      <c r="AZ419" s="12">
        <f t="shared" si="264"/>
        <v>-2.2624878014199374E-6</v>
      </c>
      <c r="BA419" s="11">
        <f t="shared" si="265"/>
        <v>2.906758137252853E-5</v>
      </c>
      <c r="BB419" s="117">
        <f t="shared" si="285"/>
        <v>7827</v>
      </c>
      <c r="BC419" s="341">
        <f t="shared" si="263"/>
        <v>-15</v>
      </c>
    </row>
    <row r="420" spans="1:55" ht="16">
      <c r="A420" s="20">
        <v>305</v>
      </c>
      <c r="B420" s="19">
        <v>44774</v>
      </c>
      <c r="C420" s="8">
        <v>16290083</v>
      </c>
      <c r="D420" s="8">
        <v>2386</v>
      </c>
      <c r="E420" s="8">
        <v>5459859</v>
      </c>
      <c r="F420" s="8">
        <v>5367293</v>
      </c>
      <c r="G420" s="8">
        <v>6629870</v>
      </c>
      <c r="H420" s="10">
        <f t="shared" si="267"/>
        <v>-1176574</v>
      </c>
      <c r="I420" s="8">
        <v>10612</v>
      </c>
      <c r="J420" s="8">
        <v>2128991</v>
      </c>
      <c r="K420" s="8">
        <v>773</v>
      </c>
      <c r="L420" s="9">
        <v>50</v>
      </c>
      <c r="M420" s="8">
        <v>294076</v>
      </c>
      <c r="N420" s="8">
        <v>4649</v>
      </c>
      <c r="O420" s="18">
        <f t="shared" si="268"/>
        <v>7461</v>
      </c>
      <c r="P420" s="18">
        <f t="shared" si="269"/>
        <v>5</v>
      </c>
      <c r="Q420" s="18">
        <f t="shared" si="270"/>
        <v>7</v>
      </c>
      <c r="R420" s="18">
        <f t="shared" si="276"/>
        <v>0</v>
      </c>
      <c r="S420" s="17">
        <f t="shared" si="277"/>
        <v>8810</v>
      </c>
      <c r="T420" s="17">
        <f t="shared" si="278"/>
        <v>-18.428571428571427</v>
      </c>
      <c r="U420" s="17">
        <f t="shared" si="279"/>
        <v>0.5714285714285714</v>
      </c>
      <c r="V420" s="17">
        <f t="shared" si="271"/>
        <v>7461</v>
      </c>
      <c r="W420" s="17">
        <f t="shared" si="280"/>
        <v>5</v>
      </c>
      <c r="X420" s="17">
        <f t="shared" si="272"/>
        <v>7</v>
      </c>
      <c r="Y420" s="17">
        <f t="shared" si="286"/>
        <v>8810</v>
      </c>
      <c r="Z420" s="17">
        <f t="shared" si="287"/>
        <v>8.2857142857142865</v>
      </c>
      <c r="AA420" s="17">
        <f t="shared" si="288"/>
        <v>2.5714285714285716</v>
      </c>
      <c r="AB420" s="11">
        <f t="shared" si="289"/>
        <v>0.74604115505123214</v>
      </c>
      <c r="AC420" s="11">
        <f t="shared" si="290"/>
        <v>3.9055371763370237E-6</v>
      </c>
      <c r="AD420" s="11">
        <f t="shared" si="291"/>
        <v>3.348214285714286E-3</v>
      </c>
      <c r="AE420" s="11">
        <f t="shared" si="292"/>
        <v>0.77667658391454908</v>
      </c>
      <c r="AF420" s="11">
        <f t="shared" si="293"/>
        <v>3.6275403420854258E-6</v>
      </c>
      <c r="AG420" s="11">
        <f t="shared" si="294"/>
        <v>2.0191822311963654E-3</v>
      </c>
      <c r="AH420" s="11">
        <f t="shared" si="261"/>
        <v>0.63180624947074271</v>
      </c>
      <c r="AI420" s="11">
        <f t="shared" si="281"/>
        <v>2.3567896753757899E-6</v>
      </c>
      <c r="AJ420" s="11">
        <f t="shared" si="282"/>
        <v>9.1145833333333339E-3</v>
      </c>
      <c r="AK420" s="16">
        <f t="shared" si="301"/>
        <v>0.62499788434798764</v>
      </c>
      <c r="AL420" s="16">
        <f t="shared" si="302"/>
        <v>5.4753685303918409E-6</v>
      </c>
      <c r="AM420" s="16">
        <f t="shared" si="300"/>
        <v>4.4936745570412686E-3</v>
      </c>
      <c r="AN420" s="15">
        <f t="shared" si="295"/>
        <v>0.69621031068624106</v>
      </c>
      <c r="AO420" s="15">
        <f t="shared" si="296"/>
        <v>2.9299364301459208E-6</v>
      </c>
      <c r="AP420" s="15">
        <f t="shared" si="297"/>
        <v>9.4228504122497048E-3</v>
      </c>
      <c r="AQ420" s="15">
        <f t="shared" si="273"/>
        <v>0</v>
      </c>
      <c r="AR420" s="15">
        <f t="shared" si="274"/>
        <v>0</v>
      </c>
      <c r="AS420" s="15">
        <f t="shared" si="275"/>
        <v>0</v>
      </c>
      <c r="AT420" s="14">
        <f t="shared" si="298"/>
        <v>3.5988639294586472E-4</v>
      </c>
      <c r="AU420" s="11">
        <f t="shared" si="283"/>
        <v>1.9979275611738995E-3</v>
      </c>
      <c r="AV420" s="14">
        <f t="shared" si="299"/>
        <v>-2.0279217456785547E-3</v>
      </c>
      <c r="AW420" s="11">
        <f t="shared" si="284"/>
        <v>-1.121080983465279E-2</v>
      </c>
      <c r="AX420" s="13">
        <f t="shared" si="262"/>
        <v>-5.810838409983704E-5</v>
      </c>
      <c r="AY420" s="11">
        <f t="shared" si="266"/>
        <v>-1.7051680040041357E-4</v>
      </c>
      <c r="AZ420" s="12">
        <f t="shared" si="264"/>
        <v>1.0256611366437049E-5</v>
      </c>
      <c r="BA420" s="11">
        <f t="shared" si="265"/>
        <v>3.0231146527544498E-5</v>
      </c>
      <c r="BB420" s="117">
        <f t="shared" si="285"/>
        <v>2386</v>
      </c>
      <c r="BC420" s="341">
        <f t="shared" si="263"/>
        <v>68</v>
      </c>
    </row>
    <row r="421" spans="1:55" ht="16">
      <c r="A421" s="20">
        <v>306</v>
      </c>
      <c r="B421" s="19">
        <v>44775</v>
      </c>
      <c r="C421" s="8">
        <v>16303759</v>
      </c>
      <c r="D421" s="8">
        <v>13676</v>
      </c>
      <c r="E421" s="8">
        <v>5460210</v>
      </c>
      <c r="F421" s="8">
        <v>5367540</v>
      </c>
      <c r="G421" s="8">
        <v>6629870</v>
      </c>
      <c r="H421" s="10">
        <f t="shared" si="267"/>
        <v>-1187644</v>
      </c>
      <c r="I421" s="8">
        <v>11603</v>
      </c>
      <c r="J421" s="8">
        <v>2138787</v>
      </c>
      <c r="K421" s="8">
        <v>802</v>
      </c>
      <c r="L421" s="9">
        <v>44</v>
      </c>
      <c r="M421" s="8">
        <v>294076</v>
      </c>
      <c r="N421" s="8">
        <v>4662</v>
      </c>
      <c r="O421" s="18">
        <f t="shared" si="268"/>
        <v>9796</v>
      </c>
      <c r="P421" s="18">
        <f t="shared" si="269"/>
        <v>29</v>
      </c>
      <c r="Q421" s="18">
        <f t="shared" si="270"/>
        <v>-6</v>
      </c>
      <c r="R421" s="18">
        <f t="shared" si="276"/>
        <v>0</v>
      </c>
      <c r="S421" s="17">
        <f t="shared" si="277"/>
        <v>8359</v>
      </c>
      <c r="T421" s="17">
        <f t="shared" si="278"/>
        <v>-16.285714285714285</v>
      </c>
      <c r="U421" s="17">
        <f t="shared" si="279"/>
        <v>1</v>
      </c>
      <c r="V421" s="17">
        <f t="shared" si="271"/>
        <v>9796</v>
      </c>
      <c r="W421" s="17">
        <f t="shared" si="280"/>
        <v>29</v>
      </c>
      <c r="X421" s="17">
        <f t="shared" si="272"/>
        <v>0</v>
      </c>
      <c r="Y421" s="17">
        <f t="shared" si="286"/>
        <v>8359</v>
      </c>
      <c r="Z421" s="17">
        <f t="shared" si="287"/>
        <v>8.2857142857142865</v>
      </c>
      <c r="AA421" s="17">
        <f t="shared" si="288"/>
        <v>2.8571428571428572</v>
      </c>
      <c r="AB421" s="11">
        <f t="shared" si="289"/>
        <v>0.78769317753486623</v>
      </c>
      <c r="AC421" s="11">
        <f t="shared" si="290"/>
        <v>3.891850311116527E-6</v>
      </c>
      <c r="AD421" s="11">
        <f t="shared" si="291"/>
        <v>3.6961744594344852E-3</v>
      </c>
      <c r="AE421" s="11">
        <f t="shared" si="292"/>
        <v>1.0067153963375262</v>
      </c>
      <c r="AF421" s="11">
        <f t="shared" si="293"/>
        <v>3.6095685218969615E-6</v>
      </c>
      <c r="AG421" s="11">
        <f t="shared" si="294"/>
        <v>2.0050125313283208E-3</v>
      </c>
      <c r="AH421" s="11">
        <f t="shared" si="261"/>
        <v>0.92310591782887297</v>
      </c>
      <c r="AI421" s="11">
        <f t="shared" si="281"/>
        <v>1.3621476088907844E-5</v>
      </c>
      <c r="AJ421" s="11">
        <f t="shared" si="282"/>
        <v>0</v>
      </c>
      <c r="AK421" s="16">
        <f t="shared" si="301"/>
        <v>0.60841673447955691</v>
      </c>
      <c r="AL421" s="16">
        <f t="shared" si="302"/>
        <v>3.1956531528567264E-6</v>
      </c>
      <c r="AM421" s="16">
        <f t="shared" si="300"/>
        <v>3.017659796893668E-3</v>
      </c>
      <c r="AN421" s="15">
        <f t="shared" si="295"/>
        <v>1</v>
      </c>
      <c r="AO421" s="15">
        <f t="shared" si="296"/>
        <v>6.8026483681904274E-6</v>
      </c>
      <c r="AP421" s="15">
        <f t="shared" si="297"/>
        <v>4.6783625730994153E-3</v>
      </c>
      <c r="AQ421" s="15">
        <f t="shared" si="273"/>
        <v>0</v>
      </c>
      <c r="AR421" s="15">
        <f t="shared" si="274"/>
        <v>0</v>
      </c>
      <c r="AS421" s="15">
        <f t="shared" si="275"/>
        <v>0</v>
      </c>
      <c r="AT421" s="14">
        <f t="shared" si="298"/>
        <v>2.0627855448146042E-3</v>
      </c>
      <c r="AU421" s="11">
        <f t="shared" si="283"/>
        <v>1.8609500854250751E-3</v>
      </c>
      <c r="AV421" s="14">
        <f t="shared" si="299"/>
        <v>-1.151523520516249E-2</v>
      </c>
      <c r="AW421" s="11">
        <f t="shared" si="284"/>
        <v>-1.035412133604E-2</v>
      </c>
      <c r="AX421" s="13">
        <f t="shared" si="262"/>
        <v>-2.0993154701701719E-4</v>
      </c>
      <c r="AY421" s="11">
        <f t="shared" si="266"/>
        <v>-1.6565671595659948E-4</v>
      </c>
      <c r="AZ421" s="12">
        <f t="shared" si="264"/>
        <v>3.7255632463381636E-5</v>
      </c>
      <c r="BA421" s="11">
        <f t="shared" si="265"/>
        <v>2.9627816447165842E-5</v>
      </c>
      <c r="BB421" s="117">
        <f t="shared" si="285"/>
        <v>13676</v>
      </c>
      <c r="BC421" s="341">
        <f t="shared" si="263"/>
        <v>247</v>
      </c>
    </row>
    <row r="422" spans="1:55" ht="16">
      <c r="A422" s="20">
        <v>307</v>
      </c>
      <c r="B422" s="19">
        <v>44776</v>
      </c>
      <c r="C422" s="8">
        <v>16319328</v>
      </c>
      <c r="D422" s="8">
        <v>15569</v>
      </c>
      <c r="E422" s="8">
        <v>5460468</v>
      </c>
      <c r="F422" s="8">
        <v>5367693</v>
      </c>
      <c r="G422" s="8">
        <v>6629870</v>
      </c>
      <c r="H422" s="10">
        <f t="shared" si="267"/>
        <v>-1201567</v>
      </c>
      <c r="I422" s="8">
        <v>16363</v>
      </c>
      <c r="J422" s="8">
        <v>2147854</v>
      </c>
      <c r="K422" s="8">
        <v>743</v>
      </c>
      <c r="L422" s="9">
        <v>40</v>
      </c>
      <c r="M422" s="8">
        <v>294076</v>
      </c>
      <c r="N422" s="8">
        <v>4668</v>
      </c>
      <c r="O422" s="18">
        <f t="shared" si="268"/>
        <v>9067</v>
      </c>
      <c r="P422" s="18">
        <f t="shared" si="269"/>
        <v>-59</v>
      </c>
      <c r="Q422" s="18">
        <f t="shared" si="270"/>
        <v>-4</v>
      </c>
      <c r="R422" s="18">
        <f t="shared" si="276"/>
        <v>0</v>
      </c>
      <c r="S422" s="17">
        <f t="shared" si="277"/>
        <v>8277.8333333333339</v>
      </c>
      <c r="T422" s="17">
        <f t="shared" si="278"/>
        <v>-23</v>
      </c>
      <c r="U422" s="17">
        <f t="shared" si="279"/>
        <v>0.16666666666666666</v>
      </c>
      <c r="V422" s="17">
        <f t="shared" si="271"/>
        <v>9067</v>
      </c>
      <c r="W422" s="17">
        <f t="shared" si="280"/>
        <v>0</v>
      </c>
      <c r="X422" s="17">
        <f t="shared" si="272"/>
        <v>0</v>
      </c>
      <c r="Y422" s="17">
        <f t="shared" si="286"/>
        <v>8277.8333333333339</v>
      </c>
      <c r="Z422" s="17">
        <f t="shared" si="287"/>
        <v>5.666666666666667</v>
      </c>
      <c r="AA422" s="17">
        <f t="shared" si="288"/>
        <v>2.3333333333333335</v>
      </c>
      <c r="AB422" s="11">
        <f t="shared" si="289"/>
        <v>0.71342181619696066</v>
      </c>
      <c r="AC422" s="11">
        <f t="shared" si="290"/>
        <v>2.6494768607938364E-6</v>
      </c>
      <c r="AD422" s="11">
        <f t="shared" si="291"/>
        <v>2.9093931837073984E-3</v>
      </c>
      <c r="AE422" s="11">
        <f t="shared" si="292"/>
        <v>0.90417900860069234</v>
      </c>
      <c r="AF422" s="11">
        <f t="shared" si="293"/>
        <v>5.2443657053537317E-6</v>
      </c>
      <c r="AG422" s="11">
        <f t="shared" si="294"/>
        <v>2.9590662502054911E-3</v>
      </c>
      <c r="AH422" s="11">
        <f t="shared" si="261"/>
        <v>0.78143583555976903</v>
      </c>
      <c r="AI422" s="11">
        <f t="shared" si="281"/>
        <v>0</v>
      </c>
      <c r="AJ422" s="11">
        <f t="shared" si="282"/>
        <v>0</v>
      </c>
      <c r="AK422" s="16">
        <f t="shared" si="301"/>
        <v>0.63807231769382855</v>
      </c>
      <c r="AL422" s="16">
        <f t="shared" si="302"/>
        <v>3.1956531528567264E-6</v>
      </c>
      <c r="AM422" s="16">
        <f t="shared" si="300"/>
        <v>2.376167012448133E-3</v>
      </c>
      <c r="AN422" s="15">
        <f t="shared" si="295"/>
        <v>1</v>
      </c>
      <c r="AO422" s="15">
        <f t="shared" si="296"/>
        <v>1.449101050163531E-6</v>
      </c>
      <c r="AP422" s="15">
        <f t="shared" si="297"/>
        <v>0</v>
      </c>
      <c r="AQ422" s="15">
        <f t="shared" si="273"/>
        <v>0</v>
      </c>
      <c r="AR422" s="15">
        <f t="shared" si="274"/>
        <v>0</v>
      </c>
      <c r="AS422" s="15">
        <f t="shared" si="275"/>
        <v>0</v>
      </c>
      <c r="AT422" s="14">
        <f t="shared" si="298"/>
        <v>2.3483115053538001E-3</v>
      </c>
      <c r="AU422" s="11">
        <f t="shared" si="283"/>
        <v>1.6942011432099474E-3</v>
      </c>
      <c r="AV422" s="14">
        <f t="shared" si="299"/>
        <v>-1.2957246662067117E-2</v>
      </c>
      <c r="AW422" s="11">
        <f t="shared" si="284"/>
        <v>-9.3699286136851388E-3</v>
      </c>
      <c r="AX422" s="13">
        <f t="shared" si="262"/>
        <v>-1.2882648335696555E-4</v>
      </c>
      <c r="AY422" s="11">
        <f t="shared" si="266"/>
        <v>-1.4481122196808284E-4</v>
      </c>
      <c r="AZ422" s="12">
        <f t="shared" si="264"/>
        <v>2.3077375574483361E-5</v>
      </c>
      <c r="BA422" s="11">
        <f t="shared" si="265"/>
        <v>2.60688872230275E-5</v>
      </c>
      <c r="BB422" s="117">
        <f t="shared" si="285"/>
        <v>15569</v>
      </c>
      <c r="BC422" s="341">
        <f t="shared" si="263"/>
        <v>153</v>
      </c>
    </row>
    <row r="423" spans="1:55" ht="16">
      <c r="A423" s="20">
        <v>308</v>
      </c>
      <c r="B423" s="19">
        <v>44777</v>
      </c>
      <c r="C423" s="8">
        <v>16333451</v>
      </c>
      <c r="D423" s="8">
        <v>14123</v>
      </c>
      <c r="E423" s="8">
        <v>5460934</v>
      </c>
      <c r="F423" s="8">
        <v>5368057</v>
      </c>
      <c r="G423" s="8">
        <v>6629870</v>
      </c>
      <c r="H423" s="10">
        <f t="shared" si="267"/>
        <v>-1209329</v>
      </c>
      <c r="I423" s="8">
        <v>15041</v>
      </c>
      <c r="J423" s="8">
        <v>2156588</v>
      </c>
      <c r="K423" s="8">
        <v>723</v>
      </c>
      <c r="L423" s="9">
        <v>37</v>
      </c>
      <c r="M423" s="8">
        <v>294076</v>
      </c>
      <c r="N423" s="8">
        <v>4677</v>
      </c>
      <c r="O423" s="18">
        <f t="shared" si="268"/>
        <v>8734</v>
      </c>
      <c r="P423" s="18">
        <f t="shared" si="269"/>
        <v>-20</v>
      </c>
      <c r="Q423" s="18">
        <f t="shared" si="270"/>
        <v>-3</v>
      </c>
      <c r="R423" s="18">
        <f t="shared" si="276"/>
        <v>0</v>
      </c>
      <c r="S423" s="17">
        <f t="shared" si="277"/>
        <v>8501.7999999999993</v>
      </c>
      <c r="T423" s="17">
        <f t="shared" si="278"/>
        <v>-13.8</v>
      </c>
      <c r="U423" s="17">
        <f t="shared" si="279"/>
        <v>-0.8</v>
      </c>
      <c r="V423" s="17">
        <f t="shared" si="271"/>
        <v>8734</v>
      </c>
      <c r="W423" s="17">
        <f t="shared" si="280"/>
        <v>0</v>
      </c>
      <c r="X423" s="17">
        <f t="shared" si="272"/>
        <v>0</v>
      </c>
      <c r="Y423" s="17">
        <f t="shared" si="286"/>
        <v>8501.7999999999993</v>
      </c>
      <c r="Z423" s="17">
        <f t="shared" si="287"/>
        <v>6.8</v>
      </c>
      <c r="AA423" s="17">
        <f t="shared" si="288"/>
        <v>1.8</v>
      </c>
      <c r="AB423" s="11">
        <f t="shared" si="289"/>
        <v>0.51957465012528259</v>
      </c>
      <c r="AC423" s="11">
        <f t="shared" si="290"/>
        <v>3.1659507582917645E-6</v>
      </c>
      <c r="AD423" s="11">
        <f t="shared" si="291"/>
        <v>2.4226110363391655E-3</v>
      </c>
      <c r="AE423" s="11">
        <f t="shared" si="292"/>
        <v>0.55827904862899558</v>
      </c>
      <c r="AF423" s="11">
        <f t="shared" si="293"/>
        <v>3.2236344255898413E-6</v>
      </c>
      <c r="AG423" s="11">
        <f t="shared" si="294"/>
        <v>3.7680209698558319E-3</v>
      </c>
      <c r="AH423" s="11">
        <f t="shared" si="261"/>
        <v>0.53376520198007704</v>
      </c>
      <c r="AI423" s="11">
        <f t="shared" si="281"/>
        <v>0</v>
      </c>
      <c r="AJ423" s="11">
        <f t="shared" si="282"/>
        <v>0</v>
      </c>
      <c r="AK423" s="16">
        <f t="shared" si="301"/>
        <v>0.67309850028575691</v>
      </c>
      <c r="AL423" s="16">
        <f t="shared" si="302"/>
        <v>3.4053690222269609E-6</v>
      </c>
      <c r="AM423" s="16">
        <f t="shared" si="300"/>
        <v>6.9156293222683268E-4</v>
      </c>
      <c r="AN423" s="15">
        <f t="shared" si="295"/>
        <v>0.64088016967126193</v>
      </c>
      <c r="AO423" s="15">
        <f t="shared" si="296"/>
        <v>0</v>
      </c>
      <c r="AP423" s="15">
        <f t="shared" si="297"/>
        <v>0</v>
      </c>
      <c r="AQ423" s="15">
        <f t="shared" si="273"/>
        <v>0</v>
      </c>
      <c r="AR423" s="15">
        <f t="shared" si="274"/>
        <v>0</v>
      </c>
      <c r="AS423" s="15">
        <f t="shared" si="275"/>
        <v>0</v>
      </c>
      <c r="AT423" s="14">
        <f t="shared" si="298"/>
        <v>2.1302076812969185E-3</v>
      </c>
      <c r="AU423" s="11">
        <f t="shared" si="283"/>
        <v>1.796928144895752E-3</v>
      </c>
      <c r="AV423" s="14">
        <f t="shared" si="299"/>
        <v>-1.1678377017337713E-2</v>
      </c>
      <c r="AW423" s="11">
        <f t="shared" si="284"/>
        <v>-9.906225153041506E-3</v>
      </c>
      <c r="AX423" s="13">
        <f t="shared" si="262"/>
        <v>-3.0293774712521231E-4</v>
      </c>
      <c r="AY423" s="11">
        <f t="shared" si="266"/>
        <v>-1.7634464516147317E-4</v>
      </c>
      <c r="AZ423" s="12">
        <f t="shared" si="264"/>
        <v>5.4903037314457147E-5</v>
      </c>
      <c r="BA423" s="11">
        <f t="shared" si="265"/>
        <v>3.1735162227916979E-5</v>
      </c>
      <c r="BB423" s="117">
        <f t="shared" si="285"/>
        <v>14123</v>
      </c>
      <c r="BC423" s="341">
        <f t="shared" si="263"/>
        <v>364</v>
      </c>
    </row>
    <row r="424" spans="1:55" ht="16">
      <c r="A424" s="20">
        <v>309</v>
      </c>
      <c r="B424" s="19">
        <v>44778</v>
      </c>
      <c r="C424" s="8">
        <v>16347264</v>
      </c>
      <c r="D424" s="8">
        <v>13813</v>
      </c>
      <c r="E424" s="8">
        <v>5461329</v>
      </c>
      <c r="F424" s="8">
        <v>5368277</v>
      </c>
      <c r="G424" s="8">
        <v>6629870</v>
      </c>
      <c r="H424" s="10">
        <f t="shared" si="267"/>
        <v>-1216753</v>
      </c>
      <c r="I424" s="8">
        <v>14782</v>
      </c>
      <c r="J424" s="8">
        <v>2164039</v>
      </c>
      <c r="K424" s="8">
        <v>699</v>
      </c>
      <c r="L424" s="9">
        <v>39</v>
      </c>
      <c r="M424" s="8">
        <v>294076</v>
      </c>
      <c r="N424" s="8">
        <v>4711</v>
      </c>
      <c r="O424" s="18">
        <f t="shared" si="268"/>
        <v>7451</v>
      </c>
      <c r="P424" s="18">
        <f t="shared" si="269"/>
        <v>-24</v>
      </c>
      <c r="Q424" s="18">
        <f t="shared" si="270"/>
        <v>2</v>
      </c>
      <c r="R424" s="18">
        <f t="shared" si="276"/>
        <v>0</v>
      </c>
      <c r="S424" s="17">
        <f t="shared" si="277"/>
        <v>8762</v>
      </c>
      <c r="T424" s="17">
        <f t="shared" si="278"/>
        <v>-18.5</v>
      </c>
      <c r="U424" s="17">
        <f t="shared" si="279"/>
        <v>-2.75</v>
      </c>
      <c r="V424" s="17">
        <f t="shared" si="271"/>
        <v>7451</v>
      </c>
      <c r="W424" s="17">
        <f t="shared" si="280"/>
        <v>0</v>
      </c>
      <c r="X424" s="17">
        <f t="shared" si="272"/>
        <v>2</v>
      </c>
      <c r="Y424" s="17">
        <f t="shared" si="286"/>
        <v>8762</v>
      </c>
      <c r="Z424" s="17">
        <f t="shared" si="287"/>
        <v>7.25</v>
      </c>
      <c r="AA424" s="17">
        <f t="shared" si="288"/>
        <v>0.5</v>
      </c>
      <c r="AB424" s="11">
        <f t="shared" si="289"/>
        <v>0.58254105445116677</v>
      </c>
      <c r="AC424" s="11">
        <f t="shared" si="290"/>
        <v>3.3617918675240703E-6</v>
      </c>
      <c r="AD424" s="11">
        <f t="shared" si="291"/>
        <v>6.9156293222683268E-4</v>
      </c>
      <c r="AE424" s="11">
        <f t="shared" si="292"/>
        <v>0.58438115000452884</v>
      </c>
      <c r="AF424" s="11">
        <f t="shared" si="293"/>
        <v>3.1368428604024459E-6</v>
      </c>
      <c r="AG424" s="11">
        <f t="shared" si="294"/>
        <v>3.6887994634473508E-3</v>
      </c>
      <c r="AH424" s="11">
        <f t="shared" si="261"/>
        <v>0.4953792965893225</v>
      </c>
      <c r="AI424" s="11">
        <f t="shared" si="281"/>
        <v>0</v>
      </c>
      <c r="AJ424" s="11">
        <f t="shared" si="282"/>
        <v>2.7662517289073307E-3</v>
      </c>
      <c r="AK424" s="16">
        <f t="shared" si="301"/>
        <v>0.6834215629895104</v>
      </c>
      <c r="AL424" s="16">
        <f t="shared" si="302"/>
        <v>0</v>
      </c>
      <c r="AM424" s="16">
        <f t="shared" si="300"/>
        <v>9.2208390963577694E-4</v>
      </c>
      <c r="AN424" s="15">
        <f t="shared" si="295"/>
        <v>0.61144734566833825</v>
      </c>
      <c r="AO424" s="15">
        <f t="shared" si="296"/>
        <v>0</v>
      </c>
      <c r="AP424" s="15">
        <f t="shared" si="297"/>
        <v>0</v>
      </c>
      <c r="AQ424" s="15">
        <f t="shared" si="273"/>
        <v>0</v>
      </c>
      <c r="AR424" s="15">
        <f t="shared" si="274"/>
        <v>0</v>
      </c>
      <c r="AS424" s="15">
        <f t="shared" si="275"/>
        <v>0</v>
      </c>
      <c r="AT424" s="14">
        <f t="shared" si="298"/>
        <v>2.0834496000675731E-3</v>
      </c>
      <c r="AU424" s="11">
        <f t="shared" si="283"/>
        <v>2.1561885828832242E-3</v>
      </c>
      <c r="AV424" s="14">
        <f t="shared" si="299"/>
        <v>-1.1352345134961656E-2</v>
      </c>
      <c r="AW424" s="11">
        <f t="shared" si="284"/>
        <v>-1.1875801004882242E-2</v>
      </c>
      <c r="AX424" s="13">
        <f t="shared" si="262"/>
        <v>-1.8191906420833372E-4</v>
      </c>
      <c r="AY424" s="11">
        <f t="shared" si="266"/>
        <v>-2.0590371042688221E-4</v>
      </c>
      <c r="AZ424" s="12">
        <f t="shared" si="264"/>
        <v>3.3183154420825747E-5</v>
      </c>
      <c r="BA424" s="11">
        <f t="shared" si="265"/>
        <v>3.7104799943286974E-5</v>
      </c>
      <c r="BB424" s="117">
        <f t="shared" si="285"/>
        <v>13813</v>
      </c>
      <c r="BC424" s="341">
        <f t="shared" si="263"/>
        <v>220</v>
      </c>
    </row>
    <row r="425" spans="1:55" ht="16">
      <c r="H425" s="10"/>
      <c r="I425" s="8"/>
      <c r="J425" s="8"/>
      <c r="K425" s="7"/>
      <c r="L425" s="9"/>
      <c r="M425" s="8"/>
      <c r="N425" s="7"/>
    </row>
    <row r="426" spans="1:55" ht="16">
      <c r="H426" s="10"/>
      <c r="I426" s="8"/>
      <c r="J426" s="8"/>
      <c r="K426" s="7"/>
      <c r="L426" s="9"/>
      <c r="M426" s="8"/>
      <c r="N426" s="7"/>
    </row>
    <row r="427" spans="1:55" ht="16">
      <c r="H427" s="10"/>
      <c r="I427" s="8"/>
      <c r="J427" s="8"/>
      <c r="K427" s="7"/>
      <c r="L427" s="9"/>
      <c r="M427" s="8"/>
      <c r="N427" s="7"/>
    </row>
    <row r="428" spans="1:55" ht="16">
      <c r="H428" s="10"/>
      <c r="I428" s="8"/>
      <c r="J428" s="8"/>
      <c r="K428" s="7"/>
      <c r="L428" s="9"/>
      <c r="M428" s="8"/>
      <c r="N428" s="7"/>
    </row>
    <row r="429" spans="1:55" ht="16">
      <c r="H429" s="10"/>
      <c r="I429" s="8"/>
      <c r="J429" s="8"/>
      <c r="K429" s="7"/>
      <c r="L429" s="9"/>
      <c r="M429" s="8"/>
      <c r="N429" s="7"/>
    </row>
    <row r="430" spans="1:55" ht="16">
      <c r="H430" s="10"/>
      <c r="I430" s="8"/>
      <c r="J430" s="8"/>
      <c r="K430" s="7"/>
      <c r="L430" s="9"/>
      <c r="M430" s="8"/>
      <c r="N430" s="7"/>
    </row>
    <row r="431" spans="1:55" ht="16">
      <c r="H431" s="10"/>
      <c r="I431" s="8"/>
      <c r="J431" s="8"/>
      <c r="K431" s="7"/>
      <c r="L431" s="9"/>
      <c r="M431" s="8"/>
      <c r="N431" s="7"/>
    </row>
    <row r="432" spans="1:55" ht="16">
      <c r="H432" s="10"/>
      <c r="I432" s="8"/>
      <c r="J432" s="8"/>
      <c r="K432" s="7"/>
      <c r="L432" s="9"/>
      <c r="M432" s="8"/>
      <c r="N432" s="7"/>
    </row>
    <row r="433" spans="8:14" ht="16">
      <c r="H433" s="10"/>
      <c r="I433" s="8"/>
      <c r="J433" s="8"/>
      <c r="K433" s="7"/>
      <c r="L433" s="9"/>
      <c r="M433" s="8"/>
      <c r="N433" s="7"/>
    </row>
    <row r="434" spans="8:14" ht="16">
      <c r="H434" s="10"/>
      <c r="I434" s="8"/>
      <c r="J434" s="8"/>
      <c r="K434" s="7"/>
      <c r="L434" s="9"/>
      <c r="M434" s="8"/>
      <c r="N434" s="7"/>
    </row>
    <row r="435" spans="8:14" ht="16">
      <c r="H435" s="10"/>
      <c r="I435" s="8"/>
      <c r="J435" s="8"/>
      <c r="K435" s="7"/>
      <c r="L435" s="9"/>
      <c r="M435" s="8"/>
      <c r="N435" s="7"/>
    </row>
    <row r="436" spans="8:14" ht="16">
      <c r="H436" s="10"/>
      <c r="I436" s="8"/>
      <c r="J436" s="8"/>
      <c r="K436" s="7"/>
      <c r="L436" s="9"/>
      <c r="M436" s="8"/>
      <c r="N436" s="7"/>
    </row>
    <row r="437" spans="8:14" ht="16">
      <c r="H437" s="10"/>
      <c r="I437" s="8"/>
      <c r="J437" s="8"/>
      <c r="K437" s="7"/>
      <c r="L437" s="9"/>
      <c r="M437" s="8"/>
      <c r="N437" s="7"/>
    </row>
    <row r="438" spans="8:14" ht="16">
      <c r="H438" s="10"/>
      <c r="I438" s="8"/>
      <c r="J438" s="8"/>
      <c r="K438" s="7"/>
      <c r="L438" s="9"/>
      <c r="M438" s="8"/>
      <c r="N438" s="7"/>
    </row>
    <row r="439" spans="8:14" ht="16">
      <c r="H439" s="10"/>
      <c r="I439" s="8"/>
      <c r="J439" s="8"/>
      <c r="K439" s="7"/>
      <c r="L439" s="9"/>
      <c r="M439" s="8"/>
      <c r="N439" s="7"/>
    </row>
    <row r="440" spans="8:14" ht="16">
      <c r="H440" s="10"/>
      <c r="I440" s="8"/>
      <c r="J440" s="8"/>
      <c r="K440" s="7"/>
      <c r="L440" s="9"/>
      <c r="M440" s="8"/>
      <c r="N440" s="7"/>
    </row>
    <row r="441" spans="8:14" ht="16">
      <c r="H441" s="10"/>
      <c r="I441" s="8"/>
      <c r="J441" s="8"/>
      <c r="K441" s="7"/>
      <c r="L441" s="9"/>
      <c r="M441" s="8"/>
      <c r="N441" s="7"/>
    </row>
    <row r="442" spans="8:14" ht="16">
      <c r="H442" s="10"/>
      <c r="I442" s="8"/>
      <c r="J442" s="8"/>
      <c r="K442" s="7"/>
      <c r="L442" s="9"/>
      <c r="M442" s="8"/>
      <c r="N442" s="7"/>
    </row>
    <row r="443" spans="8:14" ht="16">
      <c r="H443" s="10"/>
      <c r="I443" s="8"/>
      <c r="J443" s="8"/>
      <c r="K443" s="7"/>
      <c r="L443" s="9"/>
      <c r="M443" s="8"/>
      <c r="N443" s="7"/>
    </row>
    <row r="444" spans="8:14" ht="16">
      <c r="H444" s="10"/>
      <c r="I444" s="8"/>
      <c r="J444" s="8"/>
      <c r="K444" s="7"/>
      <c r="L444" s="9"/>
      <c r="M444" s="8"/>
      <c r="N444" s="7"/>
    </row>
    <row r="445" spans="8:14" ht="16">
      <c r="H445" s="10"/>
      <c r="I445" s="8"/>
      <c r="J445" s="8"/>
      <c r="K445" s="7"/>
      <c r="L445" s="9"/>
      <c r="M445" s="8"/>
      <c r="N445" s="7"/>
    </row>
    <row r="446" spans="8:14" ht="16">
      <c r="H446" s="10"/>
      <c r="I446" s="8"/>
      <c r="J446" s="8"/>
      <c r="K446" s="7"/>
      <c r="L446" s="9"/>
      <c r="M446" s="8"/>
      <c r="N446" s="7"/>
    </row>
    <row r="447" spans="8:14" ht="16">
      <c r="H447" s="10"/>
      <c r="I447" s="8"/>
      <c r="J447" s="8"/>
      <c r="K447" s="7"/>
      <c r="L447" s="9"/>
      <c r="M447" s="8"/>
      <c r="N447" s="7"/>
    </row>
    <row r="448" spans="8:14" ht="16">
      <c r="H448" s="10"/>
      <c r="I448" s="8"/>
      <c r="J448" s="8"/>
      <c r="K448" s="7"/>
      <c r="L448" s="9"/>
      <c r="M448" s="8"/>
      <c r="N448" s="7"/>
    </row>
    <row r="449" spans="8:14" ht="16">
      <c r="H449" s="10"/>
      <c r="I449" s="8"/>
      <c r="J449" s="8"/>
      <c r="K449" s="7"/>
      <c r="L449" s="9"/>
      <c r="M449" s="8"/>
      <c r="N449" s="7"/>
    </row>
    <row r="450" spans="8:14" ht="16">
      <c r="H450" s="10"/>
      <c r="I450" s="8"/>
      <c r="J450" s="8"/>
      <c r="K450" s="7"/>
      <c r="L450" s="9"/>
      <c r="M450" s="8"/>
      <c r="N450" s="7"/>
    </row>
    <row r="451" spans="8:14" ht="16">
      <c r="H451" s="10"/>
      <c r="I451" s="8"/>
      <c r="J451" s="8"/>
      <c r="K451" s="7"/>
      <c r="L451" s="9"/>
      <c r="M451" s="8"/>
      <c r="N451" s="7"/>
    </row>
    <row r="452" spans="8:14" ht="16">
      <c r="H452" s="10"/>
      <c r="I452" s="8"/>
      <c r="J452" s="8"/>
      <c r="K452" s="7"/>
      <c r="L452" s="9"/>
      <c r="M452" s="8"/>
      <c r="N452" s="7"/>
    </row>
    <row r="453" spans="8:14" ht="16">
      <c r="H453" s="10"/>
      <c r="I453" s="8"/>
      <c r="J453" s="8"/>
      <c r="K453" s="7"/>
      <c r="L453" s="9"/>
      <c r="M453" s="8"/>
      <c r="N453" s="7"/>
    </row>
    <row r="454" spans="8:14" ht="16">
      <c r="H454" s="10"/>
      <c r="I454" s="8"/>
      <c r="J454" s="8"/>
      <c r="K454" s="7"/>
      <c r="L454" s="9"/>
      <c r="M454" s="8"/>
      <c r="N454" s="7"/>
    </row>
    <row r="455" spans="8:14" ht="16">
      <c r="H455" s="10"/>
      <c r="I455" s="8"/>
      <c r="J455" s="8"/>
      <c r="K455" s="7"/>
      <c r="L455" s="9"/>
      <c r="M455" s="8"/>
      <c r="N455" s="7"/>
    </row>
    <row r="456" spans="8:14" ht="16">
      <c r="H456" s="10"/>
      <c r="I456" s="8"/>
      <c r="J456" s="8"/>
      <c r="K456" s="7"/>
      <c r="L456" s="9"/>
      <c r="M456" s="8"/>
      <c r="N456" s="7"/>
    </row>
    <row r="457" spans="8:14" ht="16">
      <c r="H457" s="10"/>
      <c r="I457" s="8"/>
      <c r="J457" s="8"/>
      <c r="K457" s="7"/>
      <c r="L457" s="9"/>
      <c r="M457" s="8"/>
      <c r="N457" s="7"/>
    </row>
    <row r="458" spans="8:14" ht="16">
      <c r="H458" s="10"/>
      <c r="I458" s="8"/>
      <c r="J458" s="8"/>
      <c r="K458" s="7"/>
      <c r="L458" s="9"/>
      <c r="M458" s="8"/>
      <c r="N458" s="7"/>
    </row>
    <row r="459" spans="8:14" ht="16">
      <c r="H459" s="10"/>
      <c r="I459" s="8"/>
      <c r="J459" s="8"/>
      <c r="K459" s="7"/>
      <c r="L459" s="9"/>
      <c r="M459" s="8"/>
      <c r="N459" s="7"/>
    </row>
    <row r="460" spans="8:14" ht="16">
      <c r="H460" s="10"/>
      <c r="I460" s="8"/>
      <c r="J460" s="8"/>
      <c r="K460" s="7"/>
      <c r="L460" s="9"/>
      <c r="M460" s="8"/>
      <c r="N460" s="7"/>
    </row>
    <row r="461" spans="8:14" ht="16">
      <c r="H461" s="10"/>
      <c r="I461" s="8"/>
      <c r="J461" s="8"/>
      <c r="K461" s="7"/>
      <c r="L461" s="9"/>
      <c r="M461" s="8"/>
      <c r="N461" s="7"/>
    </row>
    <row r="462" spans="8:14" ht="16">
      <c r="H462" s="10"/>
      <c r="I462" s="8"/>
      <c r="J462" s="8"/>
      <c r="K462" s="7"/>
      <c r="L462" s="9"/>
      <c r="M462" s="8"/>
      <c r="N462" s="7"/>
    </row>
    <row r="463" spans="8:14" ht="16">
      <c r="H463" s="10"/>
      <c r="I463" s="8"/>
      <c r="J463" s="8"/>
      <c r="K463" s="7"/>
      <c r="L463" s="9"/>
      <c r="M463" s="8"/>
      <c r="N463" s="7"/>
    </row>
    <row r="464" spans="8:14" ht="16">
      <c r="H464" s="10"/>
      <c r="I464" s="8"/>
      <c r="J464" s="8"/>
      <c r="K464" s="7"/>
      <c r="L464" s="9"/>
      <c r="M464" s="8"/>
      <c r="N464" s="7"/>
    </row>
    <row r="465" spans="8:14" ht="16">
      <c r="H465" s="10"/>
      <c r="I465" s="8"/>
      <c r="J465" s="8"/>
      <c r="K465" s="7"/>
      <c r="L465" s="9"/>
      <c r="M465" s="8"/>
      <c r="N465" s="7"/>
    </row>
    <row r="466" spans="8:14" ht="16">
      <c r="H466" s="10"/>
      <c r="I466" s="8"/>
      <c r="J466" s="8"/>
      <c r="K466" s="7"/>
      <c r="L466" s="9"/>
      <c r="M466" s="8"/>
      <c r="N466" s="7"/>
    </row>
    <row r="467" spans="8:14" ht="16">
      <c r="H467" s="10"/>
      <c r="I467" s="8"/>
      <c r="J467" s="8"/>
      <c r="K467" s="7"/>
      <c r="L467" s="9"/>
      <c r="M467" s="8"/>
      <c r="N467" s="7"/>
    </row>
    <row r="468" spans="8:14" ht="16">
      <c r="H468" s="10"/>
      <c r="I468" s="8"/>
      <c r="J468" s="8"/>
      <c r="K468" s="7"/>
      <c r="L468" s="9"/>
      <c r="M468" s="8"/>
      <c r="N468" s="7"/>
    </row>
    <row r="469" spans="8:14" ht="16">
      <c r="H469" s="10"/>
      <c r="I469" s="8"/>
      <c r="J469" s="8"/>
      <c r="K469" s="7"/>
      <c r="L469" s="9"/>
      <c r="M469" s="8"/>
      <c r="N469" s="7"/>
    </row>
    <row r="470" spans="8:14" ht="16">
      <c r="H470" s="10"/>
      <c r="I470" s="8"/>
      <c r="J470" s="8"/>
      <c r="K470" s="7"/>
      <c r="L470" s="9"/>
      <c r="M470" s="8"/>
      <c r="N470" s="7"/>
    </row>
    <row r="471" spans="8:14" ht="16">
      <c r="H471" s="10"/>
      <c r="I471" s="8"/>
      <c r="J471" s="8"/>
      <c r="K471" s="7"/>
      <c r="L471" s="9"/>
      <c r="M471" s="8"/>
      <c r="N471" s="7"/>
    </row>
    <row r="472" spans="8:14" ht="16">
      <c r="H472" s="10"/>
      <c r="I472" s="8"/>
      <c r="J472" s="8"/>
      <c r="K472" s="7"/>
      <c r="L472" s="9"/>
      <c r="M472" s="8"/>
      <c r="N472" s="7"/>
    </row>
    <row r="473" spans="8:14" ht="16">
      <c r="H473" s="10"/>
      <c r="I473" s="8"/>
      <c r="J473" s="8"/>
      <c r="K473" s="7"/>
      <c r="L473" s="9"/>
      <c r="M473" s="8"/>
      <c r="N473" s="7"/>
    </row>
    <row r="474" spans="8:14" ht="16">
      <c r="H474" s="10"/>
      <c r="I474" s="8"/>
      <c r="J474" s="8"/>
      <c r="K474" s="7"/>
      <c r="L474" s="9"/>
      <c r="M474" s="8"/>
      <c r="N474" s="7"/>
    </row>
    <row r="475" spans="8:14" ht="16">
      <c r="H475" s="10"/>
      <c r="I475" s="8"/>
      <c r="J475" s="8"/>
      <c r="K475" s="7"/>
      <c r="L475" s="9"/>
      <c r="M475" s="8"/>
      <c r="N475" s="7"/>
    </row>
    <row r="476" spans="8:14" ht="16">
      <c r="H476" s="10"/>
      <c r="I476" s="8"/>
      <c r="J476" s="8"/>
      <c r="K476" s="7"/>
      <c r="L476" s="9"/>
      <c r="M476" s="8"/>
      <c r="N476" s="7"/>
    </row>
    <row r="477" spans="8:14" ht="16">
      <c r="H477" s="10"/>
      <c r="I477" s="8"/>
      <c r="J477" s="8"/>
      <c r="K477" s="7"/>
      <c r="L477" s="9"/>
      <c r="M477" s="8"/>
      <c r="N477" s="7"/>
    </row>
    <row r="478" spans="8:14" ht="16">
      <c r="H478" s="10"/>
      <c r="I478" s="8"/>
      <c r="J478" s="8"/>
      <c r="K478" s="7"/>
      <c r="L478" s="9"/>
      <c r="M478" s="8"/>
      <c r="N478" s="7"/>
    </row>
    <row r="479" spans="8:14" ht="16">
      <c r="H479" s="10"/>
      <c r="I479" s="8"/>
      <c r="J479" s="8"/>
      <c r="K479" s="7"/>
      <c r="L479" s="9"/>
      <c r="M479" s="8"/>
      <c r="N479" s="7"/>
    </row>
    <row r="480" spans="8:14" ht="16">
      <c r="H480" s="10"/>
      <c r="I480" s="8"/>
      <c r="J480" s="8"/>
      <c r="K480" s="7"/>
      <c r="L480" s="9"/>
      <c r="M480" s="8"/>
      <c r="N480" s="7"/>
    </row>
    <row r="481" spans="8:14" ht="16">
      <c r="H481" s="10"/>
      <c r="I481" s="8"/>
      <c r="J481" s="8"/>
      <c r="K481" s="7"/>
      <c r="L481" s="9"/>
      <c r="M481" s="8"/>
      <c r="N481" s="7"/>
    </row>
    <row r="482" spans="8:14" ht="16">
      <c r="H482" s="10"/>
      <c r="I482" s="8"/>
      <c r="J482" s="8"/>
      <c r="K482" s="7"/>
      <c r="L482" s="9"/>
      <c r="M482" s="8"/>
      <c r="N482" s="7"/>
    </row>
    <row r="483" spans="8:14" ht="16">
      <c r="H483" s="10"/>
      <c r="I483" s="8"/>
      <c r="J483" s="8"/>
      <c r="K483" s="7"/>
      <c r="L483" s="9"/>
      <c r="M483" s="8"/>
      <c r="N483" s="7"/>
    </row>
    <row r="484" spans="8:14" ht="16">
      <c r="H484" s="10"/>
      <c r="I484" s="8"/>
      <c r="J484" s="8"/>
      <c r="K484" s="7"/>
      <c r="L484" s="9"/>
      <c r="M484" s="8"/>
      <c r="N484" s="7"/>
    </row>
    <row r="485" spans="8:14" ht="16">
      <c r="H485" s="10"/>
      <c r="I485" s="8"/>
      <c r="J485" s="8"/>
      <c r="K485" s="7"/>
      <c r="L485" s="9"/>
      <c r="M485" s="8"/>
      <c r="N485" s="7"/>
    </row>
    <row r="486" spans="8:14" ht="16">
      <c r="H486" s="10"/>
      <c r="I486" s="8"/>
      <c r="J486" s="8"/>
      <c r="K486" s="7"/>
      <c r="L486" s="9"/>
      <c r="M486" s="8"/>
      <c r="N486" s="7"/>
    </row>
    <row r="487" spans="8:14" ht="16">
      <c r="H487" s="10"/>
      <c r="I487" s="8"/>
      <c r="J487" s="8"/>
      <c r="K487" s="7"/>
      <c r="L487" s="9"/>
      <c r="M487" s="8"/>
      <c r="N487" s="7"/>
    </row>
    <row r="488" spans="8:14" ht="16">
      <c r="H488" s="10"/>
      <c r="I488" s="8"/>
      <c r="J488" s="8"/>
      <c r="K488" s="7"/>
      <c r="L488" s="9"/>
      <c r="M488" s="8"/>
      <c r="N488" s="7"/>
    </row>
    <row r="489" spans="8:14" ht="16">
      <c r="H489" s="10"/>
      <c r="I489" s="8"/>
      <c r="J489" s="8"/>
      <c r="K489" s="7"/>
      <c r="L489" s="9"/>
      <c r="M489" s="8"/>
      <c r="N489" s="7"/>
    </row>
    <row r="490" spans="8:14" ht="16">
      <c r="H490" s="10"/>
      <c r="I490" s="8"/>
      <c r="J490" s="8"/>
      <c r="K490" s="7"/>
      <c r="L490" s="9"/>
      <c r="M490" s="8"/>
      <c r="N490" s="7"/>
    </row>
    <row r="491" spans="8:14" ht="16">
      <c r="H491" s="10"/>
      <c r="I491" s="8"/>
      <c r="J491" s="8"/>
      <c r="K491" s="7"/>
      <c r="L491" s="9"/>
      <c r="M491" s="8"/>
      <c r="N491" s="7"/>
    </row>
    <row r="492" spans="8:14" ht="16">
      <c r="H492" s="10"/>
      <c r="I492" s="8"/>
      <c r="J492" s="8"/>
      <c r="K492" s="7"/>
      <c r="L492" s="9"/>
      <c r="M492" s="8"/>
      <c r="N492" s="7"/>
    </row>
    <row r="493" spans="8:14" ht="16">
      <c r="H493" s="10"/>
      <c r="I493" s="8"/>
      <c r="J493" s="8"/>
      <c r="K493" s="7"/>
      <c r="L493" s="9"/>
      <c r="M493" s="8"/>
      <c r="N493" s="7"/>
    </row>
    <row r="494" spans="8:14" ht="16">
      <c r="H494" s="10"/>
      <c r="I494" s="8"/>
      <c r="J494" s="8"/>
      <c r="K494" s="7"/>
      <c r="L494" s="9"/>
      <c r="M494" s="8"/>
      <c r="N494" s="7"/>
    </row>
    <row r="495" spans="8:14" ht="16">
      <c r="H495" s="10"/>
      <c r="I495" s="8"/>
      <c r="J495" s="8"/>
      <c r="K495" s="7"/>
      <c r="L495" s="9"/>
      <c r="M495" s="8"/>
      <c r="N495" s="7"/>
    </row>
    <row r="496" spans="8:14" ht="16">
      <c r="H496" s="10"/>
      <c r="I496" s="8"/>
      <c r="J496" s="8"/>
      <c r="K496" s="7"/>
      <c r="L496" s="9"/>
      <c r="M496" s="8"/>
      <c r="N496" s="7"/>
    </row>
    <row r="497" spans="8:14" ht="16">
      <c r="H497" s="10"/>
      <c r="I497" s="8"/>
      <c r="J497" s="8"/>
      <c r="K497" s="7"/>
      <c r="L497" s="9"/>
      <c r="M497" s="8"/>
      <c r="N497" s="7"/>
    </row>
    <row r="498" spans="8:14" ht="16">
      <c r="H498" s="10"/>
      <c r="I498" s="8"/>
      <c r="J498" s="8"/>
      <c r="K498" s="7"/>
      <c r="L498" s="9"/>
      <c r="M498" s="8"/>
      <c r="N498" s="7"/>
    </row>
    <row r="499" spans="8:14" ht="16">
      <c r="H499" s="10"/>
      <c r="I499" s="8"/>
      <c r="J499" s="8"/>
      <c r="K499" s="7"/>
      <c r="L499" s="9"/>
      <c r="M499" s="8"/>
      <c r="N499" s="7"/>
    </row>
    <row r="500" spans="8:14" ht="16">
      <c r="H500" s="10"/>
      <c r="I500" s="8"/>
      <c r="J500" s="8"/>
      <c r="K500" s="7"/>
      <c r="L500" s="9"/>
      <c r="M500" s="8"/>
      <c r="N500" s="7"/>
    </row>
    <row r="501" spans="8:14" ht="16">
      <c r="H501" s="10"/>
      <c r="I501" s="8"/>
      <c r="J501" s="8"/>
      <c r="K501" s="7"/>
      <c r="L501" s="9"/>
      <c r="M501" s="8"/>
      <c r="N501" s="7"/>
    </row>
    <row r="502" spans="8:14" ht="16">
      <c r="H502" s="10"/>
      <c r="I502" s="8"/>
      <c r="J502" s="8"/>
      <c r="K502" s="7"/>
      <c r="L502" s="9"/>
      <c r="M502" s="8"/>
      <c r="N502" s="7"/>
    </row>
    <row r="503" spans="8:14" ht="16">
      <c r="H503" s="10"/>
      <c r="I503" s="8"/>
      <c r="J503" s="8"/>
      <c r="K503" s="7"/>
      <c r="L503" s="9"/>
      <c r="M503" s="8"/>
      <c r="N503" s="7"/>
    </row>
    <row r="504" spans="8:14" ht="16">
      <c r="H504" s="10"/>
      <c r="I504" s="8"/>
      <c r="J504" s="8"/>
      <c r="K504" s="7"/>
      <c r="L504" s="9"/>
      <c r="M504" s="8"/>
      <c r="N504" s="7"/>
    </row>
    <row r="505" spans="8:14" ht="16">
      <c r="H505" s="10"/>
      <c r="I505" s="8"/>
      <c r="J505" s="8"/>
      <c r="K505" s="7"/>
      <c r="L505" s="9"/>
      <c r="M505" s="8"/>
      <c r="N505" s="7"/>
    </row>
    <row r="506" spans="8:14" ht="16">
      <c r="H506" s="10"/>
      <c r="I506" s="8"/>
      <c r="J506" s="8"/>
      <c r="K506" s="7"/>
      <c r="L506" s="9"/>
      <c r="M506" s="8"/>
      <c r="N506" s="7"/>
    </row>
    <row r="507" spans="8:14" ht="16">
      <c r="H507" s="10"/>
      <c r="I507" s="8"/>
      <c r="J507" s="8"/>
      <c r="K507" s="7"/>
      <c r="L507" s="9"/>
      <c r="M507" s="8"/>
      <c r="N507" s="7"/>
    </row>
    <row r="508" spans="8:14" ht="16">
      <c r="H508" s="10"/>
      <c r="I508" s="8"/>
      <c r="J508" s="8"/>
      <c r="K508" s="7"/>
      <c r="L508" s="9"/>
      <c r="M508" s="8"/>
      <c r="N508" s="7"/>
    </row>
    <row r="509" spans="8:14" ht="16">
      <c r="H509" s="10"/>
      <c r="I509" s="8"/>
      <c r="J509" s="8"/>
      <c r="K509" s="7"/>
      <c r="L509" s="9"/>
      <c r="M509" s="8"/>
      <c r="N509" s="7"/>
    </row>
    <row r="510" spans="8:14" ht="16">
      <c r="H510" s="10"/>
      <c r="I510" s="8"/>
      <c r="J510" s="8"/>
      <c r="K510" s="7"/>
      <c r="L510" s="9"/>
      <c r="M510" s="8"/>
      <c r="N510" s="7"/>
    </row>
    <row r="511" spans="8:14" ht="16">
      <c r="H511" s="10"/>
      <c r="I511" s="8"/>
      <c r="J511" s="8"/>
      <c r="K511" s="7"/>
      <c r="L511" s="9"/>
      <c r="M511" s="8"/>
      <c r="N511" s="7"/>
    </row>
    <row r="512" spans="8:14" ht="16">
      <c r="H512" s="10"/>
      <c r="I512" s="8"/>
      <c r="J512" s="8"/>
      <c r="K512" s="7"/>
      <c r="L512" s="9"/>
      <c r="M512" s="8"/>
      <c r="N512" s="7"/>
    </row>
    <row r="513" spans="8:14" ht="16">
      <c r="H513" s="10"/>
      <c r="I513" s="8"/>
      <c r="J513" s="8"/>
      <c r="K513" s="7"/>
      <c r="L513" s="9"/>
      <c r="M513" s="8"/>
      <c r="N513" s="7"/>
    </row>
    <row r="514" spans="8:14" ht="16">
      <c r="H514" s="10"/>
      <c r="I514" s="8"/>
      <c r="J514" s="8"/>
      <c r="K514" s="7"/>
      <c r="L514" s="9"/>
      <c r="M514" s="8"/>
      <c r="N514" s="7"/>
    </row>
    <row r="515" spans="8:14" ht="16">
      <c r="H515" s="10"/>
      <c r="I515" s="8"/>
      <c r="J515" s="8"/>
      <c r="K515" s="7"/>
      <c r="L515" s="9"/>
      <c r="M515" s="8"/>
      <c r="N515" s="7"/>
    </row>
    <row r="516" spans="8:14" ht="16">
      <c r="H516" s="10"/>
      <c r="I516" s="8"/>
      <c r="J516" s="8"/>
      <c r="K516" s="7"/>
      <c r="L516" s="9"/>
      <c r="M516" s="8"/>
      <c r="N516" s="7"/>
    </row>
    <row r="517" spans="8:14" ht="16">
      <c r="H517" s="10"/>
      <c r="I517" s="8"/>
      <c r="J517" s="8"/>
      <c r="K517" s="7"/>
      <c r="L517" s="9"/>
      <c r="M517" s="8"/>
      <c r="N517" s="7"/>
    </row>
  </sheetData>
  <mergeCells count="4">
    <mergeCell ref="AT1:AU1"/>
    <mergeCell ref="AV1:AW1"/>
    <mergeCell ref="AX1:AY1"/>
    <mergeCell ref="AZ1:BA1"/>
  </mergeCells>
  <conditionalFormatting sqref="AP3:AP9">
    <cfRule type="iconSet" priority="1">
      <iconSet>
        <cfvo type="percent" val="0"/>
        <cfvo type="num" val="1E-3"/>
        <cfvo type="num" val="0.01"/>
      </iconSet>
    </cfRule>
  </conditionalFormatting>
  <pageMargins left="0.7" right="0.7" top="0.75" bottom="0.75" header="0.3" footer="0.3"/>
  <ignoredErrors>
    <ignoredError sqref="AX156" formula="1"/>
  </ignoredErrors>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0E5D8-197B-FF46-B7CC-0D8E08FF703B}">
  <sheetPr codeName="Sheet6">
    <tabColor theme="2" tint="-0.499984740745262"/>
  </sheetPr>
  <dimension ref="A1"/>
  <sheetViews>
    <sheetView view="pageBreakPreview" zoomScale="60" zoomScaleNormal="100" workbookViewId="0"/>
  </sheetViews>
  <sheetFormatPr baseColWidth="10" defaultRowHeight="16"/>
  <sheetData/>
  <pageMargins left="0.7" right="0.7" top="0.75" bottom="0.75" header="0.3" footer="0.3"/>
  <pageSetup paperSize="9" orientation="portrait" horizontalDpi="0" verticalDpi="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F1200-0395-ED49-963B-8A0719CCC083}">
  <sheetPr codeName="Sheet7">
    <tabColor theme="0" tint="-0.249977111117893"/>
  </sheetPr>
  <dimension ref="B2:L132"/>
  <sheetViews>
    <sheetView showGridLines="0" zoomScale="110" zoomScaleNormal="110" workbookViewId="0">
      <selection activeCell="G99" sqref="G99"/>
    </sheetView>
  </sheetViews>
  <sheetFormatPr baseColWidth="10" defaultRowHeight="16"/>
  <cols>
    <col min="1" max="1" width="10.83203125" style="174"/>
    <col min="2" max="2" width="11" style="174" bestFit="1" customWidth="1"/>
    <col min="3" max="4" width="10.83203125" style="174"/>
    <col min="5" max="5" width="11.5" style="175" bestFit="1" customWidth="1"/>
    <col min="6" max="6" width="10.83203125" style="174" customWidth="1"/>
    <col min="7" max="7" width="11" style="175" bestFit="1" customWidth="1"/>
    <col min="8" max="16384" width="10.83203125" style="174"/>
  </cols>
  <sheetData>
    <row r="2" spans="2:7">
      <c r="D2" s="516" t="s">
        <v>132</v>
      </c>
      <c r="E2" s="516"/>
      <c r="F2" s="516" t="s">
        <v>131</v>
      </c>
      <c r="G2" s="516"/>
    </row>
    <row r="3" spans="2:7">
      <c r="D3" s="174" t="s">
        <v>133</v>
      </c>
      <c r="E3" s="179" t="s">
        <v>134</v>
      </c>
      <c r="F3" s="174" t="s">
        <v>133</v>
      </c>
      <c r="G3" s="179" t="s">
        <v>134</v>
      </c>
    </row>
    <row r="4" spans="2:7" ht="16" customHeight="1">
      <c r="B4" s="520" t="s">
        <v>135</v>
      </c>
      <c r="C4" s="521"/>
      <c r="D4" s="521"/>
      <c r="E4" s="521"/>
      <c r="F4" s="521"/>
      <c r="G4" s="522"/>
    </row>
    <row r="5" spans="2:7">
      <c r="B5" s="180" t="s">
        <v>136</v>
      </c>
      <c r="C5" s="181" t="s">
        <v>137</v>
      </c>
      <c r="D5" s="191">
        <v>1.23707E-2</v>
      </c>
      <c r="E5" s="182">
        <v>1.26768E-2</v>
      </c>
      <c r="F5" s="191">
        <v>2.3648949999999998E-2</v>
      </c>
      <c r="G5" s="192">
        <v>4.4875000000000002E-3</v>
      </c>
    </row>
    <row r="6" spans="2:7">
      <c r="B6" s="183">
        <v>0.1</v>
      </c>
      <c r="C6" s="174" t="s">
        <v>138</v>
      </c>
      <c r="D6" s="193">
        <v>24.134399999999999</v>
      </c>
      <c r="E6" s="184">
        <v>17.382100000000001</v>
      </c>
      <c r="F6" s="193">
        <v>7.9635643690000002</v>
      </c>
      <c r="G6" s="194">
        <v>4.9483189999999997</v>
      </c>
    </row>
    <row r="7" spans="2:7">
      <c r="B7" s="185"/>
      <c r="D7" s="195" t="s">
        <v>12</v>
      </c>
      <c r="E7" s="186">
        <v>9.8999999999999999E-4</v>
      </c>
      <c r="F7" s="195" t="s">
        <v>12</v>
      </c>
      <c r="G7" s="186">
        <v>9.8999999999999999E-4</v>
      </c>
    </row>
    <row r="8" spans="2:7">
      <c r="B8" s="185"/>
      <c r="D8" s="195" t="s">
        <v>141</v>
      </c>
      <c r="E8" s="186">
        <v>4.761E-2</v>
      </c>
      <c r="F8" s="195" t="s">
        <v>141</v>
      </c>
      <c r="G8" s="186">
        <v>4.761E-2</v>
      </c>
    </row>
    <row r="9" spans="2:7">
      <c r="B9" s="185"/>
      <c r="D9" s="195" t="s">
        <v>142</v>
      </c>
      <c r="E9" s="186">
        <v>0.30359999999999998</v>
      </c>
      <c r="F9" s="195" t="s">
        <v>142</v>
      </c>
      <c r="G9" s="186">
        <v>0.30359999999999998</v>
      </c>
    </row>
    <row r="10" spans="2:7">
      <c r="B10" s="185"/>
      <c r="D10" s="195" t="s">
        <v>143</v>
      </c>
      <c r="E10" s="186">
        <v>0.16852</v>
      </c>
      <c r="F10" s="195" t="s">
        <v>143</v>
      </c>
      <c r="G10" s="186">
        <v>0.16852</v>
      </c>
    </row>
    <row r="11" spans="2:7">
      <c r="B11" s="185"/>
      <c r="D11" s="195" t="s">
        <v>144</v>
      </c>
      <c r="E11" s="186">
        <v>3.6409999999999998E-2</v>
      </c>
      <c r="F11" s="195" t="s">
        <v>144</v>
      </c>
      <c r="G11" s="186">
        <v>3.6409999999999998E-2</v>
      </c>
    </row>
    <row r="12" spans="2:7">
      <c r="B12" s="185"/>
      <c r="D12" s="195" t="s">
        <v>145</v>
      </c>
      <c r="E12" s="186">
        <v>0.26441999999999999</v>
      </c>
      <c r="F12" s="195" t="s">
        <v>145</v>
      </c>
      <c r="G12" s="186">
        <v>0.31312000000000001</v>
      </c>
    </row>
    <row r="13" spans="2:7">
      <c r="B13" s="185"/>
      <c r="D13" s="195" t="s">
        <v>146</v>
      </c>
      <c r="E13" s="186">
        <v>0.26244000000000001</v>
      </c>
      <c r="F13" s="195" t="s">
        <v>146</v>
      </c>
      <c r="G13" s="186">
        <v>0.27979999999999999</v>
      </c>
    </row>
    <row r="14" spans="2:7">
      <c r="B14" s="185"/>
      <c r="D14" s="195" t="s">
        <v>147</v>
      </c>
      <c r="E14" s="186">
        <v>0.13617000000000001</v>
      </c>
      <c r="F14" s="195" t="s">
        <v>147</v>
      </c>
      <c r="G14" s="186">
        <v>0.13949</v>
      </c>
    </row>
    <row r="15" spans="2:7">
      <c r="B15" s="185"/>
      <c r="D15" s="195" t="s">
        <v>24</v>
      </c>
      <c r="E15" s="186">
        <v>0.28583999999999998</v>
      </c>
      <c r="F15" s="195" t="s">
        <v>24</v>
      </c>
      <c r="G15" s="186">
        <v>0.28583999999999998</v>
      </c>
    </row>
    <row r="16" spans="2:7">
      <c r="B16" s="185"/>
      <c r="D16" s="195" t="s">
        <v>23</v>
      </c>
      <c r="E16" s="186">
        <v>1.353E-2</v>
      </c>
      <c r="F16" s="195" t="s">
        <v>23</v>
      </c>
      <c r="G16" s="186">
        <v>1.353E-2</v>
      </c>
    </row>
    <row r="17" spans="2:7">
      <c r="B17" s="185"/>
      <c r="D17" s="195" t="s">
        <v>22</v>
      </c>
      <c r="E17" s="186">
        <v>0.13671</v>
      </c>
      <c r="F17" s="195" t="s">
        <v>22</v>
      </c>
      <c r="G17" s="186">
        <v>0.14194000000000001</v>
      </c>
    </row>
    <row r="18" spans="2:7">
      <c r="B18" s="187"/>
      <c r="C18" s="188"/>
      <c r="D18" s="196" t="s">
        <v>148</v>
      </c>
      <c r="E18" s="190">
        <v>3.0799999999999998E-3</v>
      </c>
      <c r="F18" s="196" t="s">
        <v>148</v>
      </c>
      <c r="G18" s="190">
        <v>2.5200000000000001E-3</v>
      </c>
    </row>
    <row r="19" spans="2:7">
      <c r="B19" s="180" t="s">
        <v>136</v>
      </c>
      <c r="C19" s="181" t="s">
        <v>137</v>
      </c>
      <c r="D19" s="191">
        <v>1.3554E-2</v>
      </c>
      <c r="E19" s="197">
        <v>1.2840000000000001E-2</v>
      </c>
      <c r="F19" s="191">
        <v>2.3806999999999998E-2</v>
      </c>
      <c r="G19" s="182">
        <v>4.4450000000000002E-3</v>
      </c>
    </row>
    <row r="20" spans="2:7">
      <c r="B20" s="183">
        <v>0.5</v>
      </c>
      <c r="C20" s="174" t="s">
        <v>138</v>
      </c>
      <c r="D20" s="193">
        <v>43.979410000000001</v>
      </c>
      <c r="E20" s="177">
        <v>30.594011800000001</v>
      </c>
      <c r="F20" s="193">
        <v>6.5616750000000001</v>
      </c>
      <c r="G20" s="184">
        <v>5.2850175799999999</v>
      </c>
    </row>
    <row r="21" spans="2:7">
      <c r="B21" s="198"/>
      <c r="D21" s="195" t="s">
        <v>12</v>
      </c>
      <c r="E21" s="175">
        <v>1.3500000000000001E-3</v>
      </c>
      <c r="F21" s="195" t="s">
        <v>12</v>
      </c>
      <c r="G21" s="186">
        <v>1.3500000000000001E-3</v>
      </c>
    </row>
    <row r="22" spans="2:7">
      <c r="B22" s="198"/>
      <c r="D22" s="195" t="s">
        <v>141</v>
      </c>
      <c r="E22" s="175">
        <v>2.6450000000000001E-2</v>
      </c>
      <c r="F22" s="195" t="s">
        <v>141</v>
      </c>
      <c r="G22" s="186">
        <v>4.8550000000000003E-2</v>
      </c>
    </row>
    <row r="23" spans="2:7">
      <c r="B23" s="198"/>
      <c r="D23" s="195" t="s">
        <v>142</v>
      </c>
      <c r="E23" s="175">
        <v>0.36062</v>
      </c>
      <c r="F23" s="195" t="s">
        <v>142</v>
      </c>
      <c r="G23" s="186">
        <v>0.33773999999999998</v>
      </c>
    </row>
    <row r="24" spans="2:7">
      <c r="B24" s="198"/>
      <c r="D24" s="195" t="s">
        <v>143</v>
      </c>
      <c r="E24" s="175">
        <v>0.2298</v>
      </c>
      <c r="F24" s="195" t="s">
        <v>143</v>
      </c>
      <c r="G24" s="186">
        <v>0.17429</v>
      </c>
    </row>
    <row r="25" spans="2:7">
      <c r="B25" s="198"/>
      <c r="D25" s="195" t="s">
        <v>144</v>
      </c>
      <c r="E25" s="175">
        <v>4.965E-2</v>
      </c>
      <c r="F25" s="195" t="s">
        <v>144</v>
      </c>
      <c r="G25" s="186">
        <v>4.965E-2</v>
      </c>
    </row>
    <row r="26" spans="2:7">
      <c r="B26" s="198"/>
      <c r="D26" s="195" t="s">
        <v>145</v>
      </c>
      <c r="E26" s="175">
        <v>0.20785000000000001</v>
      </c>
      <c r="F26" s="195" t="s">
        <v>145</v>
      </c>
      <c r="G26" s="186">
        <v>0.31125999999999998</v>
      </c>
    </row>
    <row r="27" spans="2:7">
      <c r="B27" s="198"/>
      <c r="D27" s="195" t="s">
        <v>146</v>
      </c>
      <c r="E27" s="175">
        <v>0.20669000000000001</v>
      </c>
      <c r="F27" s="195" t="s">
        <v>146</v>
      </c>
      <c r="G27" s="186">
        <v>0.28100999999999998</v>
      </c>
    </row>
    <row r="28" spans="2:7">
      <c r="B28" s="198"/>
      <c r="D28" s="195" t="s">
        <v>147</v>
      </c>
      <c r="E28" s="175">
        <v>7.5649999999999995E-2</v>
      </c>
      <c r="F28" s="195" t="s">
        <v>147</v>
      </c>
      <c r="G28" s="186">
        <v>0.14102999999999999</v>
      </c>
    </row>
    <row r="29" spans="2:7">
      <c r="B29" s="198"/>
      <c r="D29" s="195" t="s">
        <v>24</v>
      </c>
      <c r="E29" s="175">
        <v>0.22767000000000001</v>
      </c>
      <c r="F29" s="195" t="s">
        <v>24</v>
      </c>
      <c r="G29" s="186">
        <v>0.24343000000000001</v>
      </c>
    </row>
    <row r="30" spans="2:7">
      <c r="B30" s="198"/>
      <c r="D30" s="195" t="s">
        <v>23</v>
      </c>
      <c r="E30" s="175">
        <v>1.8450000000000001E-2</v>
      </c>
      <c r="F30" s="195" t="s">
        <v>23</v>
      </c>
      <c r="G30" s="186">
        <v>1.8450000000000001E-2</v>
      </c>
    </row>
    <row r="31" spans="2:7">
      <c r="B31" s="198"/>
      <c r="D31" s="195" t="s">
        <v>22</v>
      </c>
      <c r="E31" s="175">
        <v>7.5950000000000004E-2</v>
      </c>
      <c r="F31" s="195" t="s">
        <v>22</v>
      </c>
      <c r="G31" s="186">
        <v>0.14302000000000001</v>
      </c>
    </row>
    <row r="32" spans="2:7">
      <c r="B32" s="199"/>
      <c r="C32" s="188"/>
      <c r="D32" s="196" t="s">
        <v>148</v>
      </c>
      <c r="E32" s="189">
        <v>4.1999999999999997E-3</v>
      </c>
      <c r="F32" s="196" t="s">
        <v>148</v>
      </c>
      <c r="G32" s="190">
        <v>1.4E-3</v>
      </c>
    </row>
    <row r="33" spans="2:7">
      <c r="B33" s="180" t="s">
        <v>136</v>
      </c>
      <c r="C33" s="181" t="s">
        <v>137</v>
      </c>
      <c r="D33" s="191">
        <v>1.373279E-2</v>
      </c>
      <c r="E33" s="197">
        <v>1.2939000000000001E-2</v>
      </c>
      <c r="F33" s="191">
        <v>2.3807512499999999E-2</v>
      </c>
      <c r="G33" s="182">
        <v>4.4752999999999998E-3</v>
      </c>
    </row>
    <row r="34" spans="2:7">
      <c r="B34" s="183">
        <v>0.8</v>
      </c>
      <c r="C34" s="174" t="s">
        <v>138</v>
      </c>
      <c r="D34" s="193">
        <v>51.359270000000002</v>
      </c>
      <c r="E34" s="178">
        <v>36.029775000000001</v>
      </c>
      <c r="F34" s="193">
        <v>6.5656749999999997</v>
      </c>
      <c r="G34" s="184">
        <v>4.9056819999999997</v>
      </c>
    </row>
    <row r="35" spans="2:7">
      <c r="B35" s="198"/>
      <c r="D35" s="204" t="s">
        <v>12</v>
      </c>
      <c r="E35" s="175">
        <v>1.6199999999999999E-3</v>
      </c>
      <c r="F35" s="204" t="s">
        <v>12</v>
      </c>
      <c r="G35" s="186">
        <v>1.6199999999999999E-3</v>
      </c>
    </row>
    <row r="36" spans="2:7">
      <c r="B36" s="198"/>
      <c r="D36" s="204" t="s">
        <v>141</v>
      </c>
      <c r="E36" s="175">
        <v>1.0580000000000001E-2</v>
      </c>
      <c r="F36" s="204" t="s">
        <v>141</v>
      </c>
      <c r="G36" s="186">
        <v>4.9059999999999999E-2</v>
      </c>
    </row>
    <row r="37" spans="2:7">
      <c r="B37" s="198"/>
      <c r="D37" s="204" t="s">
        <v>142</v>
      </c>
      <c r="E37" s="175">
        <v>0.36063000000000001</v>
      </c>
      <c r="F37" s="204" t="s">
        <v>142</v>
      </c>
      <c r="G37" s="186">
        <v>0.33762999999999999</v>
      </c>
    </row>
    <row r="38" spans="2:7">
      <c r="B38" s="198"/>
      <c r="D38" s="204" t="s">
        <v>143</v>
      </c>
      <c r="E38" s="175">
        <v>0.23585999999999999</v>
      </c>
      <c r="F38" s="204" t="s">
        <v>143</v>
      </c>
      <c r="G38" s="186">
        <v>0.17421</v>
      </c>
    </row>
    <row r="39" spans="2:7">
      <c r="B39" s="198"/>
      <c r="D39" s="204" t="s">
        <v>144</v>
      </c>
      <c r="E39" s="175">
        <v>5.9580000000000001E-2</v>
      </c>
      <c r="F39" s="204" t="s">
        <v>144</v>
      </c>
      <c r="G39" s="186">
        <v>5.3179999999999998E-2</v>
      </c>
    </row>
    <row r="40" spans="2:7">
      <c r="B40" s="198"/>
      <c r="D40" s="204" t="s">
        <v>145</v>
      </c>
      <c r="E40" s="175">
        <v>0.20774999999999999</v>
      </c>
      <c r="F40" s="204" t="s">
        <v>145</v>
      </c>
      <c r="G40" s="186">
        <v>0.31107000000000001</v>
      </c>
    </row>
    <row r="41" spans="2:7">
      <c r="B41" s="198"/>
      <c r="D41" s="204" t="s">
        <v>146</v>
      </c>
      <c r="E41" s="175">
        <v>0.20652000000000001</v>
      </c>
      <c r="F41" s="204" t="s">
        <v>146</v>
      </c>
      <c r="G41" s="186">
        <v>0.28111000000000003</v>
      </c>
    </row>
    <row r="42" spans="2:7">
      <c r="B42" s="198"/>
      <c r="D42" s="204" t="s">
        <v>147</v>
      </c>
      <c r="E42" s="175">
        <v>6.8229999999999999E-2</v>
      </c>
      <c r="F42" s="204" t="s">
        <v>147</v>
      </c>
      <c r="G42" s="186">
        <v>0.14105000000000001</v>
      </c>
    </row>
    <row r="43" spans="2:7">
      <c r="B43" s="198"/>
      <c r="D43" s="204" t="s">
        <v>24</v>
      </c>
      <c r="E43" s="175">
        <v>0.22770000000000001</v>
      </c>
      <c r="F43" s="204" t="s">
        <v>24</v>
      </c>
      <c r="G43" s="186">
        <v>0.24354999999999999</v>
      </c>
    </row>
    <row r="44" spans="2:7">
      <c r="B44" s="198"/>
      <c r="D44" s="204" t="s">
        <v>23</v>
      </c>
      <c r="E44" s="175">
        <v>2.214E-2</v>
      </c>
      <c r="F44" s="204" t="s">
        <v>23</v>
      </c>
      <c r="G44" s="186">
        <v>2.214E-2</v>
      </c>
    </row>
    <row r="45" spans="2:7">
      <c r="B45" s="198"/>
      <c r="D45" s="204" t="s">
        <v>22</v>
      </c>
      <c r="E45" s="175">
        <v>6.7750000000000005E-2</v>
      </c>
      <c r="F45" s="204" t="s">
        <v>22</v>
      </c>
      <c r="G45" s="186">
        <v>0.14304</v>
      </c>
    </row>
    <row r="46" spans="2:7">
      <c r="B46" s="199"/>
      <c r="C46" s="188"/>
      <c r="D46" s="205" t="s">
        <v>148</v>
      </c>
      <c r="E46" s="189">
        <v>5.0400000000000002E-3</v>
      </c>
      <c r="F46" s="205" t="s">
        <v>148</v>
      </c>
      <c r="G46" s="190">
        <v>5.5999999999999995E-4</v>
      </c>
    </row>
    <row r="47" spans="2:7" ht="16" customHeight="1">
      <c r="B47" s="517" t="s">
        <v>139</v>
      </c>
      <c r="C47" s="518"/>
      <c r="D47" s="518"/>
      <c r="E47" s="518"/>
      <c r="F47" s="518"/>
      <c r="G47" s="519"/>
    </row>
    <row r="48" spans="2:7">
      <c r="B48" s="180" t="s">
        <v>136</v>
      </c>
      <c r="C48" s="181" t="s">
        <v>137</v>
      </c>
      <c r="D48" s="206">
        <v>1.2288521E-2</v>
      </c>
      <c r="E48" s="197">
        <v>1.248E-2</v>
      </c>
      <c r="F48" s="206">
        <v>2.4571200000000001E-2</v>
      </c>
      <c r="G48" s="182">
        <v>4.2750000000000002E-3</v>
      </c>
    </row>
    <row r="49" spans="2:12" ht="17">
      <c r="B49" s="183">
        <v>0.1</v>
      </c>
      <c r="C49" s="174" t="s">
        <v>138</v>
      </c>
      <c r="D49" s="207">
        <v>24.497579999999999</v>
      </c>
      <c r="E49" s="178">
        <v>18.677847</v>
      </c>
      <c r="F49" s="207">
        <v>3.0299852999999999</v>
      </c>
      <c r="G49" s="184">
        <v>2.6762549999999998</v>
      </c>
      <c r="L49" s="222"/>
    </row>
    <row r="50" spans="2:12" ht="17">
      <c r="B50" s="198"/>
      <c r="D50" s="207" t="s">
        <v>12</v>
      </c>
      <c r="E50" s="176">
        <v>9.8999999999999999E-4</v>
      </c>
      <c r="F50" s="207" t="s">
        <v>12</v>
      </c>
      <c r="G50" s="200">
        <v>9.8999999999999999E-4</v>
      </c>
      <c r="L50" s="222"/>
    </row>
    <row r="51" spans="2:12" ht="17">
      <c r="B51" s="198"/>
      <c r="D51" s="207" t="s">
        <v>141</v>
      </c>
      <c r="E51" s="176">
        <v>4.761E-2</v>
      </c>
      <c r="F51" s="207" t="s">
        <v>141</v>
      </c>
      <c r="G51" s="200">
        <v>4.761E-2</v>
      </c>
      <c r="L51" s="222"/>
    </row>
    <row r="52" spans="2:12" ht="17">
      <c r="B52" s="198"/>
      <c r="D52" s="207" t="s">
        <v>142</v>
      </c>
      <c r="E52" s="176">
        <v>0.30359999999999998</v>
      </c>
      <c r="F52" s="207" t="s">
        <v>142</v>
      </c>
      <c r="G52" s="200">
        <v>0.30359999999999998</v>
      </c>
      <c r="L52" s="222"/>
    </row>
    <row r="53" spans="2:12" ht="17">
      <c r="B53" s="198"/>
      <c r="D53" s="207" t="s">
        <v>143</v>
      </c>
      <c r="E53" s="176">
        <v>0.16852</v>
      </c>
      <c r="F53" s="207" t="s">
        <v>143</v>
      </c>
      <c r="G53" s="200">
        <v>0.16852</v>
      </c>
      <c r="L53" s="222"/>
    </row>
    <row r="54" spans="2:12" ht="17">
      <c r="B54" s="198"/>
      <c r="D54" s="207" t="s">
        <v>144</v>
      </c>
      <c r="E54" s="176">
        <v>3.6409999999999998E-2</v>
      </c>
      <c r="F54" s="207" t="s">
        <v>144</v>
      </c>
      <c r="G54" s="200">
        <v>3.6409999999999998E-2</v>
      </c>
      <c r="L54" s="222"/>
    </row>
    <row r="55" spans="2:12" ht="17">
      <c r="B55" s="198"/>
      <c r="D55" s="207" t="s">
        <v>145</v>
      </c>
      <c r="E55" s="176">
        <v>0.26441999999999999</v>
      </c>
      <c r="F55" s="207" t="s">
        <v>145</v>
      </c>
      <c r="G55" s="200">
        <v>0.31424999999999997</v>
      </c>
      <c r="L55" s="222"/>
    </row>
    <row r="56" spans="2:12" ht="17">
      <c r="B56" s="198"/>
      <c r="D56" s="207" t="s">
        <v>146</v>
      </c>
      <c r="E56" s="176">
        <v>0.26244000000000001</v>
      </c>
      <c r="F56" s="207" t="s">
        <v>146</v>
      </c>
      <c r="G56" s="200">
        <v>0.28137000000000001</v>
      </c>
      <c r="L56" s="222"/>
    </row>
    <row r="57" spans="2:12" ht="17">
      <c r="B57" s="198"/>
      <c r="D57" s="207" t="s">
        <v>147</v>
      </c>
      <c r="E57" s="176">
        <v>0.13617000000000001</v>
      </c>
      <c r="F57" s="207" t="s">
        <v>147</v>
      </c>
      <c r="G57" s="200">
        <v>0.14091999999999999</v>
      </c>
      <c r="L57" s="222"/>
    </row>
    <row r="58" spans="2:12" ht="17">
      <c r="B58" s="198"/>
      <c r="D58" s="207" t="s">
        <v>24</v>
      </c>
      <c r="E58" s="176">
        <v>0.28583999999999998</v>
      </c>
      <c r="F58" s="207" t="s">
        <v>24</v>
      </c>
      <c r="G58" s="200">
        <v>0.28583999999999998</v>
      </c>
      <c r="L58" s="222"/>
    </row>
    <row r="59" spans="2:12" ht="17">
      <c r="B59" s="198"/>
      <c r="D59" s="207" t="s">
        <v>23</v>
      </c>
      <c r="E59" s="176">
        <v>1.353E-2</v>
      </c>
      <c r="F59" s="207" t="s">
        <v>23</v>
      </c>
      <c r="G59" s="200">
        <v>1.353E-2</v>
      </c>
      <c r="L59" s="222"/>
    </row>
    <row r="60" spans="2:12" ht="17">
      <c r="B60" s="198"/>
      <c r="D60" s="207" t="s">
        <v>22</v>
      </c>
      <c r="E60" s="176">
        <v>0.13671</v>
      </c>
      <c r="F60" s="207" t="s">
        <v>22</v>
      </c>
      <c r="G60" s="200">
        <v>0.14299000000000001</v>
      </c>
      <c r="L60" s="222"/>
    </row>
    <row r="61" spans="2:12">
      <c r="B61" s="199"/>
      <c r="C61" s="188"/>
      <c r="D61" s="208" t="s">
        <v>148</v>
      </c>
      <c r="E61" s="201">
        <v>3.0799999999999998E-3</v>
      </c>
      <c r="F61" s="208" t="s">
        <v>148</v>
      </c>
      <c r="G61" s="202">
        <v>2.5200000000000001E-3</v>
      </c>
    </row>
    <row r="62" spans="2:12">
      <c r="B62" s="180" t="s">
        <v>136</v>
      </c>
      <c r="C62" s="181" t="s">
        <v>137</v>
      </c>
      <c r="D62" s="206">
        <v>1.3455999999999999E-2</v>
      </c>
      <c r="E62" s="197">
        <v>1.2817E-2</v>
      </c>
      <c r="F62" s="206">
        <v>2.4571300000000001E-2</v>
      </c>
      <c r="G62" s="182">
        <v>4.2737000000000001E-3</v>
      </c>
    </row>
    <row r="63" spans="2:12">
      <c r="B63" s="183">
        <v>0.5</v>
      </c>
      <c r="C63" s="174" t="s">
        <v>138</v>
      </c>
      <c r="D63" s="207">
        <v>44.603174000000003</v>
      </c>
      <c r="E63" s="178">
        <v>32.581372999999999</v>
      </c>
      <c r="F63" s="207">
        <v>3.03528245</v>
      </c>
      <c r="G63" s="203">
        <v>2.6356826999999998</v>
      </c>
    </row>
    <row r="64" spans="2:12" ht="17">
      <c r="B64" s="198"/>
      <c r="D64" s="207" t="s">
        <v>12</v>
      </c>
      <c r="E64" s="176">
        <v>1.3500000000000001E-3</v>
      </c>
      <c r="F64" s="207" t="s">
        <v>12</v>
      </c>
      <c r="G64" s="200">
        <v>1.3500000000000001E-3</v>
      </c>
      <c r="L64" s="222"/>
    </row>
    <row r="65" spans="2:12" ht="17">
      <c r="B65" s="198"/>
      <c r="D65" s="207" t="s">
        <v>141</v>
      </c>
      <c r="E65" s="176">
        <v>2.6450000000000001E-2</v>
      </c>
      <c r="F65" s="207" t="s">
        <v>141</v>
      </c>
      <c r="G65" s="200">
        <v>4.8649999999999999E-2</v>
      </c>
      <c r="L65" s="222"/>
    </row>
    <row r="66" spans="2:12" ht="17">
      <c r="B66" s="198"/>
      <c r="D66" s="207" t="s">
        <v>142</v>
      </c>
      <c r="E66" s="176">
        <v>0.36065000000000003</v>
      </c>
      <c r="F66" s="207" t="s">
        <v>142</v>
      </c>
      <c r="G66" s="200">
        <v>0.33772999999999997</v>
      </c>
      <c r="L66" s="222"/>
    </row>
    <row r="67" spans="2:12" ht="17">
      <c r="B67" s="198"/>
      <c r="D67" s="207" t="s">
        <v>143</v>
      </c>
      <c r="E67" s="176">
        <v>0.2298</v>
      </c>
      <c r="F67" s="207" t="s">
        <v>143</v>
      </c>
      <c r="G67" s="200">
        <v>0.17480000000000001</v>
      </c>
      <c r="L67" s="222"/>
    </row>
    <row r="68" spans="2:12" ht="17">
      <c r="B68" s="198"/>
      <c r="D68" s="207" t="s">
        <v>144</v>
      </c>
      <c r="E68" s="176">
        <v>4.965E-2</v>
      </c>
      <c r="F68" s="207" t="s">
        <v>144</v>
      </c>
      <c r="G68" s="200">
        <v>4.965E-2</v>
      </c>
      <c r="L68" s="222"/>
    </row>
    <row r="69" spans="2:12" ht="17">
      <c r="B69" s="198"/>
      <c r="D69" s="207" t="s">
        <v>145</v>
      </c>
      <c r="E69" s="176">
        <v>0.20785000000000001</v>
      </c>
      <c r="F69" s="207" t="s">
        <v>145</v>
      </c>
      <c r="G69" s="200">
        <v>0.31152999999999997</v>
      </c>
      <c r="L69" s="222"/>
    </row>
    <row r="70" spans="2:12" ht="17">
      <c r="B70" s="198"/>
      <c r="D70" s="207" t="s">
        <v>146</v>
      </c>
      <c r="E70" s="176">
        <v>0.20671999999999999</v>
      </c>
      <c r="F70" s="207" t="s">
        <v>146</v>
      </c>
      <c r="G70" s="200">
        <v>0.28143000000000001</v>
      </c>
      <c r="L70" s="222"/>
    </row>
    <row r="71" spans="2:12" ht="17">
      <c r="B71" s="198"/>
      <c r="D71" s="207" t="s">
        <v>147</v>
      </c>
      <c r="E71" s="176">
        <v>7.5649999999999995E-2</v>
      </c>
      <c r="F71" s="207" t="s">
        <v>147</v>
      </c>
      <c r="G71" s="200">
        <v>0.14094999999999999</v>
      </c>
      <c r="L71" s="222"/>
    </row>
    <row r="72" spans="2:12" ht="17">
      <c r="B72" s="198"/>
      <c r="D72" s="207" t="s">
        <v>24</v>
      </c>
      <c r="E72" s="176">
        <v>0.22764999999999999</v>
      </c>
      <c r="F72" s="207" t="s">
        <v>24</v>
      </c>
      <c r="G72" s="200">
        <v>0.24329000000000001</v>
      </c>
      <c r="L72" s="222"/>
    </row>
    <row r="73" spans="2:12" ht="17">
      <c r="B73" s="198"/>
      <c r="D73" s="207" t="s">
        <v>23</v>
      </c>
      <c r="E73" s="176">
        <v>1.8450000000000001E-2</v>
      </c>
      <c r="F73" s="207" t="s">
        <v>23</v>
      </c>
      <c r="G73" s="200">
        <v>1.8450000000000001E-2</v>
      </c>
      <c r="L73" s="222"/>
    </row>
    <row r="74" spans="2:12" ht="17">
      <c r="B74" s="198"/>
      <c r="D74" s="207" t="s">
        <v>22</v>
      </c>
      <c r="E74" s="176">
        <v>7.5950000000000004E-2</v>
      </c>
      <c r="F74" s="207" t="s">
        <v>22</v>
      </c>
      <c r="G74" s="200">
        <v>0.14302999999999999</v>
      </c>
      <c r="L74" s="222"/>
    </row>
    <row r="75" spans="2:12" ht="17">
      <c r="B75" s="199"/>
      <c r="C75" s="188"/>
      <c r="D75" s="208" t="s">
        <v>148</v>
      </c>
      <c r="E75" s="201">
        <v>4.1999999999999997E-3</v>
      </c>
      <c r="F75" s="208" t="s">
        <v>148</v>
      </c>
      <c r="G75" s="202">
        <v>1.4E-3</v>
      </c>
      <c r="L75" s="222"/>
    </row>
    <row r="76" spans="2:12">
      <c r="B76" s="180" t="s">
        <v>136</v>
      </c>
      <c r="C76" s="181" t="s">
        <v>137</v>
      </c>
      <c r="D76" s="206">
        <v>1.363E-2</v>
      </c>
      <c r="E76" s="197">
        <v>1.2926999999999999E-2</v>
      </c>
      <c r="F76" s="206">
        <v>2.4570000000000002E-2</v>
      </c>
      <c r="G76" s="182">
        <v>4.2700000000000004E-3</v>
      </c>
    </row>
    <row r="77" spans="2:12">
      <c r="B77" s="183">
        <v>0.8</v>
      </c>
      <c r="C77" s="174" t="s">
        <v>138</v>
      </c>
      <c r="D77" s="207">
        <v>51.982810000000001</v>
      </c>
      <c r="E77" s="178">
        <v>38.161200000000001</v>
      </c>
      <c r="F77" s="207">
        <v>3.0367827073289999</v>
      </c>
      <c r="G77" s="184">
        <v>2.7394754749999999</v>
      </c>
    </row>
    <row r="78" spans="2:12">
      <c r="B78" s="198"/>
      <c r="D78" s="204" t="s">
        <v>12</v>
      </c>
      <c r="E78" s="176">
        <v>1.6199999999999999E-3</v>
      </c>
      <c r="F78" s="204" t="s">
        <v>12</v>
      </c>
      <c r="G78" s="200">
        <v>1.6199999999999999E-3</v>
      </c>
    </row>
    <row r="79" spans="2:12">
      <c r="B79" s="198"/>
      <c r="D79" s="204" t="s">
        <v>141</v>
      </c>
      <c r="E79" s="176">
        <v>1.0580000000000001E-2</v>
      </c>
      <c r="F79" s="204" t="s">
        <v>141</v>
      </c>
      <c r="G79" s="200">
        <v>4.9169999999999998E-2</v>
      </c>
    </row>
    <row r="80" spans="2:12">
      <c r="B80" s="198"/>
      <c r="D80" s="204" t="s">
        <v>142</v>
      </c>
      <c r="E80" s="176">
        <v>0.36065999999999998</v>
      </c>
      <c r="F80" s="204" t="s">
        <v>142</v>
      </c>
      <c r="G80" s="200">
        <v>0.33762999999999999</v>
      </c>
    </row>
    <row r="81" spans="2:7">
      <c r="B81" s="198"/>
      <c r="D81" s="204" t="s">
        <v>143</v>
      </c>
      <c r="E81" s="176">
        <v>0.23593</v>
      </c>
      <c r="F81" s="204" t="s">
        <v>143</v>
      </c>
      <c r="G81" s="200">
        <v>0.17469000000000001</v>
      </c>
    </row>
    <row r="82" spans="2:7">
      <c r="B82" s="198"/>
      <c r="D82" s="204" t="s">
        <v>144</v>
      </c>
      <c r="E82" s="176">
        <v>5.9580000000000001E-2</v>
      </c>
      <c r="F82" s="204" t="s">
        <v>144</v>
      </c>
      <c r="G82" s="200">
        <v>5.2940000000000001E-2</v>
      </c>
    </row>
    <row r="83" spans="2:7">
      <c r="B83" s="198"/>
      <c r="D83" s="204" t="s">
        <v>145</v>
      </c>
      <c r="E83" s="176">
        <v>0.20777000000000001</v>
      </c>
      <c r="F83" s="204" t="s">
        <v>145</v>
      </c>
      <c r="G83" s="200">
        <v>0.31118000000000001</v>
      </c>
    </row>
    <row r="84" spans="2:7">
      <c r="B84" s="198"/>
      <c r="D84" s="204" t="s">
        <v>146</v>
      </c>
      <c r="E84" s="176">
        <v>0.20649999999999999</v>
      </c>
      <c r="F84" s="204" t="s">
        <v>146</v>
      </c>
      <c r="G84" s="200">
        <v>0.28145999999999999</v>
      </c>
    </row>
    <row r="85" spans="2:7">
      <c r="B85" s="198"/>
      <c r="D85" s="204" t="s">
        <v>147</v>
      </c>
      <c r="E85" s="176">
        <v>6.8180000000000004E-2</v>
      </c>
      <c r="F85" s="204" t="s">
        <v>147</v>
      </c>
      <c r="G85" s="200">
        <v>0.14096</v>
      </c>
    </row>
    <row r="86" spans="2:7">
      <c r="B86" s="198"/>
      <c r="D86" s="204" t="s">
        <v>24</v>
      </c>
      <c r="E86" s="176">
        <v>0.22767000000000001</v>
      </c>
      <c r="F86" s="204" t="s">
        <v>24</v>
      </c>
      <c r="G86" s="200">
        <v>0.24335999999999999</v>
      </c>
    </row>
    <row r="87" spans="2:7">
      <c r="B87" s="198"/>
      <c r="D87" s="204" t="s">
        <v>23</v>
      </c>
      <c r="E87" s="176">
        <v>2.214E-2</v>
      </c>
      <c r="F87" s="204" t="s">
        <v>23</v>
      </c>
      <c r="G87" s="200">
        <v>2.214E-2</v>
      </c>
    </row>
    <row r="88" spans="2:7">
      <c r="B88" s="198"/>
      <c r="D88" s="204" t="s">
        <v>22</v>
      </c>
      <c r="E88" s="176">
        <v>6.7750000000000005E-2</v>
      </c>
      <c r="F88" s="204" t="s">
        <v>22</v>
      </c>
      <c r="G88" s="200">
        <v>0.14304</v>
      </c>
    </row>
    <row r="89" spans="2:7">
      <c r="B89" s="199"/>
      <c r="C89" s="188"/>
      <c r="D89" s="199" t="s">
        <v>148</v>
      </c>
      <c r="E89" s="201">
        <v>5.0400000000000002E-3</v>
      </c>
      <c r="F89" s="205" t="s">
        <v>148</v>
      </c>
      <c r="G89" s="202">
        <v>5.5999999999999995E-4</v>
      </c>
    </row>
    <row r="90" spans="2:7" ht="16" customHeight="1">
      <c r="B90" s="517" t="s">
        <v>140</v>
      </c>
      <c r="C90" s="518"/>
      <c r="D90" s="518"/>
      <c r="E90" s="518"/>
      <c r="F90" s="518"/>
      <c r="G90" s="519"/>
    </row>
    <row r="91" spans="2:7">
      <c r="B91" s="180" t="s">
        <v>136</v>
      </c>
      <c r="C91" s="181" t="s">
        <v>137</v>
      </c>
      <c r="D91" s="206">
        <v>1.2278000000000001E-2</v>
      </c>
      <c r="E91" s="197">
        <v>1.247E-2</v>
      </c>
      <c r="F91" s="206">
        <v>2.435814E-2</v>
      </c>
      <c r="G91" s="182">
        <v>4.3334000000000003E-3</v>
      </c>
    </row>
    <row r="92" spans="2:7">
      <c r="B92" s="183">
        <v>0.1</v>
      </c>
      <c r="C92" s="174" t="s">
        <v>138</v>
      </c>
      <c r="D92" s="207">
        <v>24.514475690000001</v>
      </c>
      <c r="E92" s="178">
        <v>18.819590000000002</v>
      </c>
      <c r="F92" s="207">
        <v>2.3835149593999998</v>
      </c>
      <c r="G92" s="184">
        <v>2.5127679999999999</v>
      </c>
    </row>
    <row r="93" spans="2:7">
      <c r="B93" s="198"/>
      <c r="D93" s="195" t="s">
        <v>12</v>
      </c>
      <c r="E93" s="176">
        <v>9.8999999999999999E-4</v>
      </c>
      <c r="F93" s="195" t="s">
        <v>12</v>
      </c>
      <c r="G93" s="200">
        <v>9.8999999999999999E-4</v>
      </c>
    </row>
    <row r="94" spans="2:7">
      <c r="B94" s="198"/>
      <c r="D94" s="209" t="s">
        <v>141</v>
      </c>
      <c r="E94" s="176">
        <v>4.761E-2</v>
      </c>
      <c r="F94" s="195" t="s">
        <v>141</v>
      </c>
      <c r="G94" s="200">
        <v>4.761E-2</v>
      </c>
    </row>
    <row r="95" spans="2:7">
      <c r="B95" s="198"/>
      <c r="D95" s="209" t="s">
        <v>142</v>
      </c>
      <c r="E95" s="176">
        <v>0.30359999999999998</v>
      </c>
      <c r="F95" s="195" t="s">
        <v>142</v>
      </c>
      <c r="G95" s="200">
        <v>0.30359999999999998</v>
      </c>
    </row>
    <row r="96" spans="2:7">
      <c r="B96" s="198"/>
      <c r="D96" s="209" t="s">
        <v>143</v>
      </c>
      <c r="E96" s="176">
        <v>0.16852</v>
      </c>
      <c r="F96" s="195" t="s">
        <v>143</v>
      </c>
      <c r="G96" s="200">
        <v>0.16852</v>
      </c>
    </row>
    <row r="97" spans="2:7">
      <c r="B97" s="198"/>
      <c r="D97" s="209" t="s">
        <v>144</v>
      </c>
      <c r="E97" s="176">
        <v>3.6409999999999998E-2</v>
      </c>
      <c r="F97" s="195" t="s">
        <v>144</v>
      </c>
      <c r="G97" s="200">
        <v>3.6409999999999998E-2</v>
      </c>
    </row>
    <row r="98" spans="2:7">
      <c r="B98" s="198"/>
      <c r="D98" s="209" t="s">
        <v>145</v>
      </c>
      <c r="E98" s="176">
        <v>0.26441999999999999</v>
      </c>
      <c r="F98" s="195" t="s">
        <v>145</v>
      </c>
      <c r="G98" s="200">
        <v>0.31425999999999998</v>
      </c>
    </row>
    <row r="99" spans="2:7">
      <c r="B99" s="198"/>
      <c r="D99" s="209" t="s">
        <v>146</v>
      </c>
      <c r="E99" s="176">
        <v>0.26244000000000001</v>
      </c>
      <c r="F99" s="195" t="s">
        <v>146</v>
      </c>
      <c r="G99" s="200">
        <v>0.28127999999999997</v>
      </c>
    </row>
    <row r="100" spans="2:7">
      <c r="B100" s="198"/>
      <c r="D100" s="209" t="s">
        <v>147</v>
      </c>
      <c r="E100" s="176">
        <v>0.13617000000000001</v>
      </c>
      <c r="F100" s="195" t="s">
        <v>147</v>
      </c>
      <c r="G100" s="200">
        <v>0.14105000000000001</v>
      </c>
    </row>
    <row r="101" spans="2:7">
      <c r="B101" s="198"/>
      <c r="D101" s="209" t="s">
        <v>24</v>
      </c>
      <c r="E101" s="176">
        <v>0.28583999999999998</v>
      </c>
      <c r="F101" s="195" t="s">
        <v>24</v>
      </c>
      <c r="G101" s="200">
        <v>0.28583999999999998</v>
      </c>
    </row>
    <row r="102" spans="2:7">
      <c r="B102" s="198"/>
      <c r="D102" s="209" t="s">
        <v>23</v>
      </c>
      <c r="E102" s="176">
        <v>1.353E-2</v>
      </c>
      <c r="F102" s="195" t="s">
        <v>23</v>
      </c>
      <c r="G102" s="200">
        <v>1.353E-2</v>
      </c>
    </row>
    <row r="103" spans="2:7">
      <c r="B103" s="198"/>
      <c r="D103" s="209" t="s">
        <v>22</v>
      </c>
      <c r="E103" s="176">
        <v>0.13671</v>
      </c>
      <c r="F103" s="195" t="s">
        <v>22</v>
      </c>
      <c r="G103" s="200">
        <v>0.14299000000000001</v>
      </c>
    </row>
    <row r="104" spans="2:7">
      <c r="B104" s="199"/>
      <c r="C104" s="188"/>
      <c r="D104" s="210" t="s">
        <v>148</v>
      </c>
      <c r="E104" s="201">
        <v>3.0799999999999998E-3</v>
      </c>
      <c r="F104" s="196" t="s">
        <v>148</v>
      </c>
      <c r="G104" s="202">
        <v>2.5200000000000001E-3</v>
      </c>
    </row>
    <row r="105" spans="2:7">
      <c r="B105" s="180" t="s">
        <v>136</v>
      </c>
      <c r="C105" s="181" t="s">
        <v>137</v>
      </c>
      <c r="D105" s="206">
        <v>1.3444960000000001E-2</v>
      </c>
      <c r="E105" s="197">
        <v>1.2808E-2</v>
      </c>
      <c r="F105" s="206">
        <v>2.435795E-2</v>
      </c>
      <c r="G105" s="182">
        <v>4.3340000000000002E-3</v>
      </c>
    </row>
    <row r="106" spans="2:7">
      <c r="B106" s="183">
        <v>0.5</v>
      </c>
      <c r="C106" s="174" t="s">
        <v>138</v>
      </c>
      <c r="D106" s="207">
        <v>44.635579999999997</v>
      </c>
      <c r="E106" s="178">
        <v>32.880899999999997</v>
      </c>
      <c r="F106" s="207">
        <v>2.3859140000000001</v>
      </c>
      <c r="G106" s="203">
        <v>2.4544700000000002</v>
      </c>
    </row>
    <row r="107" spans="2:7">
      <c r="B107" s="198"/>
      <c r="D107" s="195" t="s">
        <v>12</v>
      </c>
      <c r="E107" s="175">
        <v>1.3500000000000001E-3</v>
      </c>
      <c r="F107" s="195" t="s">
        <v>12</v>
      </c>
      <c r="G107" s="186">
        <v>1.3500000000000001E-3</v>
      </c>
    </row>
    <row r="108" spans="2:7">
      <c r="B108" s="198"/>
      <c r="D108" s="195" t="s">
        <v>141</v>
      </c>
      <c r="E108" s="175">
        <v>2.6450000000000001E-2</v>
      </c>
      <c r="F108" s="195" t="s">
        <v>141</v>
      </c>
      <c r="G108" s="186">
        <v>4.8520000000000001E-2</v>
      </c>
    </row>
    <row r="109" spans="2:7">
      <c r="B109" s="198"/>
      <c r="D109" s="195" t="s">
        <v>142</v>
      </c>
      <c r="E109" s="175">
        <v>0.36065000000000003</v>
      </c>
      <c r="F109" s="195" t="s">
        <v>142</v>
      </c>
      <c r="G109" s="186">
        <v>0.33773999999999998</v>
      </c>
    </row>
    <row r="110" spans="2:7">
      <c r="B110" s="198"/>
      <c r="D110" s="195" t="s">
        <v>143</v>
      </c>
      <c r="E110" s="175">
        <v>0.2298</v>
      </c>
      <c r="F110" s="195" t="s">
        <v>143</v>
      </c>
      <c r="G110" s="186">
        <v>0.17524000000000001</v>
      </c>
    </row>
    <row r="111" spans="2:7">
      <c r="B111" s="198"/>
      <c r="D111" s="195" t="s">
        <v>144</v>
      </c>
      <c r="E111" s="175">
        <v>4.965E-2</v>
      </c>
      <c r="F111" s="195" t="s">
        <v>144</v>
      </c>
      <c r="G111" s="186">
        <v>4.965E-2</v>
      </c>
    </row>
    <row r="112" spans="2:7">
      <c r="B112" s="198"/>
      <c r="D112" s="195" t="s">
        <v>145</v>
      </c>
      <c r="E112" s="175">
        <v>0.20785999999999999</v>
      </c>
      <c r="F112" s="195" t="s">
        <v>145</v>
      </c>
      <c r="G112" s="186">
        <v>0.31158999999999998</v>
      </c>
    </row>
    <row r="113" spans="2:7">
      <c r="B113" s="198"/>
      <c r="D113" s="195" t="s">
        <v>146</v>
      </c>
      <c r="E113" s="175">
        <v>0.20671</v>
      </c>
      <c r="F113" s="195" t="s">
        <v>146</v>
      </c>
      <c r="G113" s="186">
        <v>0.28133999999999998</v>
      </c>
    </row>
    <row r="114" spans="2:7">
      <c r="B114" s="198"/>
      <c r="D114" s="195" t="s">
        <v>147</v>
      </c>
      <c r="E114" s="175">
        <v>7.5649999999999995E-2</v>
      </c>
      <c r="F114" s="195" t="s">
        <v>147</v>
      </c>
      <c r="G114" s="186">
        <v>0.14108000000000001</v>
      </c>
    </row>
    <row r="115" spans="2:7">
      <c r="B115" s="198"/>
      <c r="D115" s="195" t="s">
        <v>24</v>
      </c>
      <c r="E115" s="175">
        <v>0.22764000000000001</v>
      </c>
      <c r="F115" s="195" t="s">
        <v>24</v>
      </c>
      <c r="G115" s="186">
        <v>0.24328</v>
      </c>
    </row>
    <row r="116" spans="2:7">
      <c r="B116" s="198"/>
      <c r="D116" s="195" t="s">
        <v>23</v>
      </c>
      <c r="E116" s="175">
        <v>1.8450000000000001E-2</v>
      </c>
      <c r="F116" s="195" t="s">
        <v>23</v>
      </c>
      <c r="G116" s="186">
        <v>1.8450000000000001E-2</v>
      </c>
    </row>
    <row r="117" spans="2:7">
      <c r="B117" s="198"/>
      <c r="D117" s="195" t="s">
        <v>22</v>
      </c>
      <c r="E117" s="175">
        <v>7.5950000000000004E-2</v>
      </c>
      <c r="F117" s="195" t="s">
        <v>22</v>
      </c>
      <c r="G117" s="186">
        <v>0.14302000000000001</v>
      </c>
    </row>
    <row r="118" spans="2:7">
      <c r="B118" s="199"/>
      <c r="C118" s="188"/>
      <c r="D118" s="196" t="s">
        <v>148</v>
      </c>
      <c r="E118" s="189">
        <v>4.1999999999999997E-3</v>
      </c>
      <c r="F118" s="196" t="s">
        <v>148</v>
      </c>
      <c r="G118" s="190">
        <v>1.4E-3</v>
      </c>
    </row>
    <row r="119" spans="2:7">
      <c r="B119" s="180" t="s">
        <v>136</v>
      </c>
      <c r="C119" s="181" t="s">
        <v>137</v>
      </c>
      <c r="D119" s="191">
        <v>1.3619688E-2</v>
      </c>
      <c r="E119" s="197">
        <v>1.29178E-2</v>
      </c>
      <c r="F119" s="191">
        <v>2.4358000000000001E-2</v>
      </c>
      <c r="G119" s="182">
        <v>4.3297199999999996E-3</v>
      </c>
    </row>
    <row r="120" spans="2:7">
      <c r="B120" s="183">
        <v>0.8</v>
      </c>
      <c r="C120" s="174" t="s">
        <v>138</v>
      </c>
      <c r="D120" s="193">
        <v>52.008978599999999</v>
      </c>
      <c r="E120" s="178">
        <v>38.4367576</v>
      </c>
      <c r="F120" s="193">
        <v>2.3868</v>
      </c>
      <c r="G120" s="184">
        <v>2.55586</v>
      </c>
    </row>
    <row r="121" spans="2:7">
      <c r="B121" s="198"/>
      <c r="D121" s="204" t="s">
        <v>12</v>
      </c>
      <c r="E121" s="175">
        <v>1.6199999999999999E-3</v>
      </c>
      <c r="F121" s="204" t="s">
        <v>12</v>
      </c>
      <c r="G121" s="186">
        <v>1.6199999999999999E-3</v>
      </c>
    </row>
    <row r="122" spans="2:7">
      <c r="B122" s="198"/>
      <c r="D122" s="204" t="s">
        <v>141</v>
      </c>
      <c r="E122" s="175">
        <v>1.0580000000000001E-2</v>
      </c>
      <c r="F122" s="204" t="s">
        <v>141</v>
      </c>
      <c r="G122" s="186">
        <v>4.904E-2</v>
      </c>
    </row>
    <row r="123" spans="2:7">
      <c r="B123" s="198"/>
      <c r="D123" s="204" t="s">
        <v>142</v>
      </c>
      <c r="E123" s="175">
        <v>0.36065999999999998</v>
      </c>
      <c r="F123" s="204" t="s">
        <v>142</v>
      </c>
      <c r="G123" s="186">
        <v>0.33765000000000001</v>
      </c>
    </row>
    <row r="124" spans="2:7">
      <c r="B124" s="198"/>
      <c r="D124" s="204" t="s">
        <v>143</v>
      </c>
      <c r="E124" s="175">
        <v>0.23593</v>
      </c>
      <c r="F124" s="204" t="s">
        <v>143</v>
      </c>
      <c r="G124" s="186">
        <v>0.17518</v>
      </c>
    </row>
    <row r="125" spans="2:7">
      <c r="B125" s="198"/>
      <c r="D125" s="204" t="s">
        <v>144</v>
      </c>
      <c r="E125" s="175">
        <v>5.9580000000000001E-2</v>
      </c>
      <c r="F125" s="204" t="s">
        <v>144</v>
      </c>
      <c r="G125" s="186">
        <v>5.2319999999999998E-2</v>
      </c>
    </row>
    <row r="126" spans="2:7">
      <c r="B126" s="198"/>
      <c r="D126" s="204" t="s">
        <v>145</v>
      </c>
      <c r="E126" s="175">
        <v>0.20777000000000001</v>
      </c>
      <c r="F126" s="204" t="s">
        <v>145</v>
      </c>
      <c r="G126" s="186">
        <v>0.31125999999999998</v>
      </c>
    </row>
    <row r="127" spans="2:7">
      <c r="B127" s="198"/>
      <c r="D127" s="204" t="s">
        <v>146</v>
      </c>
      <c r="E127" s="175">
        <v>0.20649999999999999</v>
      </c>
      <c r="F127" s="204" t="s">
        <v>146</v>
      </c>
      <c r="G127" s="186">
        <v>0.28138000000000002</v>
      </c>
    </row>
    <row r="128" spans="2:7">
      <c r="B128" s="198"/>
      <c r="D128" s="204" t="s">
        <v>147</v>
      </c>
      <c r="E128" s="175">
        <v>6.8180000000000004E-2</v>
      </c>
      <c r="F128" s="204" t="s">
        <v>147</v>
      </c>
      <c r="G128" s="186">
        <v>0.1411</v>
      </c>
    </row>
    <row r="129" spans="2:7">
      <c r="B129" s="198"/>
      <c r="D129" s="204" t="s">
        <v>24</v>
      </c>
      <c r="E129" s="175">
        <v>0.22767000000000001</v>
      </c>
      <c r="F129" s="204" t="s">
        <v>24</v>
      </c>
      <c r="G129" s="186">
        <v>0.24335000000000001</v>
      </c>
    </row>
    <row r="130" spans="2:7">
      <c r="B130" s="198"/>
      <c r="D130" s="204" t="s">
        <v>23</v>
      </c>
      <c r="E130" s="175">
        <v>2.214E-2</v>
      </c>
      <c r="F130" s="204" t="s">
        <v>23</v>
      </c>
      <c r="G130" s="186">
        <v>2.214E-2</v>
      </c>
    </row>
    <row r="131" spans="2:7">
      <c r="B131" s="198"/>
      <c r="D131" s="204" t="s">
        <v>22</v>
      </c>
      <c r="E131" s="175">
        <v>6.7760000000000001E-2</v>
      </c>
      <c r="F131" s="204" t="s">
        <v>22</v>
      </c>
      <c r="G131" s="186">
        <v>0.14304</v>
      </c>
    </row>
    <row r="132" spans="2:7">
      <c r="B132" s="199"/>
      <c r="C132" s="188"/>
      <c r="D132" s="199" t="s">
        <v>148</v>
      </c>
      <c r="E132" s="189">
        <v>5.0400000000000002E-3</v>
      </c>
      <c r="F132" s="205" t="s">
        <v>148</v>
      </c>
      <c r="G132" s="190">
        <v>5.5999999999999995E-4</v>
      </c>
    </row>
  </sheetData>
  <mergeCells count="5">
    <mergeCell ref="F2:G2"/>
    <mergeCell ref="D2:E2"/>
    <mergeCell ref="B47:G47"/>
    <mergeCell ref="B90:G90"/>
    <mergeCell ref="B4:G4"/>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E32079-A66E-E043-9D86-2D7BD3B83189}">
  <sheetPr codeName="Sheet8"/>
  <dimension ref="B1:L176"/>
  <sheetViews>
    <sheetView showGridLines="0" zoomScale="120" zoomScaleNormal="120" workbookViewId="0">
      <selection activeCell="C12" sqref="C12"/>
    </sheetView>
  </sheetViews>
  <sheetFormatPr baseColWidth="10" defaultRowHeight="16"/>
  <cols>
    <col min="1" max="1" width="10.83203125" style="174"/>
    <col min="2" max="2" width="11" style="174" bestFit="1" customWidth="1"/>
    <col min="3" max="3" width="10.83203125" style="174" customWidth="1"/>
    <col min="4" max="4" width="15.6640625" style="174" customWidth="1"/>
    <col min="5" max="5" width="11.5" style="175" bestFit="1" customWidth="1"/>
    <col min="6" max="6" width="17.1640625" style="174" customWidth="1"/>
    <col min="7" max="7" width="11" style="175" bestFit="1" customWidth="1"/>
    <col min="8" max="10" width="10.83203125" style="174"/>
    <col min="11" max="11" width="10.83203125" style="291"/>
    <col min="12" max="16384" width="10.83203125" style="174"/>
  </cols>
  <sheetData>
    <row r="1" spans="2:12">
      <c r="B1" s="174" t="s">
        <v>237</v>
      </c>
      <c r="C1" s="174" t="s">
        <v>394</v>
      </c>
    </row>
    <row r="3" spans="2:12">
      <c r="D3" s="516" t="s">
        <v>132</v>
      </c>
      <c r="E3" s="516"/>
      <c r="F3" s="516" t="s">
        <v>131</v>
      </c>
      <c r="G3" s="516"/>
      <c r="K3" s="516"/>
      <c r="L3" s="516"/>
    </row>
    <row r="4" spans="2:12">
      <c r="D4" s="174" t="s">
        <v>133</v>
      </c>
      <c r="E4" s="179" t="s">
        <v>134</v>
      </c>
      <c r="F4" s="174" t="s">
        <v>133</v>
      </c>
      <c r="G4" s="179" t="s">
        <v>134</v>
      </c>
    </row>
    <row r="5" spans="2:12" ht="16" customHeight="1">
      <c r="B5" s="517" t="s">
        <v>135</v>
      </c>
      <c r="C5" s="518"/>
      <c r="D5" s="518"/>
      <c r="E5" s="518"/>
      <c r="F5" s="518"/>
      <c r="G5" s="519"/>
    </row>
    <row r="6" spans="2:12">
      <c r="B6" s="180" t="s">
        <v>136</v>
      </c>
      <c r="C6" s="181" t="s">
        <v>137</v>
      </c>
      <c r="D6" s="206">
        <v>1.23707E-2</v>
      </c>
      <c r="E6" s="292">
        <v>1.26768E-2</v>
      </c>
      <c r="F6" s="298">
        <v>2.6821995738595901E-2</v>
      </c>
      <c r="G6" s="299">
        <v>4.56501846545917E-3</v>
      </c>
    </row>
    <row r="7" spans="2:12">
      <c r="B7" s="183">
        <v>0.1</v>
      </c>
      <c r="C7" s="174" t="s">
        <v>138</v>
      </c>
      <c r="D7" s="207">
        <v>24.134399999999999</v>
      </c>
      <c r="E7" s="293">
        <v>17.382100000000001</v>
      </c>
      <c r="F7" s="300">
        <v>6.5545499521481396</v>
      </c>
      <c r="G7" s="301">
        <v>7.1709678422551999</v>
      </c>
    </row>
    <row r="8" spans="2:12">
      <c r="B8" s="185"/>
      <c r="D8" s="195" t="s">
        <v>12</v>
      </c>
      <c r="E8" s="200">
        <v>9.8999999999999999E-4</v>
      </c>
      <c r="F8" s="300" t="s">
        <v>230</v>
      </c>
      <c r="G8" s="200"/>
    </row>
    <row r="9" spans="2:12">
      <c r="B9" s="185"/>
      <c r="D9" s="195" t="s">
        <v>141</v>
      </c>
      <c r="E9" s="200">
        <v>4.761E-2</v>
      </c>
      <c r="F9" s="300" t="s">
        <v>231</v>
      </c>
      <c r="G9" s="200"/>
    </row>
    <row r="10" spans="2:12">
      <c r="B10" s="185"/>
      <c r="D10" s="195" t="s">
        <v>142</v>
      </c>
      <c r="E10" s="200">
        <v>0.30359999999999998</v>
      </c>
      <c r="F10" s="300" t="s">
        <v>232</v>
      </c>
      <c r="G10" s="200"/>
    </row>
    <row r="11" spans="2:12">
      <c r="B11" s="185"/>
      <c r="D11" s="195" t="s">
        <v>143</v>
      </c>
      <c r="E11" s="200">
        <v>0.16852</v>
      </c>
      <c r="F11" s="300" t="s">
        <v>233</v>
      </c>
      <c r="G11" s="200"/>
    </row>
    <row r="12" spans="2:12">
      <c r="B12" s="185"/>
      <c r="D12" s="195" t="s">
        <v>144</v>
      </c>
      <c r="E12" s="200">
        <v>3.6409999999999998E-2</v>
      </c>
      <c r="F12" s="300" t="s">
        <v>234</v>
      </c>
      <c r="G12" s="200"/>
    </row>
    <row r="13" spans="2:12">
      <c r="B13" s="185"/>
      <c r="D13" s="195" t="s">
        <v>145</v>
      </c>
      <c r="E13" s="200">
        <v>0.26441999999999999</v>
      </c>
      <c r="F13" s="300" t="s">
        <v>365</v>
      </c>
      <c r="G13" s="200"/>
    </row>
    <row r="14" spans="2:12">
      <c r="B14" s="185"/>
      <c r="D14" s="195" t="s">
        <v>146</v>
      </c>
      <c r="E14" s="200">
        <v>0.26244000000000001</v>
      </c>
      <c r="F14" s="300" t="s">
        <v>366</v>
      </c>
      <c r="G14" s="200"/>
    </row>
    <row r="15" spans="2:12">
      <c r="B15" s="185"/>
      <c r="D15" s="195" t="s">
        <v>147</v>
      </c>
      <c r="E15" s="200">
        <v>0.13617000000000001</v>
      </c>
      <c r="F15" s="300" t="s">
        <v>367</v>
      </c>
      <c r="G15" s="200"/>
    </row>
    <row r="16" spans="2:12">
      <c r="B16" s="185"/>
      <c r="D16" s="195" t="s">
        <v>24</v>
      </c>
      <c r="E16" s="200">
        <v>0.28583999999999998</v>
      </c>
      <c r="F16" s="300" t="s">
        <v>235</v>
      </c>
      <c r="G16" s="200"/>
    </row>
    <row r="17" spans="2:7">
      <c r="B17" s="185"/>
      <c r="D17" s="195" t="s">
        <v>23</v>
      </c>
      <c r="E17" s="200">
        <v>1.353E-2</v>
      </c>
      <c r="F17" s="300" t="s">
        <v>236</v>
      </c>
      <c r="G17" s="200"/>
    </row>
    <row r="18" spans="2:7">
      <c r="B18" s="185"/>
      <c r="D18" s="195" t="s">
        <v>22</v>
      </c>
      <c r="E18" s="200">
        <v>0.13671</v>
      </c>
      <c r="F18" s="300" t="s">
        <v>368</v>
      </c>
      <c r="G18" s="200"/>
    </row>
    <row r="19" spans="2:7">
      <c r="B19" s="187"/>
      <c r="C19" s="188"/>
      <c r="D19" s="196" t="s">
        <v>148</v>
      </c>
      <c r="E19" s="202">
        <v>3.0799999999999998E-3</v>
      </c>
      <c r="F19" s="302" t="s">
        <v>246</v>
      </c>
      <c r="G19" s="202"/>
    </row>
    <row r="20" spans="2:7">
      <c r="B20" s="180" t="s">
        <v>136</v>
      </c>
      <c r="C20" s="181" t="s">
        <v>137</v>
      </c>
      <c r="D20" s="206">
        <v>1.3554E-2</v>
      </c>
      <c r="E20" s="294">
        <v>1.2840000000000001E-2</v>
      </c>
      <c r="F20" s="303">
        <v>2.68201715212147E-2</v>
      </c>
      <c r="G20" s="299">
        <v>4.5636500222315801E-3</v>
      </c>
    </row>
    <row r="21" spans="2:7">
      <c r="B21" s="183">
        <v>0.5</v>
      </c>
      <c r="C21" s="174" t="s">
        <v>138</v>
      </c>
      <c r="D21" s="207">
        <v>43.979410000000001</v>
      </c>
      <c r="E21" s="176">
        <v>30.594011800000001</v>
      </c>
      <c r="F21" s="304">
        <v>6.5038262881250803</v>
      </c>
      <c r="G21" s="301">
        <v>7.1688303556783701</v>
      </c>
    </row>
    <row r="22" spans="2:7">
      <c r="B22" s="198"/>
      <c r="D22" s="195" t="s">
        <v>12</v>
      </c>
      <c r="E22" s="176">
        <v>1.3500000000000001E-3</v>
      </c>
      <c r="F22" s="304" t="s">
        <v>287</v>
      </c>
      <c r="G22" s="200"/>
    </row>
    <row r="23" spans="2:7">
      <c r="B23" s="198"/>
      <c r="D23" s="195" t="s">
        <v>141</v>
      </c>
      <c r="E23" s="176">
        <v>2.6450000000000001E-2</v>
      </c>
      <c r="F23" s="304" t="s">
        <v>351</v>
      </c>
      <c r="G23" s="200"/>
    </row>
    <row r="24" spans="2:7">
      <c r="B24" s="198"/>
      <c r="D24" s="195" t="s">
        <v>142</v>
      </c>
      <c r="E24" s="176">
        <v>0.36062</v>
      </c>
      <c r="F24" s="304" t="s">
        <v>352</v>
      </c>
      <c r="G24" s="200"/>
    </row>
    <row r="25" spans="2:7">
      <c r="B25" s="198"/>
      <c r="D25" s="195" t="s">
        <v>143</v>
      </c>
      <c r="E25" s="176">
        <v>0.2298</v>
      </c>
      <c r="F25" s="304" t="s">
        <v>353</v>
      </c>
      <c r="G25" s="200"/>
    </row>
    <row r="26" spans="2:7">
      <c r="B26" s="198"/>
      <c r="D26" s="195" t="s">
        <v>144</v>
      </c>
      <c r="E26" s="176">
        <v>4.965E-2</v>
      </c>
      <c r="F26" s="304" t="s">
        <v>291</v>
      </c>
      <c r="G26" s="200"/>
    </row>
    <row r="27" spans="2:7">
      <c r="B27" s="198"/>
      <c r="D27" s="195" t="s">
        <v>145</v>
      </c>
      <c r="E27" s="176">
        <v>0.20785000000000001</v>
      </c>
      <c r="F27" s="304" t="s">
        <v>354</v>
      </c>
      <c r="G27" s="200"/>
    </row>
    <row r="28" spans="2:7">
      <c r="B28" s="198"/>
      <c r="D28" s="195" t="s">
        <v>146</v>
      </c>
      <c r="E28" s="176">
        <v>0.20669000000000001</v>
      </c>
      <c r="F28" s="304" t="s">
        <v>243</v>
      </c>
      <c r="G28" s="200"/>
    </row>
    <row r="29" spans="2:7">
      <c r="B29" s="198"/>
      <c r="D29" s="195" t="s">
        <v>147</v>
      </c>
      <c r="E29" s="176">
        <v>7.5649999999999995E-2</v>
      </c>
      <c r="F29" s="304" t="s">
        <v>355</v>
      </c>
      <c r="G29" s="200"/>
    </row>
    <row r="30" spans="2:7">
      <c r="B30" s="198"/>
      <c r="D30" s="195" t="s">
        <v>24</v>
      </c>
      <c r="E30" s="176">
        <v>0.22767000000000001</v>
      </c>
      <c r="F30" s="304" t="s">
        <v>295</v>
      </c>
      <c r="G30" s="200"/>
    </row>
    <row r="31" spans="2:7">
      <c r="B31" s="198"/>
      <c r="D31" s="195" t="s">
        <v>23</v>
      </c>
      <c r="E31" s="176">
        <v>1.8450000000000001E-2</v>
      </c>
      <c r="F31" s="304" t="s">
        <v>296</v>
      </c>
      <c r="G31" s="200"/>
    </row>
    <row r="32" spans="2:7">
      <c r="B32" s="198"/>
      <c r="D32" s="195" t="s">
        <v>22</v>
      </c>
      <c r="E32" s="176">
        <v>7.5950000000000004E-2</v>
      </c>
      <c r="F32" s="304" t="s">
        <v>356</v>
      </c>
      <c r="G32" s="200"/>
    </row>
    <row r="33" spans="2:7">
      <c r="B33" s="199"/>
      <c r="C33" s="188"/>
      <c r="D33" s="196" t="s">
        <v>148</v>
      </c>
      <c r="E33" s="201">
        <v>4.1999999999999997E-3</v>
      </c>
      <c r="F33" s="305" t="s">
        <v>298</v>
      </c>
      <c r="G33" s="202"/>
    </row>
    <row r="34" spans="2:7">
      <c r="B34" s="180" t="s">
        <v>136</v>
      </c>
      <c r="C34" s="181" t="s">
        <v>137</v>
      </c>
      <c r="D34" s="207">
        <v>1.373279E-2</v>
      </c>
      <c r="E34" s="295">
        <v>1.2939000000000001E-2</v>
      </c>
      <c r="F34" s="304">
        <v>2.6818741654555601E-2</v>
      </c>
      <c r="G34" s="301">
        <v>4.5634617764796397E-3</v>
      </c>
    </row>
    <row r="35" spans="2:7">
      <c r="B35" s="183">
        <v>0.8</v>
      </c>
      <c r="C35" s="174" t="s">
        <v>138</v>
      </c>
      <c r="D35" s="207">
        <v>51.359270000000002</v>
      </c>
      <c r="E35" s="295">
        <v>36.029775000000001</v>
      </c>
      <c r="F35" s="304">
        <v>6.4729319326665404</v>
      </c>
      <c r="G35" s="301">
        <v>7.1681215451212896</v>
      </c>
    </row>
    <row r="36" spans="2:7">
      <c r="B36" s="198"/>
      <c r="D36" s="204" t="s">
        <v>12</v>
      </c>
      <c r="E36" s="176">
        <v>1.6199999999999999E-3</v>
      </c>
      <c r="F36" s="306" t="s">
        <v>303</v>
      </c>
      <c r="G36" s="200"/>
    </row>
    <row r="37" spans="2:7">
      <c r="B37" s="198"/>
      <c r="D37" s="204" t="s">
        <v>141</v>
      </c>
      <c r="E37" s="176">
        <v>1.0580000000000001E-2</v>
      </c>
      <c r="F37" s="306" t="s">
        <v>351</v>
      </c>
      <c r="G37" s="200"/>
    </row>
    <row r="38" spans="2:7">
      <c r="B38" s="198"/>
      <c r="D38" s="204" t="s">
        <v>142</v>
      </c>
      <c r="E38" s="176">
        <v>0.36063000000000001</v>
      </c>
      <c r="F38" s="306" t="s">
        <v>357</v>
      </c>
      <c r="G38" s="200"/>
    </row>
    <row r="39" spans="2:7">
      <c r="B39" s="198"/>
      <c r="D39" s="204" t="s">
        <v>143</v>
      </c>
      <c r="E39" s="176">
        <v>0.23585999999999999</v>
      </c>
      <c r="F39" s="306" t="s">
        <v>358</v>
      </c>
      <c r="G39" s="200"/>
    </row>
    <row r="40" spans="2:7">
      <c r="B40" s="198"/>
      <c r="D40" s="204" t="s">
        <v>144</v>
      </c>
      <c r="E40" s="176">
        <v>5.9580000000000001E-2</v>
      </c>
      <c r="F40" s="306" t="s">
        <v>359</v>
      </c>
      <c r="G40" s="200"/>
    </row>
    <row r="41" spans="2:7">
      <c r="B41" s="198"/>
      <c r="D41" s="204" t="s">
        <v>145</v>
      </c>
      <c r="E41" s="176">
        <v>0.20774999999999999</v>
      </c>
      <c r="F41" s="306" t="s">
        <v>360</v>
      </c>
      <c r="G41" s="200"/>
    </row>
    <row r="42" spans="2:7">
      <c r="B42" s="198"/>
      <c r="D42" s="204" t="s">
        <v>146</v>
      </c>
      <c r="E42" s="176">
        <v>0.20652000000000001</v>
      </c>
      <c r="F42" s="306" t="s">
        <v>361</v>
      </c>
      <c r="G42" s="200"/>
    </row>
    <row r="43" spans="2:7">
      <c r="B43" s="198"/>
      <c r="D43" s="204" t="s">
        <v>147</v>
      </c>
      <c r="E43" s="176">
        <v>6.8229999999999999E-2</v>
      </c>
      <c r="F43" s="306" t="s">
        <v>362</v>
      </c>
      <c r="G43" s="200"/>
    </row>
    <row r="44" spans="2:7">
      <c r="B44" s="198"/>
      <c r="D44" s="204" t="s">
        <v>24</v>
      </c>
      <c r="E44" s="176">
        <v>0.22770000000000001</v>
      </c>
      <c r="F44" s="306" t="s">
        <v>363</v>
      </c>
      <c r="G44" s="200"/>
    </row>
    <row r="45" spans="2:7">
      <c r="B45" s="198"/>
      <c r="D45" s="204" t="s">
        <v>23</v>
      </c>
      <c r="E45" s="176">
        <v>2.214E-2</v>
      </c>
      <c r="F45" s="306" t="s">
        <v>313</v>
      </c>
      <c r="G45" s="200"/>
    </row>
    <row r="46" spans="2:7">
      <c r="B46" s="198"/>
      <c r="D46" s="204" t="s">
        <v>22</v>
      </c>
      <c r="E46" s="176">
        <v>6.7750000000000005E-2</v>
      </c>
      <c r="F46" s="306" t="s">
        <v>364</v>
      </c>
      <c r="G46" s="200"/>
    </row>
    <row r="47" spans="2:7">
      <c r="B47" s="199"/>
      <c r="C47" s="188"/>
      <c r="D47" s="205" t="s">
        <v>148</v>
      </c>
      <c r="E47" s="201">
        <v>5.0400000000000002E-3</v>
      </c>
      <c r="F47" s="307" t="s">
        <v>311</v>
      </c>
      <c r="G47" s="202"/>
    </row>
    <row r="48" spans="2:7">
      <c r="B48" s="517" t="s">
        <v>319</v>
      </c>
      <c r="C48" s="518"/>
      <c r="D48" s="518"/>
      <c r="E48" s="518"/>
      <c r="F48" s="518"/>
      <c r="G48" s="519"/>
    </row>
    <row r="49" spans="2:7">
      <c r="B49" s="180" t="s">
        <v>136</v>
      </c>
      <c r="C49" s="181" t="s">
        <v>137</v>
      </c>
      <c r="D49" s="303">
        <v>1.2309870600598001E-2</v>
      </c>
      <c r="E49" s="312">
        <v>1.24945832849428E-2</v>
      </c>
      <c r="F49" s="298">
        <v>2.5178290780511901E-2</v>
      </c>
      <c r="G49" s="299">
        <v>4.5808877496261403E-3</v>
      </c>
    </row>
    <row r="50" spans="2:7">
      <c r="B50" s="183">
        <v>0.1</v>
      </c>
      <c r="C50" s="174" t="s">
        <v>138</v>
      </c>
      <c r="D50" s="304">
        <v>24.437380205258201</v>
      </c>
      <c r="E50" s="313">
        <v>18.3497142413113</v>
      </c>
      <c r="F50" s="300">
        <v>3.4380243413531</v>
      </c>
      <c r="G50" s="301">
        <v>3.6460927048990301</v>
      </c>
    </row>
    <row r="51" spans="2:7">
      <c r="B51" s="198"/>
      <c r="D51" s="306" t="s">
        <v>230</v>
      </c>
      <c r="E51" s="314"/>
      <c r="F51" s="300" t="s">
        <v>230</v>
      </c>
      <c r="G51" s="200"/>
    </row>
    <row r="52" spans="2:7">
      <c r="B52" s="198"/>
      <c r="D52" s="306" t="s">
        <v>369</v>
      </c>
      <c r="E52" s="314"/>
      <c r="F52" s="300" t="s">
        <v>231</v>
      </c>
      <c r="G52" s="200"/>
    </row>
    <row r="53" spans="2:7">
      <c r="B53" s="198"/>
      <c r="D53" s="306" t="s">
        <v>232</v>
      </c>
      <c r="E53" s="314"/>
      <c r="F53" s="300" t="s">
        <v>232</v>
      </c>
      <c r="G53" s="200"/>
    </row>
    <row r="54" spans="2:7">
      <c r="B54" s="198"/>
      <c r="D54" s="306" t="s">
        <v>233</v>
      </c>
      <c r="E54" s="314"/>
      <c r="F54" s="300" t="s">
        <v>233</v>
      </c>
      <c r="G54" s="200"/>
    </row>
    <row r="55" spans="2:7">
      <c r="B55" s="198"/>
      <c r="D55" s="306" t="s">
        <v>234</v>
      </c>
      <c r="E55" s="314"/>
      <c r="F55" s="300" t="s">
        <v>234</v>
      </c>
      <c r="G55" s="200"/>
    </row>
    <row r="56" spans="2:7">
      <c r="B56" s="198"/>
      <c r="D56" s="306" t="s">
        <v>370</v>
      </c>
      <c r="E56" s="314"/>
      <c r="F56" s="300" t="s">
        <v>315</v>
      </c>
      <c r="G56" s="200"/>
    </row>
    <row r="57" spans="2:7">
      <c r="B57" s="198"/>
      <c r="D57" s="306" t="s">
        <v>371</v>
      </c>
      <c r="E57" s="314"/>
      <c r="F57" s="300" t="s">
        <v>316</v>
      </c>
      <c r="G57" s="200"/>
    </row>
    <row r="58" spans="2:7">
      <c r="B58" s="198"/>
      <c r="D58" s="306" t="s">
        <v>372</v>
      </c>
      <c r="E58" s="314"/>
      <c r="F58" s="300" t="s">
        <v>317</v>
      </c>
      <c r="G58" s="200"/>
    </row>
    <row r="59" spans="2:7">
      <c r="B59" s="198"/>
      <c r="D59" s="306" t="s">
        <v>235</v>
      </c>
      <c r="E59" s="314"/>
      <c r="F59" s="300" t="s">
        <v>235</v>
      </c>
      <c r="G59" s="200"/>
    </row>
    <row r="60" spans="2:7">
      <c r="B60" s="198"/>
      <c r="D60" s="306" t="s">
        <v>236</v>
      </c>
      <c r="E60" s="314"/>
      <c r="F60" s="300" t="s">
        <v>236</v>
      </c>
      <c r="G60" s="200"/>
    </row>
    <row r="61" spans="2:7">
      <c r="B61" s="198"/>
      <c r="D61" s="306" t="s">
        <v>373</v>
      </c>
      <c r="E61" s="314"/>
      <c r="F61" s="300" t="s">
        <v>318</v>
      </c>
      <c r="G61" s="200"/>
    </row>
    <row r="62" spans="2:7">
      <c r="B62" s="199"/>
      <c r="C62" s="188"/>
      <c r="D62" s="307" t="s">
        <v>374</v>
      </c>
      <c r="E62" s="315"/>
      <c r="F62" s="302" t="s">
        <v>246</v>
      </c>
      <c r="G62" s="202"/>
    </row>
    <row r="63" spans="2:7">
      <c r="B63" s="180" t="s">
        <v>136</v>
      </c>
      <c r="C63" s="181" t="s">
        <v>137</v>
      </c>
      <c r="D63" s="304">
        <v>1.348020466996E-2</v>
      </c>
      <c r="E63" s="313">
        <v>1.2916923648600099E-2</v>
      </c>
      <c r="F63" s="300">
        <v>2.5177719779793901E-2</v>
      </c>
      <c r="G63" s="301">
        <v>4.5801353199406E-3</v>
      </c>
    </row>
    <row r="64" spans="2:7">
      <c r="B64" s="183">
        <v>0.5</v>
      </c>
      <c r="C64" s="174" t="s">
        <v>138</v>
      </c>
      <c r="D64" s="304">
        <v>44.526811010602799</v>
      </c>
      <c r="E64" s="313">
        <v>32.264249182388397</v>
      </c>
      <c r="F64" s="300">
        <v>3.4339133998323899</v>
      </c>
      <c r="G64" s="301">
        <v>3.6534888998646098</v>
      </c>
    </row>
    <row r="65" spans="2:7">
      <c r="B65" s="198"/>
      <c r="D65" s="306" t="s">
        <v>287</v>
      </c>
      <c r="E65" s="314"/>
      <c r="F65" s="300" t="s">
        <v>287</v>
      </c>
      <c r="G65" s="200"/>
    </row>
    <row r="66" spans="2:7">
      <c r="B66" s="198"/>
      <c r="D66" s="306" t="s">
        <v>375</v>
      </c>
      <c r="E66" s="314"/>
      <c r="F66" s="300" t="s">
        <v>320</v>
      </c>
      <c r="G66" s="200"/>
    </row>
    <row r="67" spans="2:7">
      <c r="B67" s="198"/>
      <c r="D67" s="306" t="s">
        <v>376</v>
      </c>
      <c r="E67" s="314"/>
      <c r="F67" s="300" t="s">
        <v>321</v>
      </c>
      <c r="G67" s="200"/>
    </row>
    <row r="68" spans="2:7">
      <c r="B68" s="198"/>
      <c r="D68" s="306" t="s">
        <v>377</v>
      </c>
      <c r="E68" s="314"/>
      <c r="F68" s="300" t="s">
        <v>322</v>
      </c>
      <c r="G68" s="200"/>
    </row>
    <row r="69" spans="2:7">
      <c r="B69" s="198"/>
      <c r="D69" s="306" t="s">
        <v>291</v>
      </c>
      <c r="E69" s="314"/>
      <c r="F69" s="300" t="s">
        <v>291</v>
      </c>
      <c r="G69" s="200"/>
    </row>
    <row r="70" spans="2:7">
      <c r="B70" s="198"/>
      <c r="D70" s="306" t="s">
        <v>378</v>
      </c>
      <c r="E70" s="314"/>
      <c r="F70" s="300" t="s">
        <v>323</v>
      </c>
      <c r="G70" s="200"/>
    </row>
    <row r="71" spans="2:7">
      <c r="B71" s="198"/>
      <c r="D71" s="306" t="s">
        <v>379</v>
      </c>
      <c r="E71" s="314"/>
      <c r="F71" s="300" t="s">
        <v>324</v>
      </c>
      <c r="G71" s="200"/>
    </row>
    <row r="72" spans="2:7">
      <c r="B72" s="198"/>
      <c r="D72" s="306" t="s">
        <v>380</v>
      </c>
      <c r="E72" s="314"/>
      <c r="F72" s="300" t="s">
        <v>325</v>
      </c>
      <c r="G72" s="200"/>
    </row>
    <row r="73" spans="2:7">
      <c r="B73" s="198"/>
      <c r="D73" s="306" t="s">
        <v>381</v>
      </c>
      <c r="E73" s="314"/>
      <c r="F73" s="300" t="s">
        <v>326</v>
      </c>
      <c r="G73" s="200"/>
    </row>
    <row r="74" spans="2:7">
      <c r="B74" s="198"/>
      <c r="D74" s="306" t="s">
        <v>296</v>
      </c>
      <c r="E74" s="314"/>
      <c r="F74" s="300" t="s">
        <v>296</v>
      </c>
      <c r="G74" s="200"/>
    </row>
    <row r="75" spans="2:7">
      <c r="B75" s="198"/>
      <c r="D75" s="306" t="s">
        <v>382</v>
      </c>
      <c r="E75" s="314"/>
      <c r="F75" s="300" t="s">
        <v>302</v>
      </c>
      <c r="G75" s="200"/>
    </row>
    <row r="76" spans="2:7">
      <c r="B76" s="199"/>
      <c r="C76" s="188"/>
      <c r="D76" s="307" t="s">
        <v>383</v>
      </c>
      <c r="E76" s="315"/>
      <c r="F76" s="302" t="s">
        <v>298</v>
      </c>
      <c r="G76" s="202"/>
    </row>
    <row r="77" spans="2:7">
      <c r="B77" s="180" t="s">
        <v>136</v>
      </c>
      <c r="C77" s="181" t="s">
        <v>137</v>
      </c>
      <c r="D77" s="303">
        <v>1.3655787425863999E-2</v>
      </c>
      <c r="E77" s="308">
        <v>1.3082156013934599E-2</v>
      </c>
      <c r="F77" s="303">
        <v>2.517736768339E-2</v>
      </c>
      <c r="G77" s="299">
        <v>4.5800542214032699E-3</v>
      </c>
    </row>
    <row r="78" spans="2:7">
      <c r="B78" s="183">
        <v>0.8</v>
      </c>
      <c r="C78" s="174" t="s">
        <v>138</v>
      </c>
      <c r="D78" s="304">
        <v>51.921818726975602</v>
      </c>
      <c r="E78" s="297">
        <v>39.396021493948901</v>
      </c>
      <c r="F78" s="304">
        <v>3.4292412512795099</v>
      </c>
      <c r="G78" s="301">
        <v>3.6550005906012499</v>
      </c>
    </row>
    <row r="79" spans="2:7">
      <c r="B79" s="198"/>
      <c r="D79" s="306" t="s">
        <v>303</v>
      </c>
      <c r="E79" s="296"/>
      <c r="F79" s="306" t="s">
        <v>303</v>
      </c>
      <c r="G79" s="200"/>
    </row>
    <row r="80" spans="2:7">
      <c r="B80" s="198"/>
      <c r="D80" s="306" t="s">
        <v>384</v>
      </c>
      <c r="E80" s="176"/>
      <c r="F80" s="306" t="s">
        <v>327</v>
      </c>
      <c r="G80" s="200"/>
    </row>
    <row r="81" spans="2:11">
      <c r="B81" s="198"/>
      <c r="D81" s="306" t="s">
        <v>385</v>
      </c>
      <c r="E81" s="176"/>
      <c r="F81" s="306" t="s">
        <v>328</v>
      </c>
      <c r="G81" s="200"/>
    </row>
    <row r="82" spans="2:11">
      <c r="B82" s="198"/>
      <c r="D82" s="306" t="s">
        <v>386</v>
      </c>
      <c r="E82" s="176"/>
      <c r="F82" s="306" t="s">
        <v>329</v>
      </c>
      <c r="G82" s="200"/>
    </row>
    <row r="83" spans="2:11">
      <c r="B83" s="198"/>
      <c r="D83" s="306" t="s">
        <v>387</v>
      </c>
      <c r="E83" s="176"/>
      <c r="F83" s="306" t="s">
        <v>330</v>
      </c>
      <c r="G83" s="200"/>
    </row>
    <row r="84" spans="2:11">
      <c r="B84" s="198"/>
      <c r="D84" s="306" t="s">
        <v>388</v>
      </c>
      <c r="E84" s="176"/>
      <c r="F84" s="306" t="s">
        <v>331</v>
      </c>
      <c r="G84" s="200"/>
    </row>
    <row r="85" spans="2:11">
      <c r="B85" s="198"/>
      <c r="D85" s="306" t="s">
        <v>389</v>
      </c>
      <c r="E85" s="176"/>
      <c r="F85" s="306" t="s">
        <v>332</v>
      </c>
      <c r="G85" s="200"/>
    </row>
    <row r="86" spans="2:11">
      <c r="B86" s="198"/>
      <c r="D86" s="306" t="s">
        <v>390</v>
      </c>
      <c r="E86" s="176"/>
      <c r="F86" s="306" t="s">
        <v>333</v>
      </c>
      <c r="G86" s="200"/>
    </row>
    <row r="87" spans="2:11">
      <c r="B87" s="198"/>
      <c r="D87" s="306" t="s">
        <v>391</v>
      </c>
      <c r="E87" s="176"/>
      <c r="F87" s="306" t="s">
        <v>334</v>
      </c>
      <c r="G87" s="200"/>
    </row>
    <row r="88" spans="2:11">
      <c r="B88" s="198"/>
      <c r="D88" s="306" t="s">
        <v>313</v>
      </c>
      <c r="E88" s="176"/>
      <c r="F88" s="306" t="s">
        <v>313</v>
      </c>
      <c r="G88" s="200"/>
    </row>
    <row r="89" spans="2:11">
      <c r="B89" s="198"/>
      <c r="D89" s="306" t="s">
        <v>392</v>
      </c>
      <c r="E89" s="176"/>
      <c r="F89" s="306" t="s">
        <v>335</v>
      </c>
      <c r="G89" s="200"/>
    </row>
    <row r="90" spans="2:11">
      <c r="B90" s="199"/>
      <c r="C90" s="188"/>
      <c r="D90" s="307" t="s">
        <v>393</v>
      </c>
      <c r="E90" s="201"/>
      <c r="F90" s="307" t="s">
        <v>311</v>
      </c>
      <c r="G90" s="202"/>
    </row>
    <row r="91" spans="2:11" ht="16" customHeight="1">
      <c r="B91" s="517" t="s">
        <v>139</v>
      </c>
      <c r="C91" s="518"/>
      <c r="D91" s="518"/>
      <c r="E91" s="518"/>
      <c r="F91" s="518"/>
      <c r="G91" s="519"/>
    </row>
    <row r="92" spans="2:11">
      <c r="B92" s="180" t="s">
        <v>136</v>
      </c>
      <c r="C92" s="181" t="s">
        <v>137</v>
      </c>
      <c r="D92" s="206">
        <v>1.2288521E-2</v>
      </c>
      <c r="E92" s="294">
        <v>1.248E-2</v>
      </c>
      <c r="F92" s="303">
        <v>2.4810826028415299E-2</v>
      </c>
      <c r="G92" s="299">
        <v>4.49556102349163E-3</v>
      </c>
    </row>
    <row r="93" spans="2:11">
      <c r="B93" s="183">
        <v>0.1</v>
      </c>
      <c r="C93" s="174" t="s">
        <v>138</v>
      </c>
      <c r="D93" s="207">
        <v>24.497579999999999</v>
      </c>
      <c r="E93" s="295">
        <v>18.677847</v>
      </c>
      <c r="F93" s="304">
        <v>2.6053320821763699</v>
      </c>
      <c r="G93" s="301">
        <v>2.9774424382981599</v>
      </c>
    </row>
    <row r="94" spans="2:11">
      <c r="B94" s="198"/>
      <c r="D94" s="207" t="s">
        <v>12</v>
      </c>
      <c r="E94" s="176">
        <v>9.8999999999999999E-4</v>
      </c>
      <c r="F94" s="304" t="s">
        <v>230</v>
      </c>
      <c r="G94" s="200"/>
      <c r="K94" s="297"/>
    </row>
    <row r="95" spans="2:11">
      <c r="B95" s="198"/>
      <c r="D95" s="207" t="s">
        <v>141</v>
      </c>
      <c r="E95" s="176">
        <v>4.761E-2</v>
      </c>
      <c r="F95" s="304" t="s">
        <v>231</v>
      </c>
      <c r="G95" s="200"/>
      <c r="K95" s="297"/>
    </row>
    <row r="96" spans="2:11">
      <c r="B96" s="198"/>
      <c r="D96" s="207" t="s">
        <v>142</v>
      </c>
      <c r="E96" s="176">
        <v>0.30359999999999998</v>
      </c>
      <c r="F96" s="304" t="s">
        <v>232</v>
      </c>
      <c r="G96" s="200"/>
      <c r="K96" s="297"/>
    </row>
    <row r="97" spans="2:11">
      <c r="B97" s="198"/>
      <c r="D97" s="207" t="s">
        <v>143</v>
      </c>
      <c r="E97" s="176">
        <v>0.16852</v>
      </c>
      <c r="F97" s="304" t="s">
        <v>233</v>
      </c>
      <c r="G97" s="200"/>
      <c r="K97" s="297"/>
    </row>
    <row r="98" spans="2:11">
      <c r="B98" s="198"/>
      <c r="D98" s="207" t="s">
        <v>144</v>
      </c>
      <c r="E98" s="176">
        <v>3.6409999999999998E-2</v>
      </c>
      <c r="F98" s="304" t="s">
        <v>234</v>
      </c>
      <c r="G98" s="200"/>
      <c r="K98" s="297"/>
    </row>
    <row r="99" spans="2:11">
      <c r="B99" s="198"/>
      <c r="D99" s="207" t="s">
        <v>145</v>
      </c>
      <c r="E99" s="176">
        <v>0.26441999999999999</v>
      </c>
      <c r="F99" s="304" t="s">
        <v>299</v>
      </c>
      <c r="G99" s="200"/>
      <c r="K99" s="297"/>
    </row>
    <row r="100" spans="2:11">
      <c r="B100" s="198"/>
      <c r="D100" s="207" t="s">
        <v>146</v>
      </c>
      <c r="E100" s="176">
        <v>0.26244000000000001</v>
      </c>
      <c r="F100" s="304" t="s">
        <v>300</v>
      </c>
      <c r="G100" s="200"/>
      <c r="K100" s="297"/>
    </row>
    <row r="101" spans="2:11">
      <c r="B101" s="198"/>
      <c r="D101" s="207" t="s">
        <v>147</v>
      </c>
      <c r="E101" s="176">
        <v>0.13617000000000001</v>
      </c>
      <c r="F101" s="304" t="s">
        <v>301</v>
      </c>
      <c r="G101" s="200"/>
      <c r="K101" s="297"/>
    </row>
    <row r="102" spans="2:11">
      <c r="B102" s="198"/>
      <c r="D102" s="207" t="s">
        <v>24</v>
      </c>
      <c r="E102" s="176">
        <v>0.28583999999999998</v>
      </c>
      <c r="F102" s="304" t="s">
        <v>235</v>
      </c>
      <c r="G102" s="200"/>
      <c r="K102" s="297"/>
    </row>
    <row r="103" spans="2:11">
      <c r="B103" s="198"/>
      <c r="D103" s="207" t="s">
        <v>23</v>
      </c>
      <c r="E103" s="176">
        <v>1.353E-2</v>
      </c>
      <c r="F103" s="304" t="s">
        <v>236</v>
      </c>
      <c r="G103" s="200"/>
      <c r="K103" s="297"/>
    </row>
    <row r="104" spans="2:11">
      <c r="B104" s="198"/>
      <c r="D104" s="207" t="s">
        <v>22</v>
      </c>
      <c r="E104" s="176">
        <v>0.13671</v>
      </c>
      <c r="F104" s="304" t="s">
        <v>302</v>
      </c>
      <c r="G104" s="200"/>
      <c r="K104" s="297"/>
    </row>
    <row r="105" spans="2:11">
      <c r="B105" s="199"/>
      <c r="C105" s="188"/>
      <c r="D105" s="207" t="s">
        <v>148</v>
      </c>
      <c r="E105" s="176">
        <v>3.0799999999999998E-3</v>
      </c>
      <c r="F105" s="304" t="s">
        <v>246</v>
      </c>
      <c r="G105" s="200"/>
      <c r="K105" s="297"/>
    </row>
    <row r="106" spans="2:11" ht="17">
      <c r="B106" s="180" t="s">
        <v>136</v>
      </c>
      <c r="C106" s="181" t="s">
        <v>137</v>
      </c>
      <c r="D106" s="206">
        <v>1.3455999999999999E-2</v>
      </c>
      <c r="E106" s="294">
        <v>1.2817E-2</v>
      </c>
      <c r="F106" s="303">
        <v>2.4811611430227101E-2</v>
      </c>
      <c r="G106" s="299">
        <v>4.4960519012483104E-3</v>
      </c>
      <c r="I106" s="222"/>
    </row>
    <row r="107" spans="2:11" ht="17">
      <c r="B107" s="183">
        <v>0.5</v>
      </c>
      <c r="C107" s="174" t="s">
        <v>138</v>
      </c>
      <c r="D107" s="207">
        <v>44.603174000000003</v>
      </c>
      <c r="E107" s="295">
        <v>32.581372999999999</v>
      </c>
      <c r="F107" s="304">
        <v>2.6069763315733101</v>
      </c>
      <c r="G107" s="309">
        <v>2.96965154309322</v>
      </c>
      <c r="I107" s="222"/>
    </row>
    <row r="108" spans="2:11" ht="17">
      <c r="B108" s="198"/>
      <c r="D108" s="207" t="s">
        <v>12</v>
      </c>
      <c r="E108" s="176">
        <v>1.3500000000000001E-3</v>
      </c>
      <c r="F108" s="310" t="s">
        <v>287</v>
      </c>
      <c r="G108" s="200"/>
      <c r="I108" s="222"/>
    </row>
    <row r="109" spans="2:11" ht="17">
      <c r="B109" s="198"/>
      <c r="D109" s="207" t="s">
        <v>141</v>
      </c>
      <c r="E109" s="176">
        <v>2.6450000000000001E-2</v>
      </c>
      <c r="F109" s="310" t="s">
        <v>288</v>
      </c>
      <c r="G109" s="200"/>
      <c r="I109" s="222"/>
    </row>
    <row r="110" spans="2:11" ht="17">
      <c r="B110" s="198"/>
      <c r="D110" s="207" t="s">
        <v>142</v>
      </c>
      <c r="E110" s="176">
        <v>0.36065000000000003</v>
      </c>
      <c r="F110" s="310" t="s">
        <v>289</v>
      </c>
      <c r="G110" s="200"/>
      <c r="I110" s="222"/>
    </row>
    <row r="111" spans="2:11" ht="17">
      <c r="B111" s="198"/>
      <c r="D111" s="207" t="s">
        <v>143</v>
      </c>
      <c r="E111" s="176">
        <v>0.2298</v>
      </c>
      <c r="F111" s="310" t="s">
        <v>290</v>
      </c>
      <c r="G111" s="200"/>
      <c r="I111" s="222"/>
    </row>
    <row r="112" spans="2:11" ht="17">
      <c r="B112" s="198"/>
      <c r="D112" s="207" t="s">
        <v>144</v>
      </c>
      <c r="E112" s="176">
        <v>4.965E-2</v>
      </c>
      <c r="F112" s="310" t="s">
        <v>291</v>
      </c>
      <c r="G112" s="200"/>
      <c r="I112" s="222"/>
    </row>
    <row r="113" spans="2:9" ht="17">
      <c r="B113" s="198"/>
      <c r="D113" s="207" t="s">
        <v>145</v>
      </c>
      <c r="E113" s="176">
        <v>0.20785000000000001</v>
      </c>
      <c r="F113" s="310" t="s">
        <v>292</v>
      </c>
      <c r="G113" s="200"/>
      <c r="I113" s="222"/>
    </row>
    <row r="114" spans="2:9" ht="17">
      <c r="B114" s="198"/>
      <c r="D114" s="207" t="s">
        <v>146</v>
      </c>
      <c r="E114" s="176">
        <v>0.20671999999999999</v>
      </c>
      <c r="F114" s="310" t="s">
        <v>293</v>
      </c>
      <c r="G114" s="200"/>
      <c r="I114" s="222"/>
    </row>
    <row r="115" spans="2:9" ht="17">
      <c r="B115" s="198"/>
      <c r="D115" s="207" t="s">
        <v>147</v>
      </c>
      <c r="E115" s="176">
        <v>7.5649999999999995E-2</v>
      </c>
      <c r="F115" s="310" t="s">
        <v>294</v>
      </c>
      <c r="G115" s="200"/>
      <c r="I115" s="222"/>
    </row>
    <row r="116" spans="2:9" ht="17">
      <c r="B116" s="198"/>
      <c r="D116" s="207" t="s">
        <v>24</v>
      </c>
      <c r="E116" s="176">
        <v>0.22764999999999999</v>
      </c>
      <c r="F116" s="310" t="s">
        <v>295</v>
      </c>
      <c r="G116" s="200"/>
      <c r="I116" s="222"/>
    </row>
    <row r="117" spans="2:9" ht="17">
      <c r="B117" s="198"/>
      <c r="D117" s="207" t="s">
        <v>23</v>
      </c>
      <c r="E117" s="176">
        <v>1.8450000000000001E-2</v>
      </c>
      <c r="F117" s="310" t="s">
        <v>296</v>
      </c>
      <c r="G117" s="200"/>
      <c r="I117" s="222"/>
    </row>
    <row r="118" spans="2:9" ht="17">
      <c r="B118" s="198"/>
      <c r="D118" s="207" t="s">
        <v>22</v>
      </c>
      <c r="E118" s="176">
        <v>7.5950000000000004E-2</v>
      </c>
      <c r="F118" s="310" t="s">
        <v>297</v>
      </c>
      <c r="G118" s="200"/>
      <c r="I118" s="222"/>
    </row>
    <row r="119" spans="2:9" ht="17">
      <c r="B119" s="199"/>
      <c r="C119" s="188"/>
      <c r="D119" s="208" t="s">
        <v>148</v>
      </c>
      <c r="E119" s="201">
        <v>4.1999999999999997E-3</v>
      </c>
      <c r="F119" s="311" t="s">
        <v>298</v>
      </c>
      <c r="G119" s="202"/>
      <c r="I119" s="222"/>
    </row>
    <row r="120" spans="2:9" ht="17">
      <c r="B120" s="180" t="s">
        <v>136</v>
      </c>
      <c r="C120" s="181" t="s">
        <v>137</v>
      </c>
      <c r="D120" s="207">
        <v>1.363E-2</v>
      </c>
      <c r="E120" s="295">
        <v>1.2926999999999999E-2</v>
      </c>
      <c r="F120" s="304">
        <v>2.4811459048263301E-2</v>
      </c>
      <c r="G120" s="301">
        <v>4.4959662074701501E-3</v>
      </c>
      <c r="I120" s="222"/>
    </row>
    <row r="121" spans="2:9" ht="17">
      <c r="B121" s="183">
        <v>0.8</v>
      </c>
      <c r="C121" s="174" t="s">
        <v>138</v>
      </c>
      <c r="D121" s="207">
        <v>51.982810000000001</v>
      </c>
      <c r="E121" s="295">
        <v>38.161200000000001</v>
      </c>
      <c r="F121" s="304">
        <v>2.6076004329122502</v>
      </c>
      <c r="G121" s="301">
        <v>2.9705235516196802</v>
      </c>
      <c r="I121" s="222"/>
    </row>
    <row r="122" spans="2:9" ht="17">
      <c r="B122" s="198"/>
      <c r="D122" s="204" t="s">
        <v>12</v>
      </c>
      <c r="E122" s="176">
        <v>1.6199999999999999E-3</v>
      </c>
      <c r="F122" s="306" t="s">
        <v>303</v>
      </c>
      <c r="G122" s="200"/>
      <c r="I122" s="222"/>
    </row>
    <row r="123" spans="2:9" ht="17">
      <c r="B123" s="198"/>
      <c r="D123" s="204" t="s">
        <v>141</v>
      </c>
      <c r="E123" s="176">
        <v>1.0580000000000001E-2</v>
      </c>
      <c r="F123" s="306" t="s">
        <v>304</v>
      </c>
      <c r="G123" s="200"/>
      <c r="I123" s="222"/>
    </row>
    <row r="124" spans="2:9" ht="17">
      <c r="B124" s="198"/>
      <c r="D124" s="204" t="s">
        <v>142</v>
      </c>
      <c r="E124" s="176">
        <v>0.36065999999999998</v>
      </c>
      <c r="F124" s="306" t="s">
        <v>305</v>
      </c>
      <c r="G124" s="200"/>
      <c r="I124" s="222"/>
    </row>
    <row r="125" spans="2:9" ht="17">
      <c r="B125" s="198"/>
      <c r="D125" s="204" t="s">
        <v>143</v>
      </c>
      <c r="E125" s="176">
        <v>0.23593</v>
      </c>
      <c r="F125" s="306" t="s">
        <v>306</v>
      </c>
      <c r="G125" s="200"/>
      <c r="I125" s="222"/>
    </row>
    <row r="126" spans="2:9" ht="17">
      <c r="B126" s="198"/>
      <c r="D126" s="204" t="s">
        <v>144</v>
      </c>
      <c r="E126" s="176">
        <v>5.9580000000000001E-2</v>
      </c>
      <c r="F126" s="306" t="s">
        <v>307</v>
      </c>
      <c r="G126" s="200"/>
      <c r="I126" s="222"/>
    </row>
    <row r="127" spans="2:9" ht="17">
      <c r="B127" s="198"/>
      <c r="D127" s="204" t="s">
        <v>145</v>
      </c>
      <c r="E127" s="176">
        <v>0.20777000000000001</v>
      </c>
      <c r="F127" s="306" t="s">
        <v>308</v>
      </c>
      <c r="G127" s="200"/>
      <c r="I127" s="222"/>
    </row>
    <row r="128" spans="2:9">
      <c r="B128" s="198"/>
      <c r="D128" s="204" t="s">
        <v>146</v>
      </c>
      <c r="E128" s="176">
        <v>0.20649999999999999</v>
      </c>
      <c r="F128" s="306" t="s">
        <v>309</v>
      </c>
      <c r="G128" s="200"/>
    </row>
    <row r="129" spans="2:7">
      <c r="B129" s="198"/>
      <c r="D129" s="204" t="s">
        <v>147</v>
      </c>
      <c r="E129" s="176">
        <v>6.8180000000000004E-2</v>
      </c>
      <c r="F129" s="306" t="s">
        <v>310</v>
      </c>
      <c r="G129" s="200"/>
    </row>
    <row r="130" spans="2:7">
      <c r="B130" s="198"/>
      <c r="D130" s="204" t="s">
        <v>24</v>
      </c>
      <c r="E130" s="176">
        <v>0.22767000000000001</v>
      </c>
      <c r="F130" s="306" t="s">
        <v>311</v>
      </c>
      <c r="G130" s="200"/>
    </row>
    <row r="131" spans="2:7">
      <c r="B131" s="198"/>
      <c r="D131" s="204" t="s">
        <v>23</v>
      </c>
      <c r="E131" s="176">
        <v>2.214E-2</v>
      </c>
      <c r="F131" s="306" t="s">
        <v>312</v>
      </c>
      <c r="G131" s="200"/>
    </row>
    <row r="132" spans="2:7">
      <c r="B132" s="198"/>
      <c r="D132" s="204" t="s">
        <v>22</v>
      </c>
      <c r="E132" s="176">
        <v>6.7750000000000005E-2</v>
      </c>
      <c r="F132" s="306" t="s">
        <v>313</v>
      </c>
      <c r="G132" s="200"/>
    </row>
    <row r="133" spans="2:7">
      <c r="B133" s="199"/>
      <c r="C133" s="188"/>
      <c r="D133" s="199" t="s">
        <v>148</v>
      </c>
      <c r="E133" s="201">
        <v>5.0400000000000002E-3</v>
      </c>
      <c r="F133" s="307" t="s">
        <v>314</v>
      </c>
      <c r="G133" s="202"/>
    </row>
    <row r="134" spans="2:7" ht="16" customHeight="1">
      <c r="B134" s="517" t="s">
        <v>140</v>
      </c>
      <c r="C134" s="518"/>
      <c r="D134" s="518"/>
      <c r="E134" s="518"/>
      <c r="F134" s="518"/>
      <c r="G134" s="519"/>
    </row>
    <row r="135" spans="2:7">
      <c r="B135" s="180" t="s">
        <v>136</v>
      </c>
      <c r="C135" s="181" t="s">
        <v>137</v>
      </c>
      <c r="D135" s="206">
        <v>1.2278000000000001E-2</v>
      </c>
      <c r="E135" s="294">
        <v>1.247E-2</v>
      </c>
      <c r="F135" s="303">
        <v>2.4736788245347498E-2</v>
      </c>
      <c r="G135" s="299">
        <v>4.4723843886579099E-3</v>
      </c>
    </row>
    <row r="136" spans="2:7">
      <c r="B136" s="183">
        <v>0.1</v>
      </c>
      <c r="C136" s="174" t="s">
        <v>138</v>
      </c>
      <c r="D136" s="207">
        <v>24.514475690000001</v>
      </c>
      <c r="E136" s="295">
        <v>18.819590000000002</v>
      </c>
      <c r="F136" s="304">
        <v>2.38660246328195</v>
      </c>
      <c r="G136" s="301">
        <v>2.8508373981472501</v>
      </c>
    </row>
    <row r="137" spans="2:7" hidden="1">
      <c r="B137" s="198"/>
      <c r="D137" s="195" t="s">
        <v>12</v>
      </c>
      <c r="E137" s="176">
        <v>9.8999999999999999E-4</v>
      </c>
      <c r="F137" s="304" t="s">
        <v>230</v>
      </c>
      <c r="G137" s="200"/>
    </row>
    <row r="138" spans="2:7" hidden="1">
      <c r="B138" s="198"/>
      <c r="D138" s="209" t="s">
        <v>141</v>
      </c>
      <c r="E138" s="176">
        <v>4.761E-2</v>
      </c>
      <c r="F138" s="304" t="s">
        <v>231</v>
      </c>
      <c r="G138" s="200"/>
    </row>
    <row r="139" spans="2:7" hidden="1">
      <c r="B139" s="198"/>
      <c r="D139" s="209" t="s">
        <v>142</v>
      </c>
      <c r="E139" s="176">
        <v>0.30359999999999998</v>
      </c>
      <c r="F139" s="304" t="s">
        <v>232</v>
      </c>
      <c r="G139" s="200"/>
    </row>
    <row r="140" spans="2:7" hidden="1">
      <c r="B140" s="198"/>
      <c r="D140" s="209" t="s">
        <v>143</v>
      </c>
      <c r="E140" s="176">
        <v>0.16852</v>
      </c>
      <c r="F140" s="304" t="s">
        <v>233</v>
      </c>
      <c r="G140" s="200"/>
    </row>
    <row r="141" spans="2:7" hidden="1">
      <c r="B141" s="198"/>
      <c r="D141" s="209" t="s">
        <v>144</v>
      </c>
      <c r="E141" s="176">
        <v>3.6409999999999998E-2</v>
      </c>
      <c r="F141" s="304" t="s">
        <v>234</v>
      </c>
      <c r="G141" s="200"/>
    </row>
    <row r="142" spans="2:7" hidden="1">
      <c r="B142" s="198"/>
      <c r="D142" s="209" t="s">
        <v>145</v>
      </c>
      <c r="E142" s="176">
        <v>0.26441999999999999</v>
      </c>
      <c r="F142" s="304" t="s">
        <v>242</v>
      </c>
      <c r="G142" s="200"/>
    </row>
    <row r="143" spans="2:7" hidden="1">
      <c r="B143" s="198"/>
      <c r="D143" s="209" t="s">
        <v>146</v>
      </c>
      <c r="E143" s="176">
        <v>0.26244000000000001</v>
      </c>
      <c r="F143" s="304" t="s">
        <v>243</v>
      </c>
      <c r="G143" s="200"/>
    </row>
    <row r="144" spans="2:7" hidden="1">
      <c r="B144" s="198"/>
      <c r="D144" s="209" t="s">
        <v>147</v>
      </c>
      <c r="E144" s="176">
        <v>0.13617000000000001</v>
      </c>
      <c r="F144" s="304" t="s">
        <v>244</v>
      </c>
      <c r="G144" s="200"/>
    </row>
    <row r="145" spans="2:7" hidden="1">
      <c r="B145" s="198"/>
      <c r="D145" s="209" t="s">
        <v>24</v>
      </c>
      <c r="E145" s="176">
        <v>0.28583999999999998</v>
      </c>
      <c r="F145" s="304" t="s">
        <v>235</v>
      </c>
      <c r="G145" s="200"/>
    </row>
    <row r="146" spans="2:7" hidden="1">
      <c r="B146" s="198"/>
      <c r="D146" s="209" t="s">
        <v>23</v>
      </c>
      <c r="E146" s="176">
        <v>1.353E-2</v>
      </c>
      <c r="F146" s="304" t="s">
        <v>236</v>
      </c>
      <c r="G146" s="200"/>
    </row>
    <row r="147" spans="2:7" hidden="1">
      <c r="B147" s="198"/>
      <c r="D147" s="209" t="s">
        <v>22</v>
      </c>
      <c r="E147" s="176">
        <v>0.13671</v>
      </c>
      <c r="F147" s="304" t="s">
        <v>245</v>
      </c>
      <c r="G147" s="200"/>
    </row>
    <row r="148" spans="2:7" hidden="1">
      <c r="B148" s="199"/>
      <c r="C148" s="188"/>
      <c r="D148" s="210" t="s">
        <v>148</v>
      </c>
      <c r="E148" s="201">
        <v>3.0799999999999998E-3</v>
      </c>
      <c r="F148" s="305" t="s">
        <v>246</v>
      </c>
      <c r="G148" s="202"/>
    </row>
    <row r="149" spans="2:7">
      <c r="B149" s="180" t="s">
        <v>136</v>
      </c>
      <c r="C149" s="181" t="s">
        <v>137</v>
      </c>
      <c r="D149" s="206">
        <v>1.3444960000000001E-2</v>
      </c>
      <c r="E149" s="294">
        <v>1.2808E-2</v>
      </c>
      <c r="F149" s="303">
        <v>2.4736992600730499E-2</v>
      </c>
      <c r="G149" s="299">
        <v>4.47277845546931E-3</v>
      </c>
    </row>
    <row r="150" spans="2:7">
      <c r="B150" s="183">
        <v>0.5</v>
      </c>
      <c r="C150" s="174" t="s">
        <v>138</v>
      </c>
      <c r="D150" s="207">
        <v>44.635579999999997</v>
      </c>
      <c r="E150" s="295">
        <v>32.880899999999997</v>
      </c>
      <c r="F150" s="304">
        <v>2.3896360711268501</v>
      </c>
      <c r="G150" s="301">
        <v>2.83625842555736</v>
      </c>
    </row>
    <row r="151" spans="2:7" hidden="1">
      <c r="B151" s="198"/>
      <c r="D151" s="195" t="s">
        <v>12</v>
      </c>
      <c r="E151" s="176">
        <v>1.3500000000000001E-3</v>
      </c>
      <c r="F151" s="304" t="s">
        <v>287</v>
      </c>
      <c r="G151" s="200"/>
    </row>
    <row r="152" spans="2:7" hidden="1">
      <c r="B152" s="198"/>
      <c r="D152" s="195" t="s">
        <v>141</v>
      </c>
      <c r="E152" s="176">
        <v>2.6450000000000001E-2</v>
      </c>
      <c r="F152" s="304" t="s">
        <v>336</v>
      </c>
      <c r="G152" s="200"/>
    </row>
    <row r="153" spans="2:7" hidden="1">
      <c r="B153" s="198"/>
      <c r="D153" s="195" t="s">
        <v>142</v>
      </c>
      <c r="E153" s="176">
        <v>0.36065000000000003</v>
      </c>
      <c r="F153" s="304" t="s">
        <v>337</v>
      </c>
      <c r="G153" s="200"/>
    </row>
    <row r="154" spans="2:7" hidden="1">
      <c r="B154" s="198"/>
      <c r="D154" s="195" t="s">
        <v>143</v>
      </c>
      <c r="E154" s="176">
        <v>0.2298</v>
      </c>
      <c r="F154" s="304" t="s">
        <v>338</v>
      </c>
      <c r="G154" s="200"/>
    </row>
    <row r="155" spans="2:7" hidden="1">
      <c r="B155" s="198"/>
      <c r="D155" s="195" t="s">
        <v>144</v>
      </c>
      <c r="E155" s="176">
        <v>4.965E-2</v>
      </c>
      <c r="F155" s="304" t="s">
        <v>291</v>
      </c>
      <c r="G155" s="200"/>
    </row>
    <row r="156" spans="2:7" hidden="1">
      <c r="B156" s="198"/>
      <c r="D156" s="195" t="s">
        <v>145</v>
      </c>
      <c r="E156" s="176">
        <v>0.20785999999999999</v>
      </c>
      <c r="F156" s="304" t="s">
        <v>339</v>
      </c>
      <c r="G156" s="200"/>
    </row>
    <row r="157" spans="2:7" hidden="1">
      <c r="B157" s="198"/>
      <c r="D157" s="195" t="s">
        <v>146</v>
      </c>
      <c r="E157" s="176">
        <v>0.20671</v>
      </c>
      <c r="F157" s="304" t="s">
        <v>340</v>
      </c>
      <c r="G157" s="200"/>
    </row>
    <row r="158" spans="2:7" hidden="1">
      <c r="B158" s="198"/>
      <c r="D158" s="195" t="s">
        <v>147</v>
      </c>
      <c r="E158" s="176">
        <v>7.5649999999999995E-2</v>
      </c>
      <c r="F158" s="304" t="s">
        <v>341</v>
      </c>
      <c r="G158" s="200"/>
    </row>
    <row r="159" spans="2:7" hidden="1">
      <c r="B159" s="198"/>
      <c r="D159" s="195" t="s">
        <v>24</v>
      </c>
      <c r="E159" s="176">
        <v>0.22764000000000001</v>
      </c>
      <c r="F159" s="304" t="s">
        <v>298</v>
      </c>
      <c r="G159" s="200"/>
    </row>
    <row r="160" spans="2:7" hidden="1">
      <c r="B160" s="198"/>
      <c r="D160" s="195" t="s">
        <v>23</v>
      </c>
      <c r="E160" s="176">
        <v>1.8450000000000001E-2</v>
      </c>
      <c r="F160" s="304" t="s">
        <v>295</v>
      </c>
      <c r="G160" s="200"/>
    </row>
    <row r="161" spans="2:7" hidden="1">
      <c r="B161" s="198"/>
      <c r="D161" s="195" t="s">
        <v>22</v>
      </c>
      <c r="E161" s="176">
        <v>7.5950000000000004E-2</v>
      </c>
      <c r="F161" s="304" t="s">
        <v>296</v>
      </c>
      <c r="G161" s="200"/>
    </row>
    <row r="162" spans="2:7" hidden="1">
      <c r="B162" s="199"/>
      <c r="C162" s="188"/>
      <c r="D162" s="196" t="s">
        <v>148</v>
      </c>
      <c r="E162" s="201">
        <v>4.1999999999999997E-3</v>
      </c>
      <c r="F162" s="305" t="s">
        <v>342</v>
      </c>
      <c r="G162" s="202"/>
    </row>
    <row r="163" spans="2:7">
      <c r="B163" s="180" t="s">
        <v>136</v>
      </c>
      <c r="C163" s="181" t="s">
        <v>137</v>
      </c>
      <c r="D163" s="206">
        <v>1.3619688E-2</v>
      </c>
      <c r="E163" s="294">
        <v>1.29178E-2</v>
      </c>
      <c r="F163" s="304">
        <v>2.4737202702404398E-2</v>
      </c>
      <c r="G163" s="301">
        <v>4.4727186375049296E-3</v>
      </c>
    </row>
    <row r="164" spans="2:7">
      <c r="B164" s="183">
        <v>0.8</v>
      </c>
      <c r="C164" s="174" t="s">
        <v>138</v>
      </c>
      <c r="D164" s="207">
        <v>52.008978599999999</v>
      </c>
      <c r="E164" s="295">
        <v>38.4367576</v>
      </c>
      <c r="F164" s="304">
        <v>2.3906396047669398</v>
      </c>
      <c r="G164" s="301">
        <v>2.8366408743215401</v>
      </c>
    </row>
    <row r="165" spans="2:7" hidden="1">
      <c r="B165" s="198"/>
      <c r="D165" s="204" t="s">
        <v>12</v>
      </c>
      <c r="E165" s="176">
        <v>1.6199999999999999E-3</v>
      </c>
      <c r="F165" s="306" t="s">
        <v>303</v>
      </c>
      <c r="G165" s="200"/>
    </row>
    <row r="166" spans="2:7" hidden="1">
      <c r="B166" s="198"/>
      <c r="D166" s="204" t="s">
        <v>141</v>
      </c>
      <c r="E166" s="176">
        <v>1.0580000000000001E-2</v>
      </c>
      <c r="F166" s="306" t="s">
        <v>343</v>
      </c>
      <c r="G166" s="200"/>
    </row>
    <row r="167" spans="2:7" hidden="1">
      <c r="B167" s="198"/>
      <c r="D167" s="204" t="s">
        <v>142</v>
      </c>
      <c r="E167" s="176">
        <v>0.36065999999999998</v>
      </c>
      <c r="F167" s="306" t="s">
        <v>344</v>
      </c>
      <c r="G167" s="200"/>
    </row>
    <row r="168" spans="2:7" hidden="1">
      <c r="B168" s="198"/>
      <c r="D168" s="204" t="s">
        <v>143</v>
      </c>
      <c r="E168" s="176">
        <v>0.23593</v>
      </c>
      <c r="F168" s="306" t="s">
        <v>345</v>
      </c>
      <c r="G168" s="200"/>
    </row>
    <row r="169" spans="2:7" hidden="1">
      <c r="B169" s="198"/>
      <c r="D169" s="204" t="s">
        <v>144</v>
      </c>
      <c r="E169" s="176">
        <v>5.9580000000000001E-2</v>
      </c>
      <c r="F169" s="306" t="s">
        <v>346</v>
      </c>
      <c r="G169" s="200"/>
    </row>
    <row r="170" spans="2:7" hidden="1">
      <c r="B170" s="198"/>
      <c r="D170" s="204" t="s">
        <v>145</v>
      </c>
      <c r="E170" s="176">
        <v>0.20777000000000001</v>
      </c>
      <c r="F170" s="306" t="s">
        <v>347</v>
      </c>
      <c r="G170" s="200"/>
    </row>
    <row r="171" spans="2:7" hidden="1">
      <c r="B171" s="198"/>
      <c r="D171" s="204" t="s">
        <v>146</v>
      </c>
      <c r="E171" s="176">
        <v>0.20649999999999999</v>
      </c>
      <c r="F171" s="306" t="s">
        <v>348</v>
      </c>
      <c r="G171" s="200"/>
    </row>
    <row r="172" spans="2:7" hidden="1">
      <c r="B172" s="198"/>
      <c r="D172" s="204" t="s">
        <v>147</v>
      </c>
      <c r="E172" s="176">
        <v>6.8180000000000004E-2</v>
      </c>
      <c r="F172" s="306" t="s">
        <v>349</v>
      </c>
      <c r="G172" s="200"/>
    </row>
    <row r="173" spans="2:7" hidden="1">
      <c r="B173" s="198"/>
      <c r="D173" s="204" t="s">
        <v>24</v>
      </c>
      <c r="E173" s="176">
        <v>0.22767000000000001</v>
      </c>
      <c r="F173" s="306" t="s">
        <v>326</v>
      </c>
      <c r="G173" s="200"/>
    </row>
    <row r="174" spans="2:7" hidden="1">
      <c r="B174" s="198"/>
      <c r="D174" s="204" t="s">
        <v>23</v>
      </c>
      <c r="E174" s="176">
        <v>2.214E-2</v>
      </c>
      <c r="F174" s="306" t="s">
        <v>313</v>
      </c>
      <c r="G174" s="200"/>
    </row>
    <row r="175" spans="2:7" hidden="1">
      <c r="B175" s="198"/>
      <c r="D175" s="204" t="s">
        <v>22</v>
      </c>
      <c r="E175" s="176">
        <v>6.7760000000000001E-2</v>
      </c>
      <c r="F175" s="306" t="s">
        <v>350</v>
      </c>
      <c r="G175" s="200"/>
    </row>
    <row r="176" spans="2:7" hidden="1">
      <c r="B176" s="199"/>
      <c r="C176" s="188"/>
      <c r="D176" s="199" t="s">
        <v>148</v>
      </c>
      <c r="E176" s="201">
        <v>5.0400000000000002E-3</v>
      </c>
      <c r="F176" s="307" t="s">
        <v>311</v>
      </c>
      <c r="G176" s="202"/>
    </row>
  </sheetData>
  <mergeCells count="7">
    <mergeCell ref="B48:G48"/>
    <mergeCell ref="B134:G134"/>
    <mergeCell ref="K3:L3"/>
    <mergeCell ref="D3:E3"/>
    <mergeCell ref="F3:G3"/>
    <mergeCell ref="B5:G5"/>
    <mergeCell ref="B91:G9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5EA93-179D-EB4F-AA0C-21DB8B8B5781}">
  <sheetPr codeName="Sheet9"/>
  <dimension ref="C2:M28"/>
  <sheetViews>
    <sheetView zoomScale="130" zoomScaleNormal="130" workbookViewId="0">
      <selection activeCell="M19" sqref="M19"/>
    </sheetView>
  </sheetViews>
  <sheetFormatPr baseColWidth="10" defaultRowHeight="16"/>
  <cols>
    <col min="5" max="5" width="12.1640625" customWidth="1"/>
    <col min="7" max="7" width="13.6640625" customWidth="1"/>
    <col min="10" max="10" width="21" bestFit="1" customWidth="1"/>
  </cols>
  <sheetData>
    <row r="2" spans="3:8" ht="17" thickBot="1"/>
    <row r="3" spans="3:8" ht="17" thickBot="1">
      <c r="C3" s="316"/>
      <c r="D3" s="317"/>
      <c r="E3" s="526" t="s">
        <v>395</v>
      </c>
      <c r="F3" s="527"/>
      <c r="G3" s="526" t="s">
        <v>396</v>
      </c>
      <c r="H3" s="527"/>
    </row>
    <row r="4" spans="3:8" ht="17" thickBot="1">
      <c r="C4" s="318" t="s">
        <v>397</v>
      </c>
      <c r="D4" s="324" t="s">
        <v>398</v>
      </c>
      <c r="E4" s="324" t="s">
        <v>399</v>
      </c>
      <c r="F4" s="324" t="s">
        <v>131</v>
      </c>
      <c r="G4" s="324" t="s">
        <v>399</v>
      </c>
      <c r="H4" s="324" t="s">
        <v>131</v>
      </c>
    </row>
    <row r="5" spans="3:8" ht="17" thickBot="1">
      <c r="C5" s="523" t="s">
        <v>400</v>
      </c>
      <c r="D5" s="325">
        <v>0.1</v>
      </c>
      <c r="E5" s="326">
        <v>1.26768E-2</v>
      </c>
      <c r="F5" s="326">
        <v>4.56501846545917E-3</v>
      </c>
      <c r="G5" s="326">
        <v>17.382100000000001</v>
      </c>
      <c r="H5" s="326">
        <v>7.1709678422551999</v>
      </c>
    </row>
    <row r="6" spans="3:8" ht="17" thickBot="1">
      <c r="C6" s="524"/>
      <c r="D6" s="325">
        <v>0.5</v>
      </c>
      <c r="E6" s="326">
        <v>1.2840000000000001E-2</v>
      </c>
      <c r="F6" s="326">
        <v>4.5636500222315801E-3</v>
      </c>
      <c r="G6" s="326">
        <v>30.594011800000001</v>
      </c>
      <c r="H6" s="326">
        <v>7.1688303556783701</v>
      </c>
    </row>
    <row r="7" spans="3:8" ht="17" thickBot="1">
      <c r="C7" s="525"/>
      <c r="D7" s="325">
        <v>0.8</v>
      </c>
      <c r="E7" s="326">
        <v>1.2939000000000001E-2</v>
      </c>
      <c r="F7" s="326">
        <v>4.5634617764796397E-3</v>
      </c>
      <c r="G7" s="326">
        <v>36.029775000000001</v>
      </c>
      <c r="H7" s="326">
        <v>7.1681215451212896</v>
      </c>
    </row>
    <row r="8" spans="3:8" ht="17" thickBot="1">
      <c r="C8" s="523" t="s">
        <v>401</v>
      </c>
      <c r="D8" s="325">
        <v>0.1</v>
      </c>
      <c r="E8" s="326">
        <v>1.24945832849428E-2</v>
      </c>
      <c r="F8" s="326">
        <v>4.5808877496261403E-3</v>
      </c>
      <c r="G8" s="326">
        <v>18.3497142413113</v>
      </c>
      <c r="H8" s="326">
        <v>3.6460927048990301</v>
      </c>
    </row>
    <row r="9" spans="3:8" ht="17" thickBot="1">
      <c r="C9" s="524"/>
      <c r="D9" s="325">
        <v>0.5</v>
      </c>
      <c r="E9" s="326">
        <v>1.2916923648600099E-2</v>
      </c>
      <c r="F9" s="326">
        <v>4.5801353199406E-3</v>
      </c>
      <c r="G9" s="326">
        <v>32.264249182388397</v>
      </c>
      <c r="H9" s="326">
        <v>3.6534888998646098</v>
      </c>
    </row>
    <row r="10" spans="3:8" ht="17" thickBot="1">
      <c r="C10" s="525"/>
      <c r="D10" s="325">
        <v>0.8</v>
      </c>
      <c r="E10" s="326">
        <v>1.3082156013934599E-2</v>
      </c>
      <c r="F10" s="326">
        <v>4.5800542214032699E-3</v>
      </c>
      <c r="G10" s="326">
        <v>39.396021493948901</v>
      </c>
      <c r="H10" s="326">
        <v>3.6550005906012499</v>
      </c>
    </row>
    <row r="11" spans="3:8" ht="17" thickBot="1">
      <c r="C11" s="523" t="s">
        <v>402</v>
      </c>
      <c r="D11" s="325">
        <v>0.1</v>
      </c>
      <c r="E11" s="326">
        <v>1.248E-2</v>
      </c>
      <c r="F11" s="326">
        <v>4.49556102349163E-3</v>
      </c>
      <c r="G11" s="326">
        <v>18.677847</v>
      </c>
      <c r="H11" s="326">
        <v>2.9774424382981599</v>
      </c>
    </row>
    <row r="12" spans="3:8" ht="17" thickBot="1">
      <c r="C12" s="524"/>
      <c r="D12" s="325">
        <v>0.5</v>
      </c>
      <c r="E12" s="326">
        <v>1.2817E-2</v>
      </c>
      <c r="F12" s="326">
        <v>4.4960519012483104E-3</v>
      </c>
      <c r="G12" s="326">
        <v>32.581372999999999</v>
      </c>
      <c r="H12" s="326">
        <v>2.96965154309322</v>
      </c>
    </row>
    <row r="13" spans="3:8" ht="17" thickBot="1">
      <c r="C13" s="525"/>
      <c r="D13" s="325">
        <v>0.8</v>
      </c>
      <c r="E13" s="326">
        <v>1.29178E-2</v>
      </c>
      <c r="F13" s="326">
        <v>4.4727186375049296E-3</v>
      </c>
      <c r="G13" s="326">
        <v>38.161200000000001</v>
      </c>
      <c r="H13" s="326">
        <v>2.9705235516196802</v>
      </c>
    </row>
    <row r="14" spans="3:8" ht="17" thickBot="1">
      <c r="C14" s="523" t="s">
        <v>403</v>
      </c>
      <c r="D14" s="327">
        <v>0.1</v>
      </c>
      <c r="E14" s="328">
        <v>1.247E-2</v>
      </c>
      <c r="F14" s="328">
        <v>4.4723843886579099E-3</v>
      </c>
      <c r="G14" s="328">
        <v>18.819590000000002</v>
      </c>
      <c r="H14" s="328">
        <v>2.8508373981472501</v>
      </c>
    </row>
    <row r="15" spans="3:8" ht="17" thickBot="1">
      <c r="C15" s="524"/>
      <c r="D15" s="329">
        <v>0.5</v>
      </c>
      <c r="E15" s="326">
        <v>1.2808E-2</v>
      </c>
      <c r="F15" s="326">
        <v>4.47277845546931E-3</v>
      </c>
      <c r="G15" s="326">
        <v>32.880899999999997</v>
      </c>
      <c r="H15" s="326">
        <v>2.83625842555736</v>
      </c>
    </row>
    <row r="16" spans="3:8" ht="17" thickBot="1">
      <c r="C16" s="525"/>
      <c r="D16" s="329">
        <v>0.8</v>
      </c>
      <c r="E16" s="326">
        <v>1.29178E-2</v>
      </c>
      <c r="F16" s="326">
        <v>4.4727186375049296E-3</v>
      </c>
      <c r="G16" s="326">
        <v>38.4367576</v>
      </c>
      <c r="H16" s="326">
        <v>2.8366408743215401</v>
      </c>
    </row>
    <row r="18" spans="7:13">
      <c r="L18" s="332"/>
      <c r="M18" s="331"/>
    </row>
    <row r="23" spans="7:13">
      <c r="G23" s="330"/>
    </row>
    <row r="25" spans="7:13">
      <c r="J25" s="330"/>
    </row>
    <row r="28" spans="7:13">
      <c r="J28" s="331"/>
    </row>
  </sheetData>
  <mergeCells count="6">
    <mergeCell ref="C14:C16"/>
    <mergeCell ref="E3:F3"/>
    <mergeCell ref="G3:H3"/>
    <mergeCell ref="C5:C7"/>
    <mergeCell ref="C8:C10"/>
    <mergeCell ref="C11:C13"/>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1E9E5-8F5B-A34B-A935-2F400B95C6AC}">
  <sheetPr codeName="Sheet10">
    <tabColor theme="7"/>
  </sheetPr>
  <dimension ref="A1"/>
  <sheetViews>
    <sheetView view="pageBreakPreview" zoomScale="60" zoomScaleNormal="100" workbookViewId="0"/>
  </sheetViews>
  <sheetFormatPr baseColWidth="10" defaultRowHeight="16"/>
  <sheetData/>
  <pageMargins left="0.7" right="0.7" top="0.75" bottom="0.75" header="0.3" footer="0.3"/>
  <pageSetup paperSize="9" orientation="portrait" horizontalDpi="0" verticalDpi="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1CF66-B57E-B04C-8436-71E1A59FEB2E}">
  <sheetPr codeName="Sheet11"/>
  <dimension ref="B1:W79"/>
  <sheetViews>
    <sheetView topLeftCell="G3" workbookViewId="0">
      <selection activeCell="R16" sqref="R16"/>
    </sheetView>
  </sheetViews>
  <sheetFormatPr baseColWidth="10" defaultRowHeight="16"/>
  <cols>
    <col min="1" max="1" width="10.83203125" style="82"/>
    <col min="2" max="9" width="11" style="82" customWidth="1"/>
    <col min="10" max="10" width="40.1640625" style="82" bestFit="1" customWidth="1"/>
    <col min="11" max="11" width="15.6640625" style="82" bestFit="1" customWidth="1"/>
    <col min="12" max="14" width="11" style="82" customWidth="1"/>
    <col min="15" max="15" width="10.83203125" style="82"/>
    <col min="16" max="16" width="15" style="82" bestFit="1" customWidth="1"/>
    <col min="17" max="17" width="10.83203125" style="82"/>
    <col min="18" max="18" width="14.1640625" style="82" bestFit="1" customWidth="1"/>
    <col min="19" max="19" width="11.83203125" style="82" bestFit="1" customWidth="1"/>
    <col min="20" max="16384" width="10.83203125" style="82"/>
  </cols>
  <sheetData>
    <row r="1" spans="2:21">
      <c r="L1" s="319">
        <f>L3/3</f>
        <v>5.6554332021909941</v>
      </c>
    </row>
    <row r="2" spans="2:21">
      <c r="B2" s="82" t="s">
        <v>10</v>
      </c>
      <c r="K2" s="82" t="s">
        <v>8</v>
      </c>
      <c r="L2" s="82" t="s">
        <v>7</v>
      </c>
      <c r="M2" s="82" t="s">
        <v>6</v>
      </c>
      <c r="N2" s="83" t="s">
        <v>5</v>
      </c>
      <c r="O2" s="455" t="s">
        <v>647</v>
      </c>
    </row>
    <row r="3" spans="2:21">
      <c r="J3" s="82" t="s">
        <v>196</v>
      </c>
      <c r="K3" s="109">
        <f>(SUMIFS('Table A1'!H:H,'Table A1'!$D:$D,"Private hospitals")
+SUMIFS('Table A1'!H:H,'Table A1'!D:D,"Public health")
+SUMIFS('Table A1'!H:H,'Table A1'!D:D,"Public hospitals"))/10^9</f>
        <v>30.054505562630794</v>
      </c>
      <c r="L3" s="454">
        <f>N11-K3</f>
        <v>16.966299606572981</v>
      </c>
      <c r="M3" s="110">
        <f>SUM(K10:M10)</f>
        <v>140.6</v>
      </c>
      <c r="N3" s="135">
        <f>SUM(K3:M3)</f>
        <v>187.62080516920378</v>
      </c>
      <c r="O3" s="82">
        <v>1.9</v>
      </c>
      <c r="P3" s="82" t="s">
        <v>8</v>
      </c>
      <c r="Q3" s="319">
        <f>K3</f>
        <v>30.054505562630794</v>
      </c>
    </row>
    <row r="4" spans="2:21">
      <c r="C4" s="82" t="s">
        <v>3</v>
      </c>
      <c r="D4" s="82" t="s">
        <v>2</v>
      </c>
      <c r="E4" s="82" t="s">
        <v>1</v>
      </c>
      <c r="F4" s="82" t="s">
        <v>0</v>
      </c>
      <c r="J4" s="82" t="s">
        <v>197</v>
      </c>
      <c r="K4" s="111">
        <f>K3/$N$3</f>
        <v>0.16018748845857722</v>
      </c>
      <c r="L4" s="111">
        <f>L3/$N$3</f>
        <v>9.0428668565152512E-2</v>
      </c>
      <c r="M4" s="111">
        <f>M3/$N$3</f>
        <v>0.74938384297627025</v>
      </c>
      <c r="N4" s="136">
        <f>SUM(K4:M4)</f>
        <v>1</v>
      </c>
      <c r="P4" s="82" t="s">
        <v>7</v>
      </c>
      <c r="Q4" s="319">
        <f>L3</f>
        <v>16.966299606572981</v>
      </c>
    </row>
    <row r="5" spans="2:21">
      <c r="B5" s="84">
        <v>43800</v>
      </c>
      <c r="C5" s="82">
        <v>272.5</v>
      </c>
      <c r="D5" s="82">
        <v>272.5</v>
      </c>
      <c r="E5" s="82">
        <f t="shared" ref="E5:E15" si="0">D5-C5</f>
        <v>0</v>
      </c>
      <c r="F5" s="82">
        <v>0</v>
      </c>
      <c r="J5" s="82">
        <v>2019</v>
      </c>
      <c r="K5" s="319">
        <f>(SUMIFS('Table A1'!E:E,'Table A1'!$D:$D,"Private hospitals")
+SUMIFS('Table A1'!E:E,'Table A1'!D:D,"Public health")
+SUMIFS('Table A1'!E:E,'Table A1'!D:D,"Public hospitals"))/10^9</f>
        <v>4.2086781490782537</v>
      </c>
      <c r="L5" s="453">
        <f>K11-K5</f>
        <v>2.3192897138500026</v>
      </c>
      <c r="M5" s="82">
        <f>K10</f>
        <v>55.2</v>
      </c>
      <c r="N5" s="319">
        <f>K5+L5+M5</f>
        <v>61.72796786292826</v>
      </c>
      <c r="P5" s="82" t="s">
        <v>6</v>
      </c>
      <c r="Q5" s="82">
        <f>M3</f>
        <v>140.6</v>
      </c>
    </row>
    <row r="6" spans="2:21">
      <c r="B6" s="84">
        <v>43891</v>
      </c>
      <c r="C6" s="82">
        <v>268.5</v>
      </c>
      <c r="D6" s="82">
        <v>274.10000000000002</v>
      </c>
      <c r="E6" s="82">
        <f t="shared" si="0"/>
        <v>5.6000000000000227</v>
      </c>
      <c r="F6" s="82">
        <f>SUM($E$5:$E6)</f>
        <v>5.6000000000000227</v>
      </c>
      <c r="J6" s="82">
        <v>2020</v>
      </c>
      <c r="K6" s="319">
        <f>(SUMIFS('Table A1'!F:F,'Table A1'!$D:$D,"Private hospitals")
+SUMIFS('Table A1'!F:F,'Table A1'!D:D,"Public health")
+SUMIFS('Table A1'!F:F,'Table A1'!D:D,"Public hospitals"))/10^9</f>
        <v>9.7408749375799975</v>
      </c>
      <c r="L6" s="453">
        <f>L11-K6</f>
        <v>5.2816589046100049</v>
      </c>
      <c r="M6" s="82">
        <f>L10</f>
        <v>82.5</v>
      </c>
      <c r="N6" s="319">
        <f t="shared" ref="N6:N7" si="1">K6+L6+M6</f>
        <v>97.522533842190001</v>
      </c>
      <c r="P6" s="82" t="s">
        <v>410</v>
      </c>
      <c r="Q6" s="320">
        <f>N11</f>
        <v>47.020805169203776</v>
      </c>
    </row>
    <row r="7" spans="2:21">
      <c r="B7" s="84">
        <v>43983</v>
      </c>
      <c r="C7" s="82">
        <v>235.9</v>
      </c>
      <c r="D7" s="82">
        <v>275.7</v>
      </c>
      <c r="E7" s="82">
        <f t="shared" si="0"/>
        <v>39.799999999999983</v>
      </c>
      <c r="F7" s="82">
        <f>SUM($E$5:$E7)</f>
        <v>45.400000000000006</v>
      </c>
      <c r="J7" s="82">
        <v>2021</v>
      </c>
      <c r="K7" s="319">
        <f>(SUMIFS('Table A1'!G:G,'Table A1'!$D:$D,"Private hospitals")
+SUMIFS('Table A1'!G:G,'Table A1'!D:D,"Public health")
+SUMIFS('Table A1'!G:G,'Table A1'!D:D,"Public hospitals"))/10^9</f>
        <v>16.104952475972542</v>
      </c>
      <c r="L7" s="453">
        <f>M11-K7</f>
        <v>9.3653509881129757</v>
      </c>
      <c r="M7" s="82">
        <f>M10</f>
        <v>2.9</v>
      </c>
      <c r="N7" s="319">
        <f t="shared" si="1"/>
        <v>28.370303464085517</v>
      </c>
    </row>
    <row r="8" spans="2:21">
      <c r="B8" s="84">
        <v>44075</v>
      </c>
      <c r="C8" s="82">
        <v>253.8</v>
      </c>
      <c r="D8" s="82">
        <v>277.39999999999998</v>
      </c>
      <c r="E8" s="82">
        <f t="shared" si="0"/>
        <v>23.599999999999966</v>
      </c>
      <c r="F8" s="82">
        <f>SUM($E$5:$E8)</f>
        <v>68.999999999999972</v>
      </c>
    </row>
    <row r="9" spans="2:21">
      <c r="B9" s="84">
        <v>44166</v>
      </c>
      <c r="C9" s="82">
        <v>265.5</v>
      </c>
      <c r="D9" s="82">
        <v>279</v>
      </c>
      <c r="E9" s="82">
        <f t="shared" si="0"/>
        <v>13.5</v>
      </c>
      <c r="F9" s="82">
        <f>SUM($E$5:$E9)</f>
        <v>82.499999999999972</v>
      </c>
      <c r="J9" s="112"/>
      <c r="K9" s="114" t="s">
        <v>150</v>
      </c>
      <c r="L9" s="114" t="s">
        <v>151</v>
      </c>
      <c r="M9" s="114" t="s">
        <v>152</v>
      </c>
      <c r="N9" s="112" t="s">
        <v>5</v>
      </c>
    </row>
    <row r="10" spans="2:21">
      <c r="B10" s="84">
        <v>44256</v>
      </c>
      <c r="C10" s="82">
        <v>268.60000000000002</v>
      </c>
      <c r="D10" s="82">
        <v>280.60000000000002</v>
      </c>
      <c r="E10" s="82">
        <f t="shared" si="0"/>
        <v>12</v>
      </c>
      <c r="F10" s="82">
        <f>SUM($E$5:$E10)</f>
        <v>94.499999999999972</v>
      </c>
      <c r="J10" s="114" t="s">
        <v>153</v>
      </c>
      <c r="K10" s="113">
        <v>55.2</v>
      </c>
      <c r="L10" s="113">
        <v>82.5</v>
      </c>
      <c r="M10" s="113">
        <v>2.9</v>
      </c>
      <c r="N10" s="133">
        <f>SUM(K10:M10)</f>
        <v>140.6</v>
      </c>
      <c r="P10" s="455" t="s">
        <v>651</v>
      </c>
      <c r="Q10" s="82" t="s">
        <v>8</v>
      </c>
      <c r="R10" s="82" t="s">
        <v>6</v>
      </c>
      <c r="S10" s="82" t="s">
        <v>649</v>
      </c>
      <c r="T10" s="82" t="s">
        <v>650</v>
      </c>
      <c r="U10" s="82" t="s">
        <v>5</v>
      </c>
    </row>
    <row r="11" spans="2:21">
      <c r="B11" s="84">
        <v>44348</v>
      </c>
      <c r="C11" s="82">
        <v>271.39999999999998</v>
      </c>
      <c r="D11" s="82">
        <v>282.3</v>
      </c>
      <c r="E11" s="82">
        <f t="shared" si="0"/>
        <v>10.900000000000034</v>
      </c>
      <c r="F11" s="82">
        <f>SUM($E$5:$E11)</f>
        <v>105.4</v>
      </c>
      <c r="J11" s="115" t="s">
        <v>198</v>
      </c>
      <c r="K11" s="116">
        <f>('Table A1'!E56-SUMIFS('Table A1'!E:E,'Table A1'!$A:$A,"Non Government (Individuals)"))/10^9</f>
        <v>6.5279678629282563</v>
      </c>
      <c r="L11" s="116">
        <f>('Table A1'!F56-SUMIFS('Table A1'!F:F,'Table A1'!$A:$A,"Non Government (Individuals)"))/10^9</f>
        <v>15.022533842190002</v>
      </c>
      <c r="M11" s="116">
        <f>('Table A1'!G56-SUMIFS('Table A1'!G:G,'Table A1'!$A:$A,"Non Government (Individuals)"))/10^9</f>
        <v>25.470303464085518</v>
      </c>
      <c r="N11" s="134">
        <f>('Table A1'!H56-SUMIFS('Table A1'!H:H,'Table A1'!$A:$A,"Non Government (Individuals)"))/10^9</f>
        <v>47.020805169203776</v>
      </c>
      <c r="P11" s="82" t="s">
        <v>196</v>
      </c>
      <c r="Q11" s="319">
        <f>K3</f>
        <v>30.054505562630794</v>
      </c>
      <c r="R11" s="82">
        <f>M3</f>
        <v>140.6</v>
      </c>
      <c r="S11" s="82">
        <f>6.1+0.1</f>
        <v>6.1999999999999993</v>
      </c>
      <c r="T11" s="319">
        <f>U11-SUM(Q11:S11)</f>
        <v>10.766299606573</v>
      </c>
      <c r="U11" s="319">
        <f>N3</f>
        <v>187.62080516920378</v>
      </c>
    </row>
    <row r="12" spans="2:21">
      <c r="B12" s="84">
        <v>44440</v>
      </c>
      <c r="C12" s="82">
        <v>258.5</v>
      </c>
      <c r="D12" s="82">
        <v>283.89999999999998</v>
      </c>
      <c r="E12" s="82">
        <f t="shared" si="0"/>
        <v>25.399999999999977</v>
      </c>
      <c r="F12" s="82">
        <f>SUM($E$5:$E12)</f>
        <v>130.79999999999998</v>
      </c>
      <c r="P12" s="82" t="s">
        <v>197</v>
      </c>
      <c r="Q12" s="463">
        <f>Q11/$U11</f>
        <v>0.16018748845857722</v>
      </c>
      <c r="R12" s="463">
        <f t="shared" ref="R12:T12" si="2">R11/$U11</f>
        <v>0.74938384297627025</v>
      </c>
      <c r="S12" s="463">
        <f t="shared" si="2"/>
        <v>3.3045375721570944E-2</v>
      </c>
      <c r="T12" s="463">
        <f t="shared" si="2"/>
        <v>5.7383292843581658E-2</v>
      </c>
    </row>
    <row r="13" spans="2:21">
      <c r="B13" s="84">
        <v>44531</v>
      </c>
      <c r="C13" s="82">
        <v>275.5</v>
      </c>
      <c r="D13" s="82">
        <v>285.60000000000002</v>
      </c>
      <c r="E13" s="82">
        <f t="shared" si="0"/>
        <v>10.100000000000023</v>
      </c>
      <c r="F13" s="82">
        <f>SUM($E$5:$E13)</f>
        <v>140.9</v>
      </c>
    </row>
    <row r="14" spans="2:21">
      <c r="B14" s="84">
        <v>44621</v>
      </c>
      <c r="C14" s="82">
        <v>281.5</v>
      </c>
      <c r="D14" s="82">
        <v>287.3</v>
      </c>
      <c r="E14" s="82">
        <f t="shared" si="0"/>
        <v>5.8000000000000114</v>
      </c>
      <c r="F14" s="82">
        <f>SUM($E$5:$E14)</f>
        <v>146.70000000000002</v>
      </c>
    </row>
    <row r="15" spans="2:21" ht="21">
      <c r="B15" s="84">
        <v>44713</v>
      </c>
      <c r="C15" s="82">
        <v>287.60000000000002</v>
      </c>
      <c r="D15" s="82">
        <v>288.89999999999998</v>
      </c>
      <c r="E15" s="82">
        <f t="shared" si="0"/>
        <v>1.2999999999999545</v>
      </c>
      <c r="F15" s="82">
        <f>SUM($E$5:$E15)</f>
        <v>147.99999999999997</v>
      </c>
      <c r="L15" s="462" t="s">
        <v>648</v>
      </c>
      <c r="P15" s="455" t="s">
        <v>652</v>
      </c>
      <c r="Q15" s="82" t="s">
        <v>8</v>
      </c>
      <c r="R15" s="82" t="s">
        <v>6</v>
      </c>
      <c r="S15" s="82" t="s">
        <v>649</v>
      </c>
      <c r="T15" s="82" t="s">
        <v>650</v>
      </c>
      <c r="U15" s="82" t="s">
        <v>5</v>
      </c>
    </row>
    <row r="16" spans="2:21">
      <c r="Q16">
        <v>5.21</v>
      </c>
      <c r="R16">
        <v>23.09</v>
      </c>
      <c r="S16">
        <v>1.96</v>
      </c>
      <c r="T16">
        <v>1.39</v>
      </c>
      <c r="U16">
        <v>31.65</v>
      </c>
    </row>
    <row r="17" spans="2:20">
      <c r="J17" s="114"/>
      <c r="Q17" s="463">
        <f>Q16/$U16</f>
        <v>0.16461295418641392</v>
      </c>
      <c r="R17" s="463">
        <f t="shared" ref="R17" si="3">R16/$U16</f>
        <v>0.72954186413902056</v>
      </c>
      <c r="S17" s="463">
        <f t="shared" ref="S17" si="4">S16/$U16</f>
        <v>6.192733017377567E-2</v>
      </c>
      <c r="T17" s="463">
        <f t="shared" ref="T17" si="5">T16/$U16</f>
        <v>4.391785150078989E-2</v>
      </c>
    </row>
    <row r="18" spans="2:20">
      <c r="B18" s="82" t="s">
        <v>9</v>
      </c>
      <c r="J18" s="114"/>
    </row>
    <row r="19" spans="2:20">
      <c r="J19" s="114"/>
      <c r="M19" t="s">
        <v>653</v>
      </c>
      <c r="N19" t="s">
        <v>663</v>
      </c>
      <c r="O19" t="s">
        <v>664</v>
      </c>
      <c r="P19" t="s">
        <v>665</v>
      </c>
      <c r="Q19" t="s">
        <v>656</v>
      </c>
      <c r="R19" t="s">
        <v>5</v>
      </c>
    </row>
    <row r="20" spans="2:20">
      <c r="C20" s="82" t="s">
        <v>3</v>
      </c>
      <c r="D20" s="82" t="s">
        <v>2</v>
      </c>
      <c r="E20" s="82" t="s">
        <v>1</v>
      </c>
      <c r="F20" s="82" t="s">
        <v>0</v>
      </c>
      <c r="K20" s="320"/>
      <c r="M20" t="s">
        <v>407</v>
      </c>
      <c r="N20">
        <v>9.5</v>
      </c>
      <c r="O20">
        <v>0</v>
      </c>
      <c r="P20">
        <v>1.66</v>
      </c>
      <c r="Q20">
        <v>27.56</v>
      </c>
      <c r="R20">
        <v>38.72</v>
      </c>
    </row>
    <row r="21" spans="2:20">
      <c r="B21" s="84">
        <v>43800</v>
      </c>
      <c r="C21" s="82">
        <v>88.1</v>
      </c>
      <c r="D21" s="82">
        <v>88.1</v>
      </c>
      <c r="E21" s="82">
        <f t="shared" ref="E21:E31" si="6">D21-C21</f>
        <v>0</v>
      </c>
      <c r="F21" s="82">
        <v>0</v>
      </c>
      <c r="K21" s="320"/>
      <c r="M21" t="s">
        <v>67</v>
      </c>
      <c r="N21">
        <v>8.1300000000000008</v>
      </c>
      <c r="O21">
        <v>1.71</v>
      </c>
      <c r="P21">
        <v>1.37</v>
      </c>
      <c r="Q21">
        <v>23.07</v>
      </c>
      <c r="R21">
        <v>34.28</v>
      </c>
    </row>
    <row r="22" spans="2:20">
      <c r="B22" s="84">
        <v>43891</v>
      </c>
      <c r="C22" s="82">
        <v>87.6</v>
      </c>
      <c r="D22" s="82">
        <v>88.3</v>
      </c>
      <c r="E22" s="82">
        <f t="shared" si="6"/>
        <v>0.70000000000000284</v>
      </c>
      <c r="F22" s="82">
        <f>SUM($E$22:$E22)</f>
        <v>0.70000000000000284</v>
      </c>
      <c r="K22" s="320"/>
      <c r="M22" t="s">
        <v>657</v>
      </c>
      <c r="N22">
        <v>5.21</v>
      </c>
      <c r="O22">
        <v>1.96</v>
      </c>
      <c r="P22">
        <v>1.39</v>
      </c>
      <c r="Q22">
        <v>23.09</v>
      </c>
      <c r="R22">
        <v>31.65</v>
      </c>
    </row>
    <row r="23" spans="2:20">
      <c r="B23" s="84">
        <v>43983</v>
      </c>
      <c r="C23" s="82">
        <v>82.1</v>
      </c>
      <c r="D23" s="82">
        <v>88.6</v>
      </c>
      <c r="E23" s="82">
        <f t="shared" si="6"/>
        <v>6.5</v>
      </c>
      <c r="F23" s="82">
        <f>SUM($E$22:$E23)</f>
        <v>7.2000000000000028</v>
      </c>
      <c r="J23" s="82" t="s">
        <v>417</v>
      </c>
      <c r="K23" s="82">
        <f>N10</f>
        <v>140.6</v>
      </c>
      <c r="M23" t="s">
        <v>658</v>
      </c>
      <c r="N23">
        <v>4.72</v>
      </c>
      <c r="O23">
        <v>2.4500000000000002</v>
      </c>
      <c r="P23">
        <v>1.3</v>
      </c>
      <c r="Q23">
        <v>21.62</v>
      </c>
      <c r="R23">
        <v>30.08</v>
      </c>
    </row>
    <row r="24" spans="2:20">
      <c r="B24" s="84">
        <v>44075</v>
      </c>
      <c r="C24" s="82">
        <v>83.5</v>
      </c>
      <c r="D24" s="82">
        <v>88.8</v>
      </c>
      <c r="E24" s="82">
        <f t="shared" si="6"/>
        <v>5.2999999999999972</v>
      </c>
      <c r="F24" s="82">
        <f>SUM($E$22:$E24)</f>
        <v>12.5</v>
      </c>
      <c r="J24" s="82" t="s">
        <v>418</v>
      </c>
      <c r="K24" s="319">
        <f>K3</f>
        <v>30.054505562630794</v>
      </c>
    </row>
    <row r="25" spans="2:20">
      <c r="B25" s="84">
        <v>44166</v>
      </c>
      <c r="C25" s="82">
        <v>86.6</v>
      </c>
      <c r="D25" s="82">
        <v>89</v>
      </c>
      <c r="E25" s="82">
        <f t="shared" si="6"/>
        <v>2.4000000000000057</v>
      </c>
      <c r="F25" s="82">
        <f>SUM($E$22:$E25)</f>
        <v>14.900000000000006</v>
      </c>
      <c r="J25" s="82" t="s">
        <v>419</v>
      </c>
      <c r="K25" s="452">
        <f>L5</f>
        <v>2.3192897138500026</v>
      </c>
    </row>
    <row r="26" spans="2:20">
      <c r="B26" s="84">
        <v>44256</v>
      </c>
      <c r="C26" s="82">
        <v>91.9</v>
      </c>
      <c r="D26" s="82">
        <v>89.2</v>
      </c>
      <c r="E26" s="82">
        <f t="shared" si="6"/>
        <v>-2.7000000000000028</v>
      </c>
      <c r="F26" s="82">
        <f>SUM($E$22:$E26)</f>
        <v>12.200000000000003</v>
      </c>
      <c r="J26" s="82" t="s">
        <v>420</v>
      </c>
      <c r="K26" s="452">
        <f>L6</f>
        <v>5.2816589046100049</v>
      </c>
    </row>
    <row r="27" spans="2:20">
      <c r="B27" s="84">
        <v>44348</v>
      </c>
      <c r="C27" s="82">
        <v>93.7</v>
      </c>
      <c r="D27" s="82">
        <v>89.4</v>
      </c>
      <c r="E27" s="82">
        <f t="shared" si="6"/>
        <v>-4.2999999999999972</v>
      </c>
      <c r="F27" s="82">
        <f>SUM($E$22:$E27)</f>
        <v>7.9000000000000057</v>
      </c>
      <c r="J27" s="82" t="s">
        <v>421</v>
      </c>
      <c r="K27" s="452">
        <f>L7</f>
        <v>9.3653509881129757</v>
      </c>
      <c r="O27" s="112"/>
    </row>
    <row r="28" spans="2:20">
      <c r="B28" s="84">
        <v>44440</v>
      </c>
      <c r="C28" s="82">
        <v>94.6</v>
      </c>
      <c r="D28" s="82">
        <v>89.7</v>
      </c>
      <c r="E28" s="82">
        <f t="shared" si="6"/>
        <v>-4.8999999999999915</v>
      </c>
      <c r="F28" s="82">
        <f>SUM($E$22:$E28)</f>
        <v>3.0000000000000142</v>
      </c>
      <c r="O28" s="114"/>
    </row>
    <row r="29" spans="2:20">
      <c r="B29" s="84">
        <v>44531</v>
      </c>
      <c r="C29" s="82">
        <v>94.3</v>
      </c>
      <c r="D29" s="82">
        <v>89.9</v>
      </c>
      <c r="E29" s="82">
        <f t="shared" si="6"/>
        <v>-4.3999999999999915</v>
      </c>
      <c r="F29" s="82">
        <f>SUM($E$22:$E29)</f>
        <v>-1.3999999999999773</v>
      </c>
    </row>
    <row r="30" spans="2:20">
      <c r="B30" s="84">
        <v>44621</v>
      </c>
      <c r="C30" s="82">
        <v>94.5</v>
      </c>
      <c r="D30" s="82">
        <v>90.1</v>
      </c>
      <c r="E30" s="82">
        <f t="shared" si="6"/>
        <v>-4.4000000000000057</v>
      </c>
      <c r="F30" s="82">
        <f>SUM($E$22:$E30)</f>
        <v>-5.7999999999999829</v>
      </c>
    </row>
    <row r="31" spans="2:20">
      <c r="B31" s="84">
        <v>44713</v>
      </c>
      <c r="C31" s="82">
        <v>93.1</v>
      </c>
      <c r="D31" s="82">
        <v>90.3</v>
      </c>
      <c r="E31" s="82">
        <f t="shared" si="6"/>
        <v>-2.7999999999999972</v>
      </c>
      <c r="F31" s="82">
        <f>SUM($E$22:$E31)</f>
        <v>-8.5999999999999801</v>
      </c>
    </row>
    <row r="35" spans="2:6">
      <c r="B35" s="82" t="s">
        <v>4</v>
      </c>
    </row>
    <row r="37" spans="2:6">
      <c r="C37" s="82" t="s">
        <v>3</v>
      </c>
      <c r="D37" s="82" t="s">
        <v>2</v>
      </c>
      <c r="E37" s="82" t="s">
        <v>1</v>
      </c>
      <c r="F37" s="82" t="s">
        <v>0</v>
      </c>
    </row>
    <row r="38" spans="2:6">
      <c r="B38" s="84">
        <v>43800</v>
      </c>
      <c r="C38" s="82">
        <v>102.1</v>
      </c>
      <c r="D38" s="82">
        <v>102.1</v>
      </c>
      <c r="E38" s="82">
        <f t="shared" ref="E38:E48" si="7">D38-C38</f>
        <v>0</v>
      </c>
      <c r="F38" s="82">
        <v>0</v>
      </c>
    </row>
    <row r="39" spans="2:6">
      <c r="B39" s="84">
        <v>43891</v>
      </c>
      <c r="C39" s="82">
        <v>103.8</v>
      </c>
      <c r="D39" s="82">
        <v>103</v>
      </c>
      <c r="E39" s="82">
        <f t="shared" si="7"/>
        <v>-0.79999999999999716</v>
      </c>
      <c r="F39" s="82">
        <f>SUM($E$39:$E39)</f>
        <v>-0.79999999999999716</v>
      </c>
    </row>
    <row r="40" spans="2:6">
      <c r="B40" s="84">
        <v>43983</v>
      </c>
      <c r="C40" s="82">
        <v>106.6</v>
      </c>
      <c r="D40" s="82">
        <v>103.9</v>
      </c>
      <c r="E40" s="82">
        <f t="shared" si="7"/>
        <v>-2.6999999999999886</v>
      </c>
      <c r="F40" s="82">
        <f>SUM($E$39:$E40)</f>
        <v>-3.4999999999999858</v>
      </c>
    </row>
    <row r="41" spans="2:6">
      <c r="B41" s="84">
        <v>44075</v>
      </c>
      <c r="C41" s="82">
        <v>108.4</v>
      </c>
      <c r="D41" s="82">
        <v>104.9</v>
      </c>
      <c r="E41" s="82">
        <f t="shared" si="7"/>
        <v>-3.5</v>
      </c>
      <c r="F41" s="82">
        <f>SUM($E$39:$E41)</f>
        <v>-6.9999999999999858</v>
      </c>
    </row>
    <row r="42" spans="2:6">
      <c r="B42" s="84">
        <v>44166</v>
      </c>
      <c r="C42" s="82">
        <v>109.3</v>
      </c>
      <c r="D42" s="82">
        <v>105.9</v>
      </c>
      <c r="E42" s="82">
        <f t="shared" si="7"/>
        <v>-3.3999999999999915</v>
      </c>
      <c r="F42" s="82">
        <f>SUM($E$39:$E42)</f>
        <v>-10.399999999999977</v>
      </c>
    </row>
    <row r="43" spans="2:6">
      <c r="B43" s="84">
        <v>44256</v>
      </c>
      <c r="C43" s="82">
        <v>109.2</v>
      </c>
      <c r="D43" s="82">
        <v>106.8</v>
      </c>
      <c r="E43" s="82">
        <f t="shared" si="7"/>
        <v>-2.4000000000000057</v>
      </c>
      <c r="F43" s="82">
        <f>SUM($E$39:$E43)</f>
        <v>-12.799999999999983</v>
      </c>
    </row>
    <row r="44" spans="2:6">
      <c r="B44" s="84">
        <v>44348</v>
      </c>
      <c r="C44" s="82">
        <v>111</v>
      </c>
      <c r="D44" s="82">
        <v>107.8</v>
      </c>
      <c r="E44" s="82">
        <f t="shared" si="7"/>
        <v>-3.2000000000000028</v>
      </c>
      <c r="F44" s="82">
        <f>SUM($E$39:$E44)</f>
        <v>-15.999999999999986</v>
      </c>
    </row>
    <row r="45" spans="2:6">
      <c r="B45" s="84">
        <v>44440</v>
      </c>
      <c r="C45" s="82">
        <v>114.8</v>
      </c>
      <c r="D45" s="82">
        <v>108.8</v>
      </c>
      <c r="E45" s="82">
        <f t="shared" si="7"/>
        <v>-6</v>
      </c>
      <c r="F45" s="82">
        <f>SUM($E$39:$E45)</f>
        <v>-21.999999999999986</v>
      </c>
    </row>
    <row r="46" spans="2:6">
      <c r="B46" s="84">
        <v>44531</v>
      </c>
      <c r="C46" s="82">
        <v>115.9</v>
      </c>
      <c r="D46" s="82">
        <v>109.8</v>
      </c>
      <c r="E46" s="82">
        <f t="shared" si="7"/>
        <v>-6.1000000000000085</v>
      </c>
      <c r="F46" s="82">
        <f>SUM($E$39:$E46)</f>
        <v>-28.099999999999994</v>
      </c>
    </row>
    <row r="47" spans="2:6">
      <c r="B47" s="84">
        <v>44621</v>
      </c>
      <c r="C47" s="82">
        <v>118.9</v>
      </c>
      <c r="D47" s="82">
        <v>110.8</v>
      </c>
      <c r="E47" s="82">
        <f t="shared" si="7"/>
        <v>-8.1000000000000085</v>
      </c>
      <c r="F47" s="82">
        <f>SUM($E$39:$E47)</f>
        <v>-36.200000000000003</v>
      </c>
    </row>
    <row r="48" spans="2:6">
      <c r="B48" s="84">
        <v>44713</v>
      </c>
      <c r="C48" s="82">
        <v>118</v>
      </c>
      <c r="D48" s="82">
        <v>111.8</v>
      </c>
      <c r="E48" s="82">
        <f t="shared" si="7"/>
        <v>-6.2000000000000028</v>
      </c>
      <c r="F48" s="82">
        <f>SUM($E$39:$E48)</f>
        <v>-42.400000000000006</v>
      </c>
    </row>
    <row r="51" spans="2:23" ht="17">
      <c r="C51" s="82" t="s">
        <v>3</v>
      </c>
      <c r="D51" s="82" t="s">
        <v>2</v>
      </c>
      <c r="E51" s="82" t="s">
        <v>1</v>
      </c>
      <c r="F51" s="82" t="s">
        <v>0</v>
      </c>
      <c r="K51" s="222"/>
      <c r="Q51" s="222"/>
      <c r="W51" s="222"/>
    </row>
    <row r="52" spans="2:23" ht="17">
      <c r="B52" s="84">
        <v>43800</v>
      </c>
      <c r="C52" s="82">
        <v>505.3</v>
      </c>
      <c r="D52" s="82">
        <v>505.3</v>
      </c>
      <c r="E52" s="82">
        <f>D52-C52</f>
        <v>0</v>
      </c>
      <c r="F52" s="82">
        <v>0</v>
      </c>
      <c r="K52" s="222"/>
      <c r="Q52" s="222"/>
      <c r="W52" s="222"/>
    </row>
    <row r="53" spans="2:23" ht="17">
      <c r="B53" s="84">
        <v>43891</v>
      </c>
      <c r="C53" s="82">
        <v>504.1</v>
      </c>
      <c r="D53" s="82">
        <v>508.5</v>
      </c>
      <c r="E53" s="82">
        <f t="shared" ref="E53:E62" si="8">D53-C53</f>
        <v>4.3999999999999773</v>
      </c>
      <c r="F53" s="82">
        <f>SUM(E$52:$E53)</f>
        <v>4.3999999999999773</v>
      </c>
      <c r="K53" s="222"/>
      <c r="Q53" s="222"/>
      <c r="W53" s="222"/>
    </row>
    <row r="54" spans="2:23" ht="17">
      <c r="B54" s="84">
        <v>43983</v>
      </c>
      <c r="C54" s="82">
        <v>468.8</v>
      </c>
      <c r="D54" s="82">
        <v>511.8</v>
      </c>
      <c r="E54" s="82">
        <f t="shared" si="8"/>
        <v>43</v>
      </c>
      <c r="F54" s="82">
        <f>SUM(E$52:$E54)</f>
        <v>47.399999999999977</v>
      </c>
      <c r="K54" s="222"/>
      <c r="Q54" s="222"/>
      <c r="W54" s="222"/>
    </row>
    <row r="55" spans="2:23" ht="17">
      <c r="B55" s="84">
        <v>44075</v>
      </c>
      <c r="C55" s="82">
        <v>485.1</v>
      </c>
      <c r="D55" s="82">
        <v>515.1</v>
      </c>
      <c r="E55" s="82">
        <f t="shared" si="8"/>
        <v>30</v>
      </c>
      <c r="F55" s="82">
        <f>SUM(E$52:$E55)</f>
        <v>77.399999999999977</v>
      </c>
      <c r="K55" s="222"/>
      <c r="Q55" s="222"/>
      <c r="W55" s="222"/>
    </row>
    <row r="56" spans="2:23" ht="17">
      <c r="B56" s="84">
        <v>44166</v>
      </c>
      <c r="C56" s="82">
        <v>501.8</v>
      </c>
      <c r="D56" s="82">
        <v>518.4</v>
      </c>
      <c r="E56" s="82">
        <f t="shared" si="8"/>
        <v>16.599999999999966</v>
      </c>
      <c r="F56" s="82">
        <f>SUM(E$52:$E56)</f>
        <v>93.999999999999943</v>
      </c>
      <c r="K56" s="222"/>
      <c r="Q56" s="222"/>
      <c r="W56" s="222"/>
    </row>
    <row r="57" spans="2:23">
      <c r="B57" s="84">
        <v>44256</v>
      </c>
      <c r="C57" s="82">
        <v>511.6</v>
      </c>
      <c r="D57" s="82">
        <v>521.70000000000005</v>
      </c>
      <c r="E57" s="82">
        <f t="shared" si="8"/>
        <v>10.100000000000023</v>
      </c>
      <c r="F57" s="82">
        <f>SUM(E$52:$E57)</f>
        <v>104.09999999999997</v>
      </c>
      <c r="K57"/>
    </row>
    <row r="58" spans="2:23">
      <c r="B58" s="84">
        <v>44348</v>
      </c>
      <c r="C58" s="82">
        <v>514.6</v>
      </c>
      <c r="D58" s="82">
        <v>525.1</v>
      </c>
      <c r="E58" s="82">
        <f t="shared" si="8"/>
        <v>10.5</v>
      </c>
      <c r="F58" s="82">
        <f>SUM(E$52:$E58)</f>
        <v>114.59999999999997</v>
      </c>
    </row>
    <row r="59" spans="2:23">
      <c r="B59" s="84">
        <v>44440</v>
      </c>
      <c r="C59" s="82">
        <v>505.2</v>
      </c>
      <c r="D59" s="82">
        <v>528.5</v>
      </c>
      <c r="E59" s="82">
        <f t="shared" si="8"/>
        <v>23.300000000000011</v>
      </c>
      <c r="F59" s="82">
        <f>SUM(E$52:$E59)</f>
        <v>137.89999999999998</v>
      </c>
    </row>
    <row r="60" spans="2:23">
      <c r="B60" s="84">
        <v>44531</v>
      </c>
      <c r="C60" s="82">
        <v>524.6</v>
      </c>
      <c r="D60" s="82">
        <v>531.9</v>
      </c>
      <c r="E60" s="82">
        <f t="shared" si="8"/>
        <v>7.2999999999999545</v>
      </c>
      <c r="F60" s="82">
        <f>SUM(E$52:$E60)</f>
        <v>145.19999999999993</v>
      </c>
    </row>
    <row r="61" spans="2:23" ht="17">
      <c r="B61" s="84">
        <v>44621</v>
      </c>
      <c r="C61" s="82">
        <v>528.4</v>
      </c>
      <c r="D61" s="82">
        <v>535.29999999999995</v>
      </c>
      <c r="E61" s="82">
        <f t="shared" si="8"/>
        <v>6.8999999999999773</v>
      </c>
      <c r="F61" s="82">
        <f>SUM(E$52:$E61)</f>
        <v>152.09999999999991</v>
      </c>
      <c r="K61" s="222"/>
    </row>
    <row r="62" spans="2:23" ht="17">
      <c r="B62" s="84">
        <v>44713</v>
      </c>
      <c r="C62" s="82">
        <v>533.1</v>
      </c>
      <c r="D62" s="82">
        <v>538.79999999999995</v>
      </c>
      <c r="E62" s="82">
        <f t="shared" si="8"/>
        <v>5.6999999999999318</v>
      </c>
      <c r="F62" s="82">
        <f>SUM(E$52:$E62)</f>
        <v>157.79999999999984</v>
      </c>
      <c r="K62" s="222"/>
    </row>
    <row r="63" spans="2:23" ht="17">
      <c r="K63" s="222"/>
    </row>
    <row r="64" spans="2:23" ht="17">
      <c r="K64" s="222"/>
    </row>
    <row r="66" spans="2:6">
      <c r="B66" s="82" t="s">
        <v>149</v>
      </c>
    </row>
    <row r="68" spans="2:6">
      <c r="C68" s="82" t="s">
        <v>3</v>
      </c>
      <c r="D68" s="82" t="s">
        <v>2</v>
      </c>
      <c r="E68" s="82" t="s">
        <v>1</v>
      </c>
      <c r="F68" s="82" t="s">
        <v>0</v>
      </c>
    </row>
    <row r="69" spans="2:6">
      <c r="B69" s="84">
        <v>43800</v>
      </c>
      <c r="C69" s="82">
        <v>505.3</v>
      </c>
      <c r="D69" s="82">
        <v>505.3</v>
      </c>
      <c r="E69" s="82">
        <f>D69-C69</f>
        <v>0</v>
      </c>
      <c r="F69" s="82">
        <v>0</v>
      </c>
    </row>
    <row r="70" spans="2:6">
      <c r="B70" s="84">
        <v>43891</v>
      </c>
      <c r="C70" s="82">
        <v>504.1</v>
      </c>
      <c r="D70" s="82">
        <v>508.5</v>
      </c>
      <c r="E70" s="82">
        <f>D70-C70</f>
        <v>4.3999999999999773</v>
      </c>
      <c r="F70" s="82">
        <f>SUM($E$70:E70)</f>
        <v>4.3999999999999773</v>
      </c>
    </row>
    <row r="71" spans="2:6">
      <c r="B71" s="84">
        <v>43983</v>
      </c>
      <c r="C71" s="82">
        <v>468.8</v>
      </c>
      <c r="D71" s="82">
        <v>511.8</v>
      </c>
      <c r="E71" s="82">
        <f>F17</f>
        <v>0</v>
      </c>
      <c r="F71" s="82">
        <f>SUM($E$70:E71)</f>
        <v>4.3999999999999773</v>
      </c>
    </row>
    <row r="72" spans="2:6">
      <c r="B72" s="84">
        <v>44075</v>
      </c>
      <c r="C72" s="82">
        <v>485.1</v>
      </c>
      <c r="D72" s="82">
        <v>515.1</v>
      </c>
      <c r="E72" s="82">
        <f t="shared" ref="E72:E79" si="9">D72-C72</f>
        <v>30</v>
      </c>
      <c r="F72" s="82">
        <f>SUM($E$70:E72)</f>
        <v>34.399999999999977</v>
      </c>
    </row>
    <row r="73" spans="2:6">
      <c r="B73" s="84">
        <v>44166</v>
      </c>
      <c r="C73" s="82">
        <v>501.8</v>
      </c>
      <c r="D73" s="82">
        <v>518.4</v>
      </c>
      <c r="E73" s="82">
        <f t="shared" si="9"/>
        <v>16.599999999999966</v>
      </c>
      <c r="F73" s="82">
        <f>SUM($E$70:E73)</f>
        <v>50.999999999999943</v>
      </c>
    </row>
    <row r="74" spans="2:6">
      <c r="B74" s="84">
        <v>44256</v>
      </c>
      <c r="C74" s="82">
        <v>511.6</v>
      </c>
      <c r="D74" s="82">
        <v>521.70000000000005</v>
      </c>
      <c r="E74" s="82">
        <f t="shared" si="9"/>
        <v>10.100000000000023</v>
      </c>
      <c r="F74" s="82">
        <f>SUM($E$70:E74)</f>
        <v>61.099999999999966</v>
      </c>
    </row>
    <row r="75" spans="2:6">
      <c r="B75" s="84">
        <v>44348</v>
      </c>
      <c r="C75" s="82">
        <v>514.6</v>
      </c>
      <c r="D75" s="82">
        <v>525.1</v>
      </c>
      <c r="E75" s="82">
        <f t="shared" si="9"/>
        <v>10.5</v>
      </c>
      <c r="F75" s="82">
        <f>SUM($E$70:E75)</f>
        <v>71.599999999999966</v>
      </c>
    </row>
    <row r="76" spans="2:6">
      <c r="B76" s="84">
        <v>44440</v>
      </c>
      <c r="C76" s="82">
        <v>505.2</v>
      </c>
      <c r="D76" s="82">
        <v>528.5</v>
      </c>
      <c r="E76" s="82">
        <f t="shared" si="9"/>
        <v>23.300000000000011</v>
      </c>
      <c r="F76" s="82">
        <f>SUM($E$70:E76)</f>
        <v>94.899999999999977</v>
      </c>
    </row>
    <row r="77" spans="2:6">
      <c r="B77" s="84">
        <v>44531</v>
      </c>
      <c r="C77" s="82">
        <v>524.6</v>
      </c>
      <c r="D77" s="82">
        <v>531.9</v>
      </c>
      <c r="E77" s="82">
        <f t="shared" si="9"/>
        <v>7.2999999999999545</v>
      </c>
      <c r="F77" s="82">
        <f>SUM($E$70:E77)</f>
        <v>102.19999999999993</v>
      </c>
    </row>
    <row r="78" spans="2:6">
      <c r="B78" s="84">
        <v>44621</v>
      </c>
      <c r="C78" s="82">
        <v>528.4</v>
      </c>
      <c r="D78" s="82">
        <v>535.29999999999995</v>
      </c>
      <c r="E78" s="82">
        <f t="shared" si="9"/>
        <v>6.8999999999999773</v>
      </c>
      <c r="F78" s="82">
        <f>SUM($E$70:E78)</f>
        <v>109.09999999999991</v>
      </c>
    </row>
    <row r="79" spans="2:6">
      <c r="B79" s="84">
        <v>44713</v>
      </c>
      <c r="C79" s="82">
        <v>533.1</v>
      </c>
      <c r="D79" s="82">
        <v>538.79999999999995</v>
      </c>
      <c r="E79" s="82">
        <f t="shared" si="9"/>
        <v>5.6999999999999318</v>
      </c>
      <c r="F79" s="82">
        <f>SUM($E$70:E79)</f>
        <v>114.79999999999984</v>
      </c>
    </row>
  </sheetData>
  <phoneticPr fontId="27" type="noConversion"/>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779A7-5E4F-3945-B6F6-DB940AC40B44}">
  <dimension ref="A2:W56"/>
  <sheetViews>
    <sheetView workbookViewId="0">
      <selection activeCell="I3" sqref="I3:Q7"/>
    </sheetView>
  </sheetViews>
  <sheetFormatPr baseColWidth="10" defaultRowHeight="16"/>
  <cols>
    <col min="1" max="1" width="17.83203125" customWidth="1"/>
    <col min="2" max="2" width="27.1640625" customWidth="1"/>
    <col min="4" max="4" width="13.83203125" bestFit="1" customWidth="1"/>
    <col min="9" max="9" width="11.33203125" bestFit="1" customWidth="1"/>
  </cols>
  <sheetData>
    <row r="2" spans="1:23">
      <c r="J2" s="320"/>
    </row>
    <row r="3" spans="1:23" ht="18">
      <c r="B3" s="335"/>
      <c r="C3" s="335" t="s">
        <v>7</v>
      </c>
      <c r="D3" s="335" t="s">
        <v>200</v>
      </c>
      <c r="E3" s="335" t="s">
        <v>6</v>
      </c>
      <c r="F3" s="335" t="s">
        <v>5</v>
      </c>
      <c r="I3" s="82"/>
      <c r="J3" s="82" t="s">
        <v>226</v>
      </c>
      <c r="K3" s="82" t="s">
        <v>432</v>
      </c>
      <c r="L3" s="82" t="s">
        <v>433</v>
      </c>
      <c r="M3" s="82" t="s">
        <v>434</v>
      </c>
      <c r="N3" s="82" t="s">
        <v>435</v>
      </c>
      <c r="O3" s="82" t="s">
        <v>436</v>
      </c>
      <c r="P3" s="82" t="s">
        <v>437</v>
      </c>
      <c r="S3" s="340"/>
      <c r="T3" s="340"/>
      <c r="U3" s="340"/>
      <c r="V3" s="340"/>
      <c r="W3" s="340"/>
    </row>
    <row r="4" spans="1:23" ht="18">
      <c r="A4" t="s">
        <v>114</v>
      </c>
      <c r="B4" s="335" t="s">
        <v>407</v>
      </c>
      <c r="C4" s="290">
        <v>16.288627999999999</v>
      </c>
      <c r="D4" s="290">
        <v>42.541443999999998</v>
      </c>
      <c r="E4" s="290">
        <v>208.09084100000001</v>
      </c>
      <c r="F4" s="456">
        <f>C4+D4+E4</f>
        <v>266.92091300000004</v>
      </c>
      <c r="I4" s="82" t="s">
        <v>429</v>
      </c>
      <c r="J4" s="320">
        <v>16.288627999999999</v>
      </c>
      <c r="K4" s="320">
        <v>8.1846829999999997</v>
      </c>
      <c r="L4" s="452">
        <v>7.5558180000000004</v>
      </c>
      <c r="M4" s="334">
        <v>5.3928880000000001</v>
      </c>
      <c r="N4" s="320">
        <v>5.750013</v>
      </c>
      <c r="O4" s="320">
        <v>5.983301</v>
      </c>
      <c r="P4" s="320">
        <v>7.2674700000000003</v>
      </c>
      <c r="S4" s="340"/>
      <c r="T4" s="289"/>
      <c r="U4" s="289"/>
      <c r="V4" s="289"/>
      <c r="W4" s="289"/>
    </row>
    <row r="5" spans="1:23" ht="18">
      <c r="A5" t="s">
        <v>404</v>
      </c>
      <c r="B5" s="335" t="s">
        <v>67</v>
      </c>
      <c r="C5" s="290">
        <v>8.1846829999999997</v>
      </c>
      <c r="D5" s="290">
        <v>21.412590000000002</v>
      </c>
      <c r="E5" s="290">
        <v>96.418391999999997</v>
      </c>
      <c r="F5" s="456">
        <f>C5+D5+E5</f>
        <v>126.015665</v>
      </c>
      <c r="I5" s="82" t="s">
        <v>438</v>
      </c>
      <c r="J5" s="320">
        <v>42.541443999999998</v>
      </c>
      <c r="K5" s="320">
        <v>21.412590000000002</v>
      </c>
      <c r="L5" s="452">
        <v>12.610773</v>
      </c>
      <c r="M5" s="334">
        <v>9.1357649999999992</v>
      </c>
      <c r="N5" s="320">
        <v>9.6047980000000006</v>
      </c>
      <c r="O5" s="320">
        <v>10.117627000000001</v>
      </c>
      <c r="P5" s="320">
        <v>10.430472</v>
      </c>
      <c r="S5" s="340"/>
      <c r="T5" s="289"/>
      <c r="U5" s="289"/>
      <c r="V5" s="289"/>
      <c r="W5" s="289"/>
    </row>
    <row r="6" spans="1:23" ht="18">
      <c r="A6" t="s">
        <v>405</v>
      </c>
      <c r="B6" s="335" t="s">
        <v>408</v>
      </c>
      <c r="C6" s="456">
        <v>7.5558180000000004</v>
      </c>
      <c r="D6" s="456">
        <v>12.610773</v>
      </c>
      <c r="E6" s="456">
        <v>75.105587999999997</v>
      </c>
      <c r="F6" s="456">
        <f>C6+D6+E6</f>
        <v>95.272178999999994</v>
      </c>
      <c r="I6" s="82" t="s">
        <v>439</v>
      </c>
      <c r="J6" s="320">
        <v>208.09084100000001</v>
      </c>
      <c r="K6" s="320">
        <v>96.418391999999997</v>
      </c>
      <c r="L6" s="452">
        <v>75.105587999999997</v>
      </c>
      <c r="M6" s="334">
        <v>53.061065999999997</v>
      </c>
      <c r="N6" s="320">
        <v>56.666407999999997</v>
      </c>
      <c r="O6" s="320">
        <v>56.312052000000001</v>
      </c>
      <c r="P6" s="320">
        <v>65.814152000000007</v>
      </c>
      <c r="S6" s="340"/>
      <c r="T6" s="289"/>
      <c r="U6" s="289"/>
      <c r="V6" s="289"/>
      <c r="W6" s="289"/>
    </row>
    <row r="7" spans="1:23" ht="18">
      <c r="A7" t="s">
        <v>406</v>
      </c>
      <c r="B7" s="335" t="s">
        <v>409</v>
      </c>
      <c r="C7" s="290">
        <f>C11</f>
        <v>5.983301</v>
      </c>
      <c r="D7" s="290">
        <f t="shared" ref="D7:E7" si="0">D11</f>
        <v>10.117627000000001</v>
      </c>
      <c r="E7" s="290">
        <f t="shared" si="0"/>
        <v>56.312052000000001</v>
      </c>
      <c r="F7" s="456">
        <f>C7+D7+E7</f>
        <v>72.412980000000005</v>
      </c>
      <c r="I7" s="82" t="s">
        <v>440</v>
      </c>
      <c r="J7" s="452">
        <v>266.92091299999998</v>
      </c>
      <c r="K7" s="452">
        <v>126.015665</v>
      </c>
      <c r="L7" s="452">
        <v>95.272178999999994</v>
      </c>
      <c r="M7" s="457">
        <v>67.589719483311001</v>
      </c>
      <c r="N7" s="452">
        <v>72.021219000000002</v>
      </c>
      <c r="O7" s="452">
        <v>72.412980000000005</v>
      </c>
      <c r="P7" s="452">
        <v>83.512094000000005</v>
      </c>
      <c r="S7" s="340"/>
      <c r="T7" s="289"/>
      <c r="U7" s="289"/>
      <c r="V7" s="289"/>
      <c r="W7" s="289"/>
    </row>
    <row r="8" spans="1:23" ht="18">
      <c r="B8" s="335"/>
      <c r="C8" s="290"/>
      <c r="D8" s="290"/>
      <c r="E8" s="290"/>
      <c r="F8" s="290"/>
      <c r="S8" s="340"/>
      <c r="T8" s="289"/>
      <c r="U8" s="289"/>
      <c r="V8" s="289"/>
      <c r="W8" s="289"/>
    </row>
    <row r="9" spans="1:23" ht="18">
      <c r="A9" t="s">
        <v>422</v>
      </c>
      <c r="B9" s="335" t="s">
        <v>425</v>
      </c>
      <c r="C9" s="290">
        <v>5.3928880000000001</v>
      </c>
      <c r="D9" s="290">
        <v>9.1357649999999992</v>
      </c>
      <c r="E9" s="290">
        <v>53.061065999999997</v>
      </c>
      <c r="F9" s="290">
        <f>C9+D9+E9</f>
        <v>67.589719000000002</v>
      </c>
      <c r="S9" s="340"/>
      <c r="T9" s="289"/>
      <c r="U9" s="289"/>
      <c r="V9" s="289"/>
      <c r="W9" s="289"/>
    </row>
    <row r="10" spans="1:23" ht="18">
      <c r="A10" t="s">
        <v>423</v>
      </c>
      <c r="B10" s="335" t="s">
        <v>426</v>
      </c>
      <c r="C10" s="290">
        <v>5.750013</v>
      </c>
      <c r="D10" s="290">
        <v>9.6047980000000006</v>
      </c>
      <c r="E10" s="290">
        <v>56.666407999999997</v>
      </c>
      <c r="F10" s="290">
        <f>C10+D10+E10</f>
        <v>72.021219000000002</v>
      </c>
      <c r="S10" s="340"/>
      <c r="T10" s="289"/>
      <c r="U10" s="289"/>
      <c r="V10" s="289"/>
      <c r="W10" s="289"/>
    </row>
    <row r="11" spans="1:23" ht="18">
      <c r="A11" t="s">
        <v>406</v>
      </c>
      <c r="B11" s="335" t="s">
        <v>427</v>
      </c>
      <c r="C11" s="290">
        <v>5.983301</v>
      </c>
      <c r="D11" s="290">
        <v>10.117627000000001</v>
      </c>
      <c r="E11" s="290">
        <v>56.312052000000001</v>
      </c>
      <c r="F11" s="290">
        <f>C11+D11+E11</f>
        <v>72.412980000000005</v>
      </c>
    </row>
    <row r="12" spans="1:23" ht="18">
      <c r="A12" t="s">
        <v>424</v>
      </c>
      <c r="B12" s="337" t="s">
        <v>428</v>
      </c>
      <c r="C12" s="336">
        <v>7.2674700000000003</v>
      </c>
      <c r="D12" s="336">
        <v>10.430472</v>
      </c>
      <c r="E12" s="336">
        <v>65.814152000000007</v>
      </c>
      <c r="F12" s="336">
        <f>C12+D12+E12</f>
        <v>83.512094000000005</v>
      </c>
    </row>
    <row r="49" spans="2:4" s="333" customFormat="1"/>
    <row r="51" spans="2:4" ht="19">
      <c r="B51" s="220" t="s">
        <v>408</v>
      </c>
      <c r="C51" s="220"/>
      <c r="D51" s="338"/>
    </row>
    <row r="52" spans="2:4" ht="19">
      <c r="B52" s="220" t="s">
        <v>430</v>
      </c>
      <c r="C52" s="338">
        <f>E6</f>
        <v>75.105587999999997</v>
      </c>
      <c r="D52" s="339">
        <f>C52/SUM($C$54:$C$56)</f>
        <v>9.9401001982842878</v>
      </c>
    </row>
    <row r="53" spans="2:4" ht="19">
      <c r="B53" s="220" t="s">
        <v>431</v>
      </c>
      <c r="C53" s="338">
        <f>D6</f>
        <v>12.610773</v>
      </c>
      <c r="D53" s="339">
        <f>C53/SUM($C$54:$C$56)</f>
        <v>1.6690149233345746</v>
      </c>
    </row>
    <row r="54" spans="2:4" ht="18" customHeight="1">
      <c r="B54" s="220" t="s">
        <v>429</v>
      </c>
      <c r="C54" s="338">
        <f>C6</f>
        <v>7.5558180000000004</v>
      </c>
      <c r="D54" s="339">
        <f>C54/SUM($C$54:$C$56)</f>
        <v>1</v>
      </c>
    </row>
    <row r="55" spans="2:4" ht="18" customHeight="1"/>
    <row r="56" spans="2:4" ht="18" customHeight="1"/>
  </sheetData>
  <pageMargins left="0.7" right="0.7" top="0.75" bottom="0.75" header="0.3" footer="0.3"/>
  <pageSetup paperSize="9" orientation="portrait" horizontalDpi="0" verticalDpi="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4AE89-51A4-2A41-BD58-B1518E0197E9}">
  <sheetPr codeName="Sheet12" filterMode="1"/>
  <dimension ref="A1:I77"/>
  <sheetViews>
    <sheetView topLeftCell="B1" zoomScale="140" zoomScaleNormal="140" workbookViewId="0">
      <selection activeCell="F63" sqref="F63"/>
    </sheetView>
  </sheetViews>
  <sheetFormatPr baseColWidth="10" defaultColWidth="9.1640625" defaultRowHeight="13"/>
  <cols>
    <col min="1" max="1" width="22.6640625" style="93" customWidth="1"/>
    <col min="2" max="2" width="26" style="93" customWidth="1"/>
    <col min="3" max="3" width="31.6640625" style="93" customWidth="1"/>
    <col min="4" max="4" width="26.1640625" style="93" customWidth="1"/>
    <col min="5" max="5" width="16.33203125" style="93" customWidth="1"/>
    <col min="6" max="6" width="17.5" style="93" customWidth="1"/>
    <col min="7" max="7" width="16.5" style="93" customWidth="1"/>
    <col min="8" max="8" width="17" style="108" customWidth="1"/>
    <col min="9" max="16384" width="9.1640625" style="93"/>
  </cols>
  <sheetData>
    <row r="1" spans="1:8" s="86" customFormat="1" ht="18" customHeight="1">
      <c r="A1" s="85" t="s">
        <v>154</v>
      </c>
      <c r="H1" s="105"/>
    </row>
    <row r="2" spans="1:8" s="89" customFormat="1" ht="24.75" customHeight="1">
      <c r="A2" s="87" t="s">
        <v>155</v>
      </c>
      <c r="B2" s="87" t="s">
        <v>156</v>
      </c>
      <c r="C2" s="87" t="s">
        <v>157</v>
      </c>
      <c r="D2" s="87" t="s">
        <v>158</v>
      </c>
      <c r="E2" s="88" t="s">
        <v>150</v>
      </c>
      <c r="F2" s="88" t="s">
        <v>151</v>
      </c>
      <c r="G2" s="88" t="s">
        <v>152</v>
      </c>
      <c r="H2" s="106" t="s">
        <v>159</v>
      </c>
    </row>
    <row r="3" spans="1:8" hidden="1">
      <c r="A3" s="90" t="s">
        <v>160</v>
      </c>
      <c r="B3" s="90" t="s">
        <v>161</v>
      </c>
      <c r="C3" s="90" t="s">
        <v>162</v>
      </c>
      <c r="D3" s="91" t="s">
        <v>163</v>
      </c>
      <c r="E3" s="92">
        <v>559482891.9922446</v>
      </c>
      <c r="F3" s="92">
        <v>1270167676</v>
      </c>
      <c r="G3" s="92">
        <v>1876996161.9596503</v>
      </c>
      <c r="H3" s="107">
        <v>3706646729.9518948</v>
      </c>
    </row>
    <row r="4" spans="1:8" hidden="1">
      <c r="A4" s="90" t="s">
        <v>160</v>
      </c>
      <c r="B4" s="90" t="s">
        <v>161</v>
      </c>
      <c r="C4" s="90" t="s">
        <v>162</v>
      </c>
      <c r="D4" s="91" t="s">
        <v>164</v>
      </c>
      <c r="E4" s="92">
        <v>12795989.344382301</v>
      </c>
      <c r="F4" s="92">
        <v>54808873</v>
      </c>
      <c r="G4" s="92"/>
      <c r="H4" s="107">
        <v>67604862.344382301</v>
      </c>
    </row>
    <row r="5" spans="1:8" hidden="1">
      <c r="A5" s="90" t="s">
        <v>160</v>
      </c>
      <c r="B5" s="90" t="s">
        <v>161</v>
      </c>
      <c r="C5" s="90" t="s">
        <v>165</v>
      </c>
      <c r="D5" s="91" t="s">
        <v>164</v>
      </c>
      <c r="E5" s="92">
        <v>469828839.29500002</v>
      </c>
      <c r="F5" s="92">
        <v>356376042</v>
      </c>
      <c r="G5" s="92">
        <v>444074320.04300004</v>
      </c>
      <c r="H5" s="107">
        <v>1270279201.3380001</v>
      </c>
    </row>
    <row r="6" spans="1:8" hidden="1">
      <c r="A6" s="90" t="s">
        <v>160</v>
      </c>
      <c r="B6" s="90" t="s">
        <v>161</v>
      </c>
      <c r="C6" s="90" t="s">
        <v>166</v>
      </c>
      <c r="D6" s="91" t="s">
        <v>163</v>
      </c>
      <c r="E6" s="92">
        <v>154761767.91999999</v>
      </c>
      <c r="F6" s="92">
        <v>441825265</v>
      </c>
      <c r="G6" s="92">
        <v>956895243.42040002</v>
      </c>
      <c r="H6" s="107">
        <v>1553482276.3404</v>
      </c>
    </row>
    <row r="7" spans="1:8" hidden="1">
      <c r="A7" s="90" t="s">
        <v>160</v>
      </c>
      <c r="B7" s="90" t="s">
        <v>161</v>
      </c>
      <c r="C7" s="90" t="s">
        <v>166</v>
      </c>
      <c r="D7" s="91" t="s">
        <v>164</v>
      </c>
      <c r="E7" s="92"/>
      <c r="F7" s="92"/>
      <c r="G7" s="92">
        <v>6025670.8362200009</v>
      </c>
      <c r="H7" s="107">
        <v>6025670.8362200009</v>
      </c>
    </row>
    <row r="8" spans="1:8" hidden="1">
      <c r="A8" s="90" t="s">
        <v>160</v>
      </c>
      <c r="B8" s="90" t="s">
        <v>161</v>
      </c>
      <c r="C8" s="90" t="s">
        <v>166</v>
      </c>
      <c r="D8" s="91" t="s">
        <v>167</v>
      </c>
      <c r="E8" s="92">
        <v>25402188.759999998</v>
      </c>
      <c r="F8" s="92">
        <v>55934062</v>
      </c>
      <c r="G8" s="92">
        <v>147800065.4659</v>
      </c>
      <c r="H8" s="107">
        <v>229136316.22589999</v>
      </c>
    </row>
    <row r="9" spans="1:8" ht="14" hidden="1">
      <c r="A9" s="90" t="s">
        <v>160</v>
      </c>
      <c r="B9" s="90" t="s">
        <v>161</v>
      </c>
      <c r="C9" s="94" t="s">
        <v>166</v>
      </c>
      <c r="D9" s="91" t="s">
        <v>168</v>
      </c>
      <c r="E9" s="92">
        <v>56358758.184999995</v>
      </c>
      <c r="F9" s="92">
        <v>252042742</v>
      </c>
      <c r="G9" s="92">
        <v>1686864720.4494004</v>
      </c>
      <c r="H9" s="107">
        <v>1995266220.6344004</v>
      </c>
    </row>
    <row r="10" spans="1:8" ht="14">
      <c r="A10" s="90" t="s">
        <v>160</v>
      </c>
      <c r="B10" s="90" t="s">
        <v>161</v>
      </c>
      <c r="C10" s="94" t="s">
        <v>166</v>
      </c>
      <c r="D10" s="91" t="s">
        <v>169</v>
      </c>
      <c r="E10" s="92">
        <v>991496798.49499989</v>
      </c>
      <c r="F10" s="92">
        <v>1377395108</v>
      </c>
      <c r="G10" s="92">
        <v>1284736807.0335002</v>
      </c>
      <c r="H10" s="107">
        <v>3653628713.5285001</v>
      </c>
    </row>
    <row r="11" spans="1:8" hidden="1">
      <c r="A11" s="90" t="s">
        <v>160</v>
      </c>
      <c r="B11" s="90" t="s">
        <v>161</v>
      </c>
      <c r="C11" s="90" t="s">
        <v>166</v>
      </c>
      <c r="D11" s="91" t="s">
        <v>170</v>
      </c>
      <c r="E11" s="92"/>
      <c r="F11" s="92"/>
      <c r="G11" s="92">
        <v>978232.79530000011</v>
      </c>
      <c r="H11" s="107">
        <v>978232.79530000011</v>
      </c>
    </row>
    <row r="12" spans="1:8" hidden="1">
      <c r="A12" s="90" t="s">
        <v>160</v>
      </c>
      <c r="B12" s="90" t="s">
        <v>161</v>
      </c>
      <c r="C12" s="90" t="s">
        <v>166</v>
      </c>
      <c r="D12" s="91" t="s">
        <v>171</v>
      </c>
      <c r="E12" s="92">
        <v>192013947.27000001</v>
      </c>
      <c r="F12" s="92">
        <v>208701200</v>
      </c>
      <c r="G12" s="92">
        <v>212316046.04519996</v>
      </c>
      <c r="H12" s="107">
        <v>613031193.31519997</v>
      </c>
    </row>
    <row r="13" spans="1:8" hidden="1">
      <c r="A13" s="90" t="s">
        <v>160</v>
      </c>
      <c r="B13" s="90" t="s">
        <v>161</v>
      </c>
      <c r="C13" s="90" t="s">
        <v>166</v>
      </c>
      <c r="D13" s="91" t="s">
        <v>172</v>
      </c>
      <c r="E13" s="92">
        <v>278976.005</v>
      </c>
      <c r="F13" s="92">
        <v>13994441</v>
      </c>
      <c r="G13" s="92">
        <v>40999774.230689995</v>
      </c>
      <c r="H13" s="107">
        <v>55273191.235689998</v>
      </c>
    </row>
    <row r="14" spans="1:8" hidden="1">
      <c r="A14" s="90" t="s">
        <v>173</v>
      </c>
      <c r="B14" s="90" t="s">
        <v>161</v>
      </c>
      <c r="C14" s="90" t="s">
        <v>162</v>
      </c>
      <c r="D14" s="91" t="s">
        <v>163</v>
      </c>
      <c r="E14" s="92">
        <v>559482891.9922446</v>
      </c>
      <c r="F14" s="92">
        <v>1270167676</v>
      </c>
      <c r="G14" s="92">
        <v>1876996161.9596503</v>
      </c>
      <c r="H14" s="107">
        <v>3706646729.9518948</v>
      </c>
    </row>
    <row r="15" spans="1:8" hidden="1">
      <c r="A15" s="90" t="s">
        <v>173</v>
      </c>
      <c r="B15" s="90" t="s">
        <v>161</v>
      </c>
      <c r="C15" s="90" t="s">
        <v>162</v>
      </c>
      <c r="D15" s="91" t="s">
        <v>164</v>
      </c>
      <c r="E15" s="92">
        <v>12795989.344382301</v>
      </c>
      <c r="F15" s="92">
        <v>54808873</v>
      </c>
      <c r="G15" s="92"/>
      <c r="H15" s="107">
        <v>67604862.344382301</v>
      </c>
    </row>
    <row r="16" spans="1:8" hidden="1">
      <c r="A16" s="90" t="s">
        <v>173</v>
      </c>
      <c r="B16" s="90" t="s">
        <v>161</v>
      </c>
      <c r="C16" s="90" t="s">
        <v>165</v>
      </c>
      <c r="D16" s="91" t="s">
        <v>164</v>
      </c>
      <c r="E16" s="92"/>
      <c r="F16" s="92"/>
      <c r="G16" s="92"/>
      <c r="H16" s="107">
        <v>0</v>
      </c>
    </row>
    <row r="17" spans="1:8" hidden="1">
      <c r="A17" s="90" t="s">
        <v>173</v>
      </c>
      <c r="B17" s="90" t="s">
        <v>161</v>
      </c>
      <c r="C17" s="90" t="s">
        <v>166</v>
      </c>
      <c r="D17" s="91" t="s">
        <v>163</v>
      </c>
      <c r="E17" s="92">
        <v>154761767.91999999</v>
      </c>
      <c r="F17" s="92">
        <v>441825265</v>
      </c>
      <c r="G17" s="92">
        <v>956895243.42040002</v>
      </c>
      <c r="H17" s="107">
        <v>1553482276.3404</v>
      </c>
    </row>
    <row r="18" spans="1:8" hidden="1">
      <c r="A18" s="90" t="s">
        <v>173</v>
      </c>
      <c r="B18" s="90" t="s">
        <v>161</v>
      </c>
      <c r="C18" s="90" t="s">
        <v>166</v>
      </c>
      <c r="D18" s="91" t="s">
        <v>164</v>
      </c>
      <c r="E18" s="92"/>
      <c r="F18" s="92"/>
      <c r="G18" s="92">
        <v>6025670.8362200009</v>
      </c>
      <c r="H18" s="107">
        <v>6025670.8362200009</v>
      </c>
    </row>
    <row r="19" spans="1:8" hidden="1">
      <c r="A19" s="90" t="s">
        <v>173</v>
      </c>
      <c r="B19" s="90" t="s">
        <v>161</v>
      </c>
      <c r="C19" s="90" t="s">
        <v>166</v>
      </c>
      <c r="D19" s="91" t="s">
        <v>167</v>
      </c>
      <c r="E19" s="92">
        <v>25402188.759999998</v>
      </c>
      <c r="F19" s="92">
        <v>55934062</v>
      </c>
      <c r="G19" s="92">
        <v>147800065.4659</v>
      </c>
      <c r="H19" s="107">
        <v>229136316.22589999</v>
      </c>
    </row>
    <row r="20" spans="1:8" hidden="1">
      <c r="A20" s="90" t="s">
        <v>173</v>
      </c>
      <c r="B20" s="90" t="s">
        <v>161</v>
      </c>
      <c r="C20" s="90" t="s">
        <v>166</v>
      </c>
      <c r="D20" s="91" t="s">
        <v>168</v>
      </c>
      <c r="E20" s="92">
        <v>56358758.184999995</v>
      </c>
      <c r="F20" s="92">
        <v>252042742</v>
      </c>
      <c r="G20" s="92">
        <v>1686864720.4494004</v>
      </c>
      <c r="H20" s="107">
        <v>1995266220.6344004</v>
      </c>
    </row>
    <row r="21" spans="1:8">
      <c r="A21" s="90" t="s">
        <v>173</v>
      </c>
      <c r="B21" s="90" t="s">
        <v>161</v>
      </c>
      <c r="C21" s="90" t="s">
        <v>166</v>
      </c>
      <c r="D21" s="91" t="s">
        <v>169</v>
      </c>
      <c r="E21" s="92">
        <v>991496798.49499989</v>
      </c>
      <c r="F21" s="92">
        <v>1377395108</v>
      </c>
      <c r="G21" s="92">
        <v>1284736807.0335002</v>
      </c>
      <c r="H21" s="107">
        <v>3653628713.5285001</v>
      </c>
    </row>
    <row r="22" spans="1:8" hidden="1">
      <c r="A22" s="90" t="s">
        <v>173</v>
      </c>
      <c r="B22" s="90" t="s">
        <v>161</v>
      </c>
      <c r="C22" s="90" t="s">
        <v>166</v>
      </c>
      <c r="D22" s="91" t="s">
        <v>170</v>
      </c>
      <c r="E22" s="92"/>
      <c r="F22" s="92"/>
      <c r="G22" s="92">
        <v>978232.79530000011</v>
      </c>
      <c r="H22" s="107">
        <v>978232.79530000011</v>
      </c>
    </row>
    <row r="23" spans="1:8" hidden="1">
      <c r="A23" s="90" t="s">
        <v>173</v>
      </c>
      <c r="B23" s="90" t="s">
        <v>161</v>
      </c>
      <c r="C23" s="90" t="s">
        <v>166</v>
      </c>
      <c r="D23" s="91" t="s">
        <v>171</v>
      </c>
      <c r="E23" s="92">
        <v>192013947.27000001</v>
      </c>
      <c r="F23" s="92">
        <v>208701200</v>
      </c>
      <c r="G23" s="92">
        <v>212316046.04519996</v>
      </c>
      <c r="H23" s="107">
        <v>613031193.31519997</v>
      </c>
    </row>
    <row r="24" spans="1:8" hidden="1">
      <c r="A24" s="90" t="s">
        <v>173</v>
      </c>
      <c r="B24" s="90" t="s">
        <v>161</v>
      </c>
      <c r="C24" s="90" t="s">
        <v>166</v>
      </c>
      <c r="D24" s="91" t="s">
        <v>172</v>
      </c>
      <c r="E24" s="92">
        <v>278976.005</v>
      </c>
      <c r="F24" s="92">
        <v>13994441</v>
      </c>
      <c r="G24" s="92">
        <v>40999774.230689995</v>
      </c>
      <c r="H24" s="107">
        <v>55273191.235689998</v>
      </c>
    </row>
    <row r="25" spans="1:8" hidden="1">
      <c r="A25" s="90" t="s">
        <v>160</v>
      </c>
      <c r="B25" s="90" t="s">
        <v>174</v>
      </c>
      <c r="C25" s="90" t="s">
        <v>175</v>
      </c>
      <c r="D25" s="91" t="s">
        <v>164</v>
      </c>
      <c r="E25" s="92"/>
      <c r="F25" s="92">
        <v>87760</v>
      </c>
      <c r="G25" s="92">
        <v>43880</v>
      </c>
      <c r="H25" s="107">
        <v>131640</v>
      </c>
    </row>
    <row r="26" spans="1:8" hidden="1">
      <c r="A26" s="90" t="s">
        <v>160</v>
      </c>
      <c r="B26" s="90" t="s">
        <v>174</v>
      </c>
      <c r="C26" s="90" t="s">
        <v>175</v>
      </c>
      <c r="D26" s="91" t="s">
        <v>176</v>
      </c>
      <c r="E26" s="92"/>
      <c r="F26" s="92">
        <v>10500000</v>
      </c>
      <c r="G26" s="92">
        <v>11089000</v>
      </c>
      <c r="H26" s="107">
        <v>21589000</v>
      </c>
    </row>
    <row r="27" spans="1:8" hidden="1">
      <c r="A27" s="90" t="s">
        <v>160</v>
      </c>
      <c r="B27" s="90" t="s">
        <v>174</v>
      </c>
      <c r="C27" s="90" t="s">
        <v>175</v>
      </c>
      <c r="D27" s="91" t="s">
        <v>168</v>
      </c>
      <c r="E27" s="92"/>
      <c r="F27" s="92">
        <v>98058665.650000006</v>
      </c>
      <c r="G27" s="92">
        <v>53465949.519999981</v>
      </c>
      <c r="H27" s="107">
        <v>151524615.16999999</v>
      </c>
    </row>
    <row r="28" spans="1:8" hidden="1">
      <c r="A28" s="90" t="s">
        <v>160</v>
      </c>
      <c r="B28" s="90" t="s">
        <v>174</v>
      </c>
      <c r="C28" s="90" t="s">
        <v>175</v>
      </c>
      <c r="D28" s="91" t="s">
        <v>169</v>
      </c>
      <c r="E28" s="92">
        <v>118667020.04000001</v>
      </c>
      <c r="F28" s="92">
        <v>2393706933.4599996</v>
      </c>
      <c r="G28" s="92">
        <v>7038430786.6700001</v>
      </c>
      <c r="H28" s="107">
        <v>9550804740.1700001</v>
      </c>
    </row>
    <row r="29" spans="1:8" hidden="1">
      <c r="A29" s="90" t="s">
        <v>160</v>
      </c>
      <c r="B29" s="90" t="s">
        <v>174</v>
      </c>
      <c r="C29" s="90" t="s">
        <v>175</v>
      </c>
      <c r="D29" s="91" t="s">
        <v>170</v>
      </c>
      <c r="E29" s="92">
        <v>57422228.850000001</v>
      </c>
      <c r="F29" s="92">
        <v>14407607.27</v>
      </c>
      <c r="G29" s="92">
        <v>132468442.01000001</v>
      </c>
      <c r="H29" s="107">
        <v>204298278.13</v>
      </c>
    </row>
    <row r="30" spans="1:8" hidden="1">
      <c r="A30" s="90" t="s">
        <v>160</v>
      </c>
      <c r="B30" s="90" t="s">
        <v>174</v>
      </c>
      <c r="C30" s="90" t="s">
        <v>175</v>
      </c>
      <c r="D30" s="95" t="s">
        <v>177</v>
      </c>
      <c r="E30" s="92">
        <v>29908913.630000003</v>
      </c>
      <c r="F30" s="92">
        <v>38867862.850000001</v>
      </c>
      <c r="G30" s="92">
        <v>40557439.010000005</v>
      </c>
      <c r="H30" s="107">
        <v>109334215.49000001</v>
      </c>
    </row>
    <row r="31" spans="1:8" hidden="1">
      <c r="A31" s="90" t="s">
        <v>160</v>
      </c>
      <c r="B31" s="90" t="s">
        <v>174</v>
      </c>
      <c r="C31" s="90" t="s">
        <v>175</v>
      </c>
      <c r="D31" s="91" t="s">
        <v>178</v>
      </c>
      <c r="E31" s="92"/>
      <c r="F31" s="92">
        <v>5649998</v>
      </c>
      <c r="G31" s="92"/>
      <c r="H31" s="107">
        <v>5649998</v>
      </c>
    </row>
    <row r="32" spans="1:8" hidden="1">
      <c r="A32" s="90" t="s">
        <v>160</v>
      </c>
      <c r="B32" s="90" t="s">
        <v>174</v>
      </c>
      <c r="C32" s="90" t="s">
        <v>175</v>
      </c>
      <c r="D32" s="91" t="s">
        <v>171</v>
      </c>
      <c r="E32" s="92">
        <v>25296189.780000001</v>
      </c>
      <c r="F32" s="92">
        <v>142764829.30000001</v>
      </c>
      <c r="G32" s="92">
        <v>34249005.109999999</v>
      </c>
      <c r="H32" s="107">
        <v>202310024.19</v>
      </c>
    </row>
    <row r="33" spans="1:8" hidden="1">
      <c r="A33" s="90" t="s">
        <v>160</v>
      </c>
      <c r="B33" s="90" t="s">
        <v>174</v>
      </c>
      <c r="C33" s="90" t="s">
        <v>175</v>
      </c>
      <c r="D33" s="91" t="s">
        <v>179</v>
      </c>
      <c r="E33" s="92"/>
      <c r="F33" s="92">
        <v>23862334.25</v>
      </c>
      <c r="G33" s="92">
        <v>10441180</v>
      </c>
      <c r="H33" s="107">
        <v>34303514.25</v>
      </c>
    </row>
    <row r="34" spans="1:8" hidden="1">
      <c r="A34" s="90" t="s">
        <v>160</v>
      </c>
      <c r="B34" s="90" t="s">
        <v>174</v>
      </c>
      <c r="C34" s="90" t="s">
        <v>180</v>
      </c>
      <c r="D34" s="91" t="s">
        <v>164</v>
      </c>
      <c r="E34" s="92">
        <v>1458090</v>
      </c>
      <c r="F34" s="92"/>
      <c r="G34" s="92"/>
      <c r="H34" s="107">
        <v>1458090</v>
      </c>
    </row>
    <row r="35" spans="1:8" hidden="1">
      <c r="A35" s="90" t="s">
        <v>160</v>
      </c>
      <c r="B35" s="90" t="s">
        <v>174</v>
      </c>
      <c r="C35" s="90" t="s">
        <v>180</v>
      </c>
      <c r="D35" s="91" t="s">
        <v>176</v>
      </c>
      <c r="E35" s="92">
        <v>13500000</v>
      </c>
      <c r="F35" s="92">
        <v>466696375.87</v>
      </c>
      <c r="G35" s="92">
        <v>2268299897.9000001</v>
      </c>
      <c r="H35" s="107">
        <v>2748496273.77</v>
      </c>
    </row>
    <row r="36" spans="1:8" hidden="1">
      <c r="A36" s="90" t="s">
        <v>160</v>
      </c>
      <c r="B36" s="90" t="s">
        <v>174</v>
      </c>
      <c r="C36" s="90" t="s">
        <v>180</v>
      </c>
      <c r="D36" s="91" t="s">
        <v>181</v>
      </c>
      <c r="E36" s="92"/>
      <c r="F36" s="92"/>
      <c r="G36" s="92">
        <v>642409422</v>
      </c>
      <c r="H36" s="107">
        <v>642409422</v>
      </c>
    </row>
    <row r="37" spans="1:8" hidden="1">
      <c r="A37" s="90" t="s">
        <v>160</v>
      </c>
      <c r="B37" s="90" t="s">
        <v>174</v>
      </c>
      <c r="C37" s="90" t="s">
        <v>180</v>
      </c>
      <c r="D37" s="91" t="s">
        <v>168</v>
      </c>
      <c r="E37" s="92">
        <v>11669559.66</v>
      </c>
      <c r="F37" s="92"/>
      <c r="G37" s="92"/>
      <c r="H37" s="107">
        <v>11669559.66</v>
      </c>
    </row>
    <row r="38" spans="1:8" hidden="1">
      <c r="A38" s="90" t="s">
        <v>160</v>
      </c>
      <c r="B38" s="90" t="s">
        <v>174</v>
      </c>
      <c r="C38" s="90" t="s">
        <v>180</v>
      </c>
      <c r="D38" s="91" t="s">
        <v>182</v>
      </c>
      <c r="E38" s="92"/>
      <c r="F38" s="92">
        <v>13650000</v>
      </c>
      <c r="G38" s="92">
        <v>40334000</v>
      </c>
      <c r="H38" s="107">
        <v>53984000</v>
      </c>
    </row>
    <row r="39" spans="1:8" hidden="1">
      <c r="A39" s="90" t="s">
        <v>160</v>
      </c>
      <c r="B39" s="90" t="s">
        <v>174</v>
      </c>
      <c r="C39" s="90" t="s">
        <v>180</v>
      </c>
      <c r="D39" s="90" t="s">
        <v>169</v>
      </c>
      <c r="E39" s="92">
        <v>176549304.24000001</v>
      </c>
      <c r="F39" s="92">
        <v>702310358.12</v>
      </c>
      <c r="G39" s="92">
        <v>373095722.75999999</v>
      </c>
      <c r="H39" s="107">
        <v>1251955385.1199999</v>
      </c>
    </row>
    <row r="40" spans="1:8" hidden="1">
      <c r="A40" s="90" t="s">
        <v>160</v>
      </c>
      <c r="B40" s="90" t="s">
        <v>174</v>
      </c>
      <c r="C40" s="90" t="s">
        <v>180</v>
      </c>
      <c r="D40" s="90" t="s">
        <v>170</v>
      </c>
      <c r="E40" s="92">
        <v>13362973.35</v>
      </c>
      <c r="F40" s="92">
        <v>1454518.8900000001</v>
      </c>
      <c r="G40" s="92">
        <v>2000900.45</v>
      </c>
      <c r="H40" s="107">
        <v>16818392.690000001</v>
      </c>
    </row>
    <row r="41" spans="1:8" hidden="1">
      <c r="A41" s="90" t="s">
        <v>160</v>
      </c>
      <c r="B41" s="90" t="s">
        <v>174</v>
      </c>
      <c r="C41" s="90" t="s">
        <v>180</v>
      </c>
      <c r="D41" s="95" t="s">
        <v>177</v>
      </c>
      <c r="E41" s="92">
        <v>145000</v>
      </c>
      <c r="F41" s="92"/>
      <c r="G41" s="92"/>
      <c r="H41" s="107">
        <v>145000</v>
      </c>
    </row>
    <row r="42" spans="1:8" hidden="1">
      <c r="A42" s="90" t="s">
        <v>160</v>
      </c>
      <c r="B42" s="90" t="s">
        <v>174</v>
      </c>
      <c r="C42" s="90" t="s">
        <v>180</v>
      </c>
      <c r="D42" s="90" t="s">
        <v>178</v>
      </c>
      <c r="E42" s="92">
        <v>14274811.289999999</v>
      </c>
      <c r="F42" s="92"/>
      <c r="G42" s="92"/>
      <c r="H42" s="107">
        <v>14274811.289999999</v>
      </c>
    </row>
    <row r="43" spans="1:8" hidden="1">
      <c r="A43" s="90" t="s">
        <v>160</v>
      </c>
      <c r="B43" s="90" t="s">
        <v>174</v>
      </c>
      <c r="C43" s="90" t="s">
        <v>180</v>
      </c>
      <c r="D43" s="90" t="s">
        <v>179</v>
      </c>
      <c r="E43" s="92">
        <v>23250000</v>
      </c>
      <c r="F43" s="92">
        <v>2272487122</v>
      </c>
      <c r="G43" s="92">
        <v>1482440249</v>
      </c>
      <c r="H43" s="107">
        <v>3778177371</v>
      </c>
    </row>
    <row r="44" spans="1:8" hidden="1">
      <c r="A44" s="90" t="s">
        <v>160</v>
      </c>
      <c r="B44" s="90" t="s">
        <v>174</v>
      </c>
      <c r="C44" s="90" t="s">
        <v>183</v>
      </c>
      <c r="D44" s="90" t="s">
        <v>183</v>
      </c>
      <c r="E44" s="92">
        <v>375465661.02999997</v>
      </c>
      <c r="F44" s="92">
        <v>1131914700.5300002</v>
      </c>
      <c r="G44" s="92">
        <v>469677825.13999999</v>
      </c>
      <c r="H44" s="107">
        <v>1977058186.7000003</v>
      </c>
    </row>
    <row r="45" spans="1:8" hidden="1">
      <c r="A45" s="90" t="s">
        <v>160</v>
      </c>
      <c r="B45" s="90" t="s">
        <v>174</v>
      </c>
      <c r="C45" s="90" t="s">
        <v>180</v>
      </c>
      <c r="D45" s="90" t="s">
        <v>176</v>
      </c>
      <c r="E45" s="92">
        <v>74673264.25</v>
      </c>
      <c r="F45" s="92"/>
      <c r="G45" s="92"/>
      <c r="H45" s="107">
        <v>74673264.25</v>
      </c>
    </row>
    <row r="46" spans="1:8" hidden="1">
      <c r="A46" s="90" t="s">
        <v>160</v>
      </c>
      <c r="B46" s="90" t="s">
        <v>174</v>
      </c>
      <c r="C46" s="90" t="s">
        <v>180</v>
      </c>
      <c r="D46" s="90" t="s">
        <v>182</v>
      </c>
      <c r="E46" s="92">
        <v>12250000</v>
      </c>
      <c r="F46" s="92"/>
      <c r="G46" s="92"/>
      <c r="H46" s="107">
        <v>12250000</v>
      </c>
    </row>
    <row r="47" spans="1:8" hidden="1">
      <c r="A47" s="90" t="s">
        <v>160</v>
      </c>
      <c r="B47" s="90" t="s">
        <v>174</v>
      </c>
      <c r="C47" s="90" t="s">
        <v>180</v>
      </c>
      <c r="D47" s="90" t="s">
        <v>169</v>
      </c>
      <c r="E47" s="92">
        <v>5100000</v>
      </c>
      <c r="F47" s="92"/>
      <c r="G47" s="92"/>
      <c r="H47" s="107">
        <v>5100000</v>
      </c>
    </row>
    <row r="48" spans="1:8" hidden="1">
      <c r="A48" s="90" t="s">
        <v>160</v>
      </c>
      <c r="B48" s="90" t="s">
        <v>174</v>
      </c>
      <c r="C48" s="90" t="s">
        <v>180</v>
      </c>
      <c r="D48" s="90" t="s">
        <v>170</v>
      </c>
      <c r="E48" s="92">
        <v>3761075</v>
      </c>
      <c r="F48" s="92"/>
      <c r="G48" s="92"/>
      <c r="H48" s="107">
        <v>3761075</v>
      </c>
    </row>
    <row r="49" spans="1:8" hidden="1">
      <c r="A49" s="90" t="s">
        <v>160</v>
      </c>
      <c r="B49" s="90" t="s">
        <v>174</v>
      </c>
      <c r="C49" s="90" t="s">
        <v>180</v>
      </c>
      <c r="D49" s="90" t="s">
        <v>179</v>
      </c>
      <c r="E49" s="92">
        <v>1116202296.5700002</v>
      </c>
      <c r="F49" s="92"/>
      <c r="G49" s="92"/>
      <c r="H49" s="107">
        <v>1116202296.5700002</v>
      </c>
    </row>
    <row r="50" spans="1:8" hidden="1">
      <c r="A50" s="90" t="s">
        <v>184</v>
      </c>
      <c r="B50" s="90" t="s">
        <v>174</v>
      </c>
      <c r="C50" s="90" t="s">
        <v>185</v>
      </c>
      <c r="D50" s="90" t="s">
        <v>179</v>
      </c>
      <c r="E50" s="92">
        <v>3236.0999999977671</v>
      </c>
      <c r="F50" s="92">
        <v>4500.6100000150727</v>
      </c>
      <c r="G50" s="92">
        <v>9988.0499999946442</v>
      </c>
      <c r="H50" s="92">
        <f t="shared" ref="H50:H55" si="0">SUM(E50:G50)</f>
        <v>17724.760000007482</v>
      </c>
    </row>
    <row r="51" spans="1:8" hidden="1">
      <c r="A51" s="90" t="s">
        <v>184</v>
      </c>
      <c r="B51" s="90" t="s">
        <v>174</v>
      </c>
      <c r="C51" s="90" t="s">
        <v>185</v>
      </c>
      <c r="D51" s="90" t="s">
        <v>176</v>
      </c>
      <c r="E51" s="92">
        <v>5233.849999999994</v>
      </c>
      <c r="F51" s="92">
        <v>8025.3499999739133</v>
      </c>
      <c r="G51" s="92">
        <v>66618.609999356078</v>
      </c>
      <c r="H51" s="92">
        <f t="shared" si="0"/>
        <v>79877.809999329984</v>
      </c>
    </row>
    <row r="52" spans="1:8" hidden="1">
      <c r="A52" s="90" t="s">
        <v>184</v>
      </c>
      <c r="B52" s="90" t="s">
        <v>174</v>
      </c>
      <c r="C52" s="90" t="s">
        <v>186</v>
      </c>
      <c r="D52" s="90" t="s">
        <v>182</v>
      </c>
      <c r="E52" s="96"/>
      <c r="F52" s="96"/>
      <c r="G52" s="92">
        <v>1318126.1499985198</v>
      </c>
      <c r="H52" s="92">
        <f t="shared" si="0"/>
        <v>1318126.1499985198</v>
      </c>
    </row>
    <row r="53" spans="1:8" hidden="1">
      <c r="A53" s="90" t="s">
        <v>184</v>
      </c>
      <c r="B53" s="90" t="s">
        <v>187</v>
      </c>
      <c r="C53" s="97" t="s">
        <v>188</v>
      </c>
      <c r="D53" s="90" t="s">
        <v>189</v>
      </c>
      <c r="E53" s="96"/>
      <c r="F53" s="96"/>
      <c r="G53" s="92">
        <v>596900000</v>
      </c>
      <c r="H53" s="92">
        <f t="shared" si="0"/>
        <v>596900000</v>
      </c>
    </row>
    <row r="54" spans="1:8" hidden="1">
      <c r="A54" s="90" t="s">
        <v>184</v>
      </c>
      <c r="B54" s="90" t="s">
        <v>187</v>
      </c>
      <c r="C54" s="97" t="s">
        <v>190</v>
      </c>
      <c r="D54" s="90" t="s">
        <v>189</v>
      </c>
      <c r="E54" s="92">
        <v>12100000</v>
      </c>
      <c r="F54" s="92">
        <v>97600000</v>
      </c>
      <c r="G54" s="92">
        <v>114000000</v>
      </c>
      <c r="H54" s="92">
        <f t="shared" si="0"/>
        <v>223700000</v>
      </c>
    </row>
    <row r="55" spans="1:8" hidden="1">
      <c r="A55" s="90" t="s">
        <v>184</v>
      </c>
      <c r="B55" s="90" t="s">
        <v>187</v>
      </c>
      <c r="C55" s="98" t="s">
        <v>191</v>
      </c>
      <c r="D55" s="90" t="s">
        <v>189</v>
      </c>
      <c r="E55" s="92">
        <v>33800000</v>
      </c>
      <c r="F55" s="92">
        <v>15800000</v>
      </c>
      <c r="G55" s="92">
        <v>6600000</v>
      </c>
      <c r="H55" s="92">
        <f t="shared" si="0"/>
        <v>56200000</v>
      </c>
    </row>
    <row r="56" spans="1:8" hidden="1">
      <c r="A56" s="99" t="s">
        <v>159</v>
      </c>
      <c r="B56" s="99" t="s">
        <v>192</v>
      </c>
      <c r="C56" s="99" t="s">
        <v>193</v>
      </c>
      <c r="D56" s="99" t="s">
        <v>194</v>
      </c>
      <c r="E56" s="100">
        <f>SUM(E3:E55)</f>
        <v>6573876332.8782558</v>
      </c>
      <c r="F56" s="100">
        <f t="shared" ref="F56:H56" si="1">SUM(F3:F55)</f>
        <v>15135946368.150002</v>
      </c>
      <c r="G56" s="100">
        <f t="shared" si="1"/>
        <v>26189198196.895515</v>
      </c>
      <c r="H56" s="100">
        <f t="shared" si="1"/>
        <v>47899020897.923775</v>
      </c>
    </row>
    <row r="58" spans="1:8">
      <c r="A58" s="90" t="s">
        <v>195</v>
      </c>
    </row>
    <row r="63" spans="1:8">
      <c r="E63" s="101"/>
      <c r="F63" s="101"/>
      <c r="G63" s="101"/>
    </row>
    <row r="64" spans="1:8">
      <c r="E64" s="102"/>
      <c r="F64" s="102"/>
      <c r="G64" s="102"/>
    </row>
    <row r="65" spans="1:9">
      <c r="G65" s="102"/>
    </row>
    <row r="68" spans="1:9">
      <c r="G68" s="102"/>
    </row>
    <row r="71" spans="1:9">
      <c r="A71" s="90"/>
      <c r="B71" s="90"/>
      <c r="D71" s="90"/>
      <c r="E71" s="103"/>
      <c r="F71" s="103"/>
      <c r="G71" s="103"/>
      <c r="H71" s="107"/>
      <c r="I71" s="90"/>
    </row>
    <row r="73" spans="1:9">
      <c r="A73" s="90"/>
      <c r="B73" s="90"/>
      <c r="D73" s="90"/>
      <c r="E73" s="103"/>
      <c r="F73" s="103"/>
      <c r="G73" s="103"/>
      <c r="H73" s="107"/>
    </row>
    <row r="77" spans="1:9">
      <c r="G77" s="104"/>
    </row>
  </sheetData>
  <autoFilter ref="A2:H56" xr:uid="{E7FE90FA-9723-4442-90B3-B45D36D93C87}">
    <filterColumn colId="2">
      <filters>
        <filter val="State Public Health Payments (SPHP)"/>
      </filters>
    </filterColumn>
    <filterColumn colId="3">
      <filters>
        <filter val="Public health"/>
      </filters>
    </filterColumn>
  </autoFilter>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D00BC-B0D4-3746-9A30-AC4A6789FF29}">
  <dimension ref="A3:E47"/>
  <sheetViews>
    <sheetView workbookViewId="0">
      <selection activeCell="E32" sqref="B32:E32"/>
    </sheetView>
  </sheetViews>
  <sheetFormatPr baseColWidth="10" defaultRowHeight="16"/>
  <cols>
    <col min="1" max="1" width="30.6640625" bestFit="1" customWidth="1"/>
    <col min="2" max="4" width="15.1640625" bestFit="1" customWidth="1"/>
    <col min="5" max="5" width="19.1640625" bestFit="1" customWidth="1"/>
    <col min="6" max="32" width="16" bestFit="1" customWidth="1"/>
    <col min="33" max="33" width="10.5" bestFit="1" customWidth="1"/>
  </cols>
  <sheetData>
    <row r="3" spans="1:5">
      <c r="A3" s="321" t="s">
        <v>415</v>
      </c>
      <c r="B3" s="322" t="s">
        <v>411</v>
      </c>
      <c r="C3" s="322" t="s">
        <v>413</v>
      </c>
      <c r="D3" s="322" t="s">
        <v>414</v>
      </c>
      <c r="E3" t="s">
        <v>416</v>
      </c>
    </row>
    <row r="4" spans="1:5">
      <c r="A4" s="66" t="s">
        <v>177</v>
      </c>
      <c r="B4" s="322">
        <v>30053913.630000003</v>
      </c>
      <c r="C4" s="322">
        <v>38867862.850000001</v>
      </c>
      <c r="D4" s="322">
        <v>40557439.010000005</v>
      </c>
      <c r="E4" s="322">
        <v>109479215.49000001</v>
      </c>
    </row>
    <row r="5" spans="1:5">
      <c r="A5" s="323" t="s">
        <v>160</v>
      </c>
      <c r="B5" s="322">
        <v>30053913.630000003</v>
      </c>
      <c r="C5" s="322">
        <v>38867862.850000001</v>
      </c>
      <c r="D5" s="322">
        <v>40557439.010000005</v>
      </c>
      <c r="E5" s="322">
        <v>109479215.49000001</v>
      </c>
    </row>
    <row r="6" spans="1:5">
      <c r="A6" s="66" t="s">
        <v>172</v>
      </c>
      <c r="B6" s="322">
        <v>557952.01</v>
      </c>
      <c r="C6" s="322">
        <v>27988882</v>
      </c>
      <c r="D6" s="322">
        <v>81999548.46137999</v>
      </c>
      <c r="E6" s="322">
        <v>110546382.47138</v>
      </c>
    </row>
    <row r="7" spans="1:5">
      <c r="A7" s="323" t="s">
        <v>160</v>
      </c>
      <c r="B7" s="322">
        <v>278976.005</v>
      </c>
      <c r="C7" s="322">
        <v>13994441</v>
      </c>
      <c r="D7" s="322">
        <v>40999774.230689995</v>
      </c>
      <c r="E7" s="322">
        <v>55273191.235689998</v>
      </c>
    </row>
    <row r="8" spans="1:5">
      <c r="A8" s="323" t="s">
        <v>173</v>
      </c>
      <c r="B8" s="322">
        <v>278976.005</v>
      </c>
      <c r="C8" s="322">
        <v>13994441</v>
      </c>
      <c r="D8" s="322">
        <v>40999774.230689995</v>
      </c>
      <c r="E8" s="322">
        <v>55273191.235689998</v>
      </c>
    </row>
    <row r="9" spans="1:5">
      <c r="A9" s="66" t="s">
        <v>183</v>
      </c>
      <c r="B9" s="322">
        <v>375465661.02999997</v>
      </c>
      <c r="C9" s="322">
        <v>1131914700.5300002</v>
      </c>
      <c r="D9" s="322">
        <v>469677825.13999999</v>
      </c>
      <c r="E9" s="322">
        <v>1977058186.7000003</v>
      </c>
    </row>
    <row r="10" spans="1:5">
      <c r="A10" s="323" t="s">
        <v>160</v>
      </c>
      <c r="B10" s="322">
        <v>375465661.02999997</v>
      </c>
      <c r="C10" s="322">
        <v>1131914700.5300002</v>
      </c>
      <c r="D10" s="322">
        <v>469677825.13999999</v>
      </c>
      <c r="E10" s="322">
        <v>1977058186.7000003</v>
      </c>
    </row>
    <row r="11" spans="1:5">
      <c r="A11" s="66" t="s">
        <v>189</v>
      </c>
      <c r="B11" s="322">
        <v>45900000</v>
      </c>
      <c r="C11" s="322">
        <v>113400000</v>
      </c>
      <c r="D11" s="322">
        <v>717500000</v>
      </c>
      <c r="E11" s="322">
        <v>876800000</v>
      </c>
    </row>
    <row r="12" spans="1:5">
      <c r="A12" s="323" t="s">
        <v>184</v>
      </c>
      <c r="B12" s="322">
        <v>45900000</v>
      </c>
      <c r="C12" s="322">
        <v>113400000</v>
      </c>
      <c r="D12" s="322">
        <v>717500000</v>
      </c>
      <c r="E12" s="322">
        <v>876800000</v>
      </c>
    </row>
    <row r="13" spans="1:5">
      <c r="A13" s="66" t="s">
        <v>182</v>
      </c>
      <c r="B13" s="322">
        <v>12250000</v>
      </c>
      <c r="C13" s="322">
        <v>13650000</v>
      </c>
      <c r="D13" s="322">
        <v>41652126.149998523</v>
      </c>
      <c r="E13" s="322">
        <v>67552126.149998516</v>
      </c>
    </row>
    <row r="14" spans="1:5">
      <c r="A14" s="323" t="s">
        <v>160</v>
      </c>
      <c r="B14" s="322">
        <v>12250000</v>
      </c>
      <c r="C14" s="322">
        <v>13650000</v>
      </c>
      <c r="D14" s="322">
        <v>40334000</v>
      </c>
      <c r="E14" s="322">
        <v>66234000</v>
      </c>
    </row>
    <row r="15" spans="1:5">
      <c r="A15" s="323" t="s">
        <v>184</v>
      </c>
      <c r="B15" s="322"/>
      <c r="C15" s="322"/>
      <c r="D15" s="322">
        <v>1318126.1499985198</v>
      </c>
      <c r="E15" s="322">
        <v>1318126.1499985198</v>
      </c>
    </row>
    <row r="16" spans="1:5">
      <c r="A16" s="66" t="s">
        <v>171</v>
      </c>
      <c r="B16" s="322">
        <v>409324084.32000005</v>
      </c>
      <c r="C16" s="322">
        <v>560167229.29999995</v>
      </c>
      <c r="D16" s="322">
        <v>458881097.20039988</v>
      </c>
      <c r="E16" s="322">
        <v>1428372410.8203998</v>
      </c>
    </row>
    <row r="17" spans="1:5">
      <c r="A17" s="323" t="s">
        <v>160</v>
      </c>
      <c r="B17" s="322">
        <v>217310137.05000001</v>
      </c>
      <c r="C17" s="322">
        <v>351466029.30000001</v>
      </c>
      <c r="D17" s="322">
        <v>246565051.15519994</v>
      </c>
      <c r="E17" s="322">
        <v>815341217.50519991</v>
      </c>
    </row>
    <row r="18" spans="1:5">
      <c r="A18" s="323" t="s">
        <v>173</v>
      </c>
      <c r="B18" s="322">
        <v>192013947.27000001</v>
      </c>
      <c r="C18" s="322">
        <v>208701200</v>
      </c>
      <c r="D18" s="322">
        <v>212316046.04519996</v>
      </c>
      <c r="E18" s="322">
        <v>613031193.31519997</v>
      </c>
    </row>
    <row r="19" spans="1:5">
      <c r="A19" s="66" t="s">
        <v>168</v>
      </c>
      <c r="B19" s="322">
        <v>124387076.03</v>
      </c>
      <c r="C19" s="322">
        <v>602144149.64999998</v>
      </c>
      <c r="D19" s="322">
        <v>3427195390.4188008</v>
      </c>
      <c r="E19" s="322">
        <v>4153726616.0988007</v>
      </c>
    </row>
    <row r="20" spans="1:5">
      <c r="A20" s="323" t="s">
        <v>160</v>
      </c>
      <c r="B20" s="322">
        <v>68028317.844999999</v>
      </c>
      <c r="C20" s="322">
        <v>350101407.64999998</v>
      </c>
      <c r="D20" s="322">
        <v>1740330669.9694004</v>
      </c>
      <c r="E20" s="322">
        <v>2158460395.4644003</v>
      </c>
    </row>
    <row r="21" spans="1:5">
      <c r="A21" s="323" t="s">
        <v>173</v>
      </c>
      <c r="B21" s="322">
        <v>56358758.184999995</v>
      </c>
      <c r="C21" s="322">
        <v>252042742</v>
      </c>
      <c r="D21" s="322">
        <v>1686864720.4494004</v>
      </c>
      <c r="E21" s="322">
        <v>1995266220.6344004</v>
      </c>
    </row>
    <row r="22" spans="1:5">
      <c r="A22" s="66" t="s">
        <v>178</v>
      </c>
      <c r="B22" s="322">
        <v>14274811.289999999</v>
      </c>
      <c r="C22" s="322">
        <v>5649998</v>
      </c>
      <c r="D22" s="322"/>
      <c r="E22" s="322">
        <v>19924809.289999999</v>
      </c>
    </row>
    <row r="23" spans="1:5">
      <c r="A23" s="323" t="s">
        <v>160</v>
      </c>
      <c r="B23" s="322">
        <v>14274811.289999999</v>
      </c>
      <c r="C23" s="322">
        <v>5649998</v>
      </c>
      <c r="D23" s="322"/>
      <c r="E23" s="322">
        <v>19924809.289999999</v>
      </c>
    </row>
    <row r="24" spans="1:5">
      <c r="A24" s="66" t="s">
        <v>170</v>
      </c>
      <c r="B24" s="322">
        <v>74546277.200000003</v>
      </c>
      <c r="C24" s="322">
        <v>15862126.16</v>
      </c>
      <c r="D24" s="322">
        <v>136425808.05060002</v>
      </c>
      <c r="E24" s="322">
        <v>226834211.41060001</v>
      </c>
    </row>
    <row r="25" spans="1:5">
      <c r="A25" s="323" t="s">
        <v>160</v>
      </c>
      <c r="B25" s="322">
        <v>74546277.200000003</v>
      </c>
      <c r="C25" s="322">
        <v>15862126.16</v>
      </c>
      <c r="D25" s="322">
        <v>135447575.25530002</v>
      </c>
      <c r="E25" s="322">
        <v>225855978.6153</v>
      </c>
    </row>
    <row r="26" spans="1:5">
      <c r="A26" s="323" t="s">
        <v>173</v>
      </c>
      <c r="B26" s="322"/>
      <c r="C26" s="322"/>
      <c r="D26" s="322">
        <v>978232.79530000011</v>
      </c>
      <c r="E26" s="322">
        <v>978232.79530000011</v>
      </c>
    </row>
    <row r="27" spans="1:5">
      <c r="A27" s="66" t="s">
        <v>181</v>
      </c>
      <c r="B27" s="322"/>
      <c r="C27" s="322"/>
      <c r="D27" s="322">
        <v>642409422</v>
      </c>
      <c r="E27" s="322">
        <v>642409422</v>
      </c>
    </row>
    <row r="28" spans="1:5">
      <c r="A28" s="323" t="s">
        <v>160</v>
      </c>
      <c r="B28" s="322"/>
      <c r="C28" s="322"/>
      <c r="D28" s="322">
        <v>642409422</v>
      </c>
      <c r="E28" s="322">
        <v>642409422</v>
      </c>
    </row>
    <row r="29" spans="1:5">
      <c r="A29" s="66" t="s">
        <v>167</v>
      </c>
      <c r="B29" s="322">
        <v>50804377.519999996</v>
      </c>
      <c r="C29" s="322">
        <v>111868124</v>
      </c>
      <c r="D29" s="322">
        <v>295600130.93180001</v>
      </c>
      <c r="E29" s="322">
        <v>458272632.45179999</v>
      </c>
    </row>
    <row r="30" spans="1:5">
      <c r="A30" s="323" t="s">
        <v>160</v>
      </c>
      <c r="B30" s="322">
        <v>25402188.759999998</v>
      </c>
      <c r="C30" s="322">
        <v>55934062</v>
      </c>
      <c r="D30" s="322">
        <v>147800065.4659</v>
      </c>
      <c r="E30" s="322">
        <v>229136316.22589999</v>
      </c>
    </row>
    <row r="31" spans="1:5">
      <c r="A31" s="323" t="s">
        <v>173</v>
      </c>
      <c r="B31" s="322">
        <v>25402188.759999998</v>
      </c>
      <c r="C31" s="322">
        <v>55934062</v>
      </c>
      <c r="D31" s="322">
        <v>147800065.4659</v>
      </c>
      <c r="E31" s="322">
        <v>229136316.22589999</v>
      </c>
    </row>
    <row r="32" spans="1:5">
      <c r="A32" s="66" t="s">
        <v>164</v>
      </c>
      <c r="B32" s="322">
        <v>496878907.98376459</v>
      </c>
      <c r="C32" s="322">
        <v>466081548</v>
      </c>
      <c r="D32" s="322">
        <v>456169541.71544009</v>
      </c>
      <c r="E32" s="322">
        <v>1419129997.6992047</v>
      </c>
    </row>
    <row r="33" spans="1:5">
      <c r="A33" s="323" t="s">
        <v>160</v>
      </c>
      <c r="B33" s="322">
        <v>484082918.6393823</v>
      </c>
      <c r="C33" s="322">
        <v>411272675</v>
      </c>
      <c r="D33" s="322">
        <v>450143870.87922007</v>
      </c>
      <c r="E33" s="322">
        <v>1345499464.5186024</v>
      </c>
    </row>
    <row r="34" spans="1:5">
      <c r="A34" s="323" t="s">
        <v>173</v>
      </c>
      <c r="B34" s="322">
        <v>12795989.344382301</v>
      </c>
      <c r="C34" s="322">
        <v>54808873</v>
      </c>
      <c r="D34" s="322">
        <v>6025670.8362200009</v>
      </c>
      <c r="E34" s="322">
        <v>73630533.180602297</v>
      </c>
    </row>
    <row r="35" spans="1:5">
      <c r="A35" s="66" t="s">
        <v>169</v>
      </c>
      <c r="B35" s="322">
        <v>2283309921.2699995</v>
      </c>
      <c r="C35" s="322">
        <v>5850807507.5799999</v>
      </c>
      <c r="D35" s="322">
        <v>9981000123.4970016</v>
      </c>
      <c r="E35" s="322">
        <v>18115117552.347</v>
      </c>
    </row>
    <row r="36" spans="1:5">
      <c r="A36" s="323" t="s">
        <v>160</v>
      </c>
      <c r="B36" s="322">
        <v>1291813122.7749999</v>
      </c>
      <c r="C36" s="322">
        <v>4473412399.5799999</v>
      </c>
      <c r="D36" s="322">
        <v>8696263316.463501</v>
      </c>
      <c r="E36" s="322">
        <v>14461488838.818501</v>
      </c>
    </row>
    <row r="37" spans="1:5">
      <c r="A37" s="323" t="s">
        <v>173</v>
      </c>
      <c r="B37" s="322">
        <v>991496798.49499989</v>
      </c>
      <c r="C37" s="322">
        <v>1377395108</v>
      </c>
      <c r="D37" s="322">
        <v>1284736807.0335002</v>
      </c>
      <c r="E37" s="322">
        <v>3653628713.5285001</v>
      </c>
    </row>
    <row r="38" spans="1:5">
      <c r="A38" s="66" t="s">
        <v>163</v>
      </c>
      <c r="B38" s="322">
        <v>1428489319.8244891</v>
      </c>
      <c r="C38" s="322">
        <v>3423985882</v>
      </c>
      <c r="D38" s="322">
        <v>5667782810.7601004</v>
      </c>
      <c r="E38" s="322">
        <v>10520258012.584589</v>
      </c>
    </row>
    <row r="39" spans="1:5">
      <c r="A39" s="323" t="s">
        <v>160</v>
      </c>
      <c r="B39" s="322">
        <v>714244659.91224456</v>
      </c>
      <c r="C39" s="322">
        <v>1711992941</v>
      </c>
      <c r="D39" s="322">
        <v>2833891405.3800502</v>
      </c>
      <c r="E39" s="322">
        <v>5260129006.2922945</v>
      </c>
    </row>
    <row r="40" spans="1:5">
      <c r="A40" s="323" t="s">
        <v>173</v>
      </c>
      <c r="B40" s="322">
        <v>714244659.91224456</v>
      </c>
      <c r="C40" s="322">
        <v>1711992941</v>
      </c>
      <c r="D40" s="322">
        <v>2833891405.3800502</v>
      </c>
      <c r="E40" s="322">
        <v>5260129006.2922945</v>
      </c>
    </row>
    <row r="41" spans="1:5">
      <c r="A41" s="66" t="s">
        <v>176</v>
      </c>
      <c r="B41" s="322">
        <v>88178498.099999994</v>
      </c>
      <c r="C41" s="322">
        <v>477204401.21999997</v>
      </c>
      <c r="D41" s="322">
        <v>2279455516.5099993</v>
      </c>
      <c r="E41" s="322">
        <v>2844838415.8299994</v>
      </c>
    </row>
    <row r="42" spans="1:5">
      <c r="A42" s="323" t="s">
        <v>160</v>
      </c>
      <c r="B42" s="322">
        <v>88173264.25</v>
      </c>
      <c r="C42" s="322">
        <v>477196375.87</v>
      </c>
      <c r="D42" s="322">
        <v>2279388897.9000001</v>
      </c>
      <c r="E42" s="322">
        <v>2844758538.02</v>
      </c>
    </row>
    <row r="43" spans="1:5">
      <c r="A43" s="323" t="s">
        <v>184</v>
      </c>
      <c r="B43" s="322">
        <v>5233.849999999994</v>
      </c>
      <c r="C43" s="322">
        <v>8025.3499999739133</v>
      </c>
      <c r="D43" s="322">
        <v>66618.609999356078</v>
      </c>
      <c r="E43" s="322">
        <v>79877.809999329984</v>
      </c>
    </row>
    <row r="44" spans="1:5">
      <c r="A44" s="66" t="s">
        <v>179</v>
      </c>
      <c r="B44" s="322">
        <v>1139455532.6700001</v>
      </c>
      <c r="C44" s="322">
        <v>2296353956.8600001</v>
      </c>
      <c r="D44" s="322">
        <v>1492891417.05</v>
      </c>
      <c r="E44" s="322">
        <v>4928700906.5799999</v>
      </c>
    </row>
    <row r="45" spans="1:5">
      <c r="A45" s="323" t="s">
        <v>160</v>
      </c>
      <c r="B45" s="322">
        <v>1139452296.5700002</v>
      </c>
      <c r="C45" s="322">
        <v>2296349456.25</v>
      </c>
      <c r="D45" s="322">
        <v>1492881429</v>
      </c>
      <c r="E45" s="322">
        <v>4928683181.8199997</v>
      </c>
    </row>
    <row r="46" spans="1:5">
      <c r="A46" s="323" t="s">
        <v>184</v>
      </c>
      <c r="B46" s="322">
        <v>3236.0999999977671</v>
      </c>
      <c r="C46" s="322">
        <v>4500.6100000150727</v>
      </c>
      <c r="D46" s="322">
        <v>9988.0499999946442</v>
      </c>
      <c r="E46" s="322">
        <v>17724.760000007482</v>
      </c>
    </row>
    <row r="47" spans="1:5">
      <c r="A47" s="66" t="s">
        <v>412</v>
      </c>
      <c r="B47" s="322">
        <v>6573876332.8782539</v>
      </c>
      <c r="C47" s="322">
        <v>15135946368.150002</v>
      </c>
      <c r="D47" s="322">
        <v>26189198196.895523</v>
      </c>
      <c r="E47" s="322">
        <v>47899020897.923775</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C9FA0-9BA1-B94E-84F2-16BC417B1951}">
  <sheetPr codeName="Sheet13">
    <tabColor rgb="FFFFFF00"/>
  </sheetPr>
  <dimension ref="A1"/>
  <sheetViews>
    <sheetView view="pageBreakPreview" zoomScale="60" zoomScaleNormal="100" workbookViewId="0">
      <selection activeCell="P24" sqref="P24"/>
    </sheetView>
  </sheetViews>
  <sheetFormatPr baseColWidth="10" defaultRowHeight="16"/>
  <sheetData/>
  <pageMargins left="0.7" right="0.7" top="0.75" bottom="0.75" header="0.3" footer="0.3"/>
  <pageSetup paperSize="9" orientation="portrait" horizontalDpi="0" verticalDpi="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433FC-52CE-F54B-9FB1-95AE091029DA}">
  <sheetPr codeName="Sheet14"/>
  <dimension ref="B1:J13"/>
  <sheetViews>
    <sheetView showGridLines="0" zoomScale="110" zoomScaleNormal="110" workbookViewId="0">
      <selection activeCell="AF37" sqref="AF37"/>
    </sheetView>
  </sheetViews>
  <sheetFormatPr baseColWidth="10" defaultRowHeight="16"/>
  <cols>
    <col min="2" max="2" width="40.5" customWidth="1"/>
    <col min="3" max="4" width="11" bestFit="1" customWidth="1"/>
    <col min="5" max="5" width="11.5" bestFit="1" customWidth="1"/>
    <col min="6" max="6" width="11" bestFit="1" customWidth="1"/>
    <col min="7" max="7" width="11.5" bestFit="1" customWidth="1"/>
    <col min="8" max="8" width="11" bestFit="1" customWidth="1"/>
    <col min="9" max="9" width="12.83203125" bestFit="1" customWidth="1"/>
  </cols>
  <sheetData>
    <row r="1" spans="2:10" ht="19">
      <c r="B1" s="218"/>
      <c r="C1" s="218"/>
      <c r="D1" s="218"/>
      <c r="E1" s="218"/>
      <c r="F1" s="218"/>
      <c r="G1" s="218"/>
      <c r="H1" s="218"/>
      <c r="I1" s="218"/>
      <c r="J1" s="218"/>
    </row>
    <row r="2" spans="2:10" ht="19">
      <c r="B2" s="219"/>
      <c r="C2" s="219"/>
      <c r="D2" s="219"/>
      <c r="E2" s="219"/>
      <c r="F2" s="219"/>
      <c r="G2" s="219"/>
      <c r="H2" s="219"/>
      <c r="I2" s="219"/>
      <c r="J2" s="218"/>
    </row>
    <row r="3" spans="2:10" ht="19">
      <c r="J3" s="218"/>
    </row>
    <row r="4" spans="2:10" ht="19">
      <c r="J4" s="218"/>
    </row>
    <row r="5" spans="2:10" ht="19">
      <c r="J5" s="218"/>
    </row>
    <row r="6" spans="2:10" ht="19">
      <c r="J6" s="218"/>
    </row>
    <row r="7" spans="2:10" ht="19">
      <c r="J7" s="218"/>
    </row>
    <row r="8" spans="2:10" ht="19">
      <c r="J8" s="218"/>
    </row>
    <row r="9" spans="2:10" ht="19">
      <c r="J9" s="218"/>
    </row>
    <row r="10" spans="2:10" ht="19">
      <c r="B10" s="219"/>
      <c r="C10" s="219"/>
      <c r="D10" s="219"/>
      <c r="E10" s="219"/>
      <c r="F10" s="219"/>
      <c r="G10" s="221"/>
      <c r="H10" s="219"/>
      <c r="I10" s="219"/>
      <c r="J10" s="218"/>
    </row>
    <row r="11" spans="2:10" ht="19">
      <c r="B11" s="218"/>
      <c r="C11" s="218"/>
      <c r="D11" s="218"/>
      <c r="E11" s="218"/>
      <c r="F11" s="218"/>
      <c r="G11" s="218"/>
      <c r="H11" s="218"/>
      <c r="I11" s="218"/>
      <c r="J11" s="218"/>
    </row>
    <row r="12" spans="2:10" ht="19">
      <c r="B12" s="218"/>
      <c r="C12" s="218"/>
      <c r="D12" s="218"/>
      <c r="E12" s="218"/>
      <c r="F12" s="218"/>
      <c r="G12" s="218"/>
      <c r="H12" s="218"/>
      <c r="I12" s="218"/>
      <c r="J12" s="218"/>
    </row>
    <row r="13" spans="2:10" ht="19">
      <c r="B13" s="218"/>
      <c r="C13" s="218"/>
      <c r="D13" s="218"/>
      <c r="E13" s="218"/>
      <c r="F13" s="218"/>
      <c r="G13" s="218"/>
      <c r="H13" s="218"/>
      <c r="I13" s="218"/>
      <c r="J13" s="218"/>
    </row>
  </sheetData>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9A539-7067-1143-AA2F-1A190C0F19AF}">
  <sheetPr codeName="Sheet15">
    <tabColor theme="6"/>
  </sheetPr>
  <dimension ref="A1"/>
  <sheetViews>
    <sheetView view="pageBreakPreview" zoomScale="60" zoomScaleNormal="100" workbookViewId="0"/>
  </sheetViews>
  <sheetFormatPr baseColWidth="10" defaultRowHeight="16"/>
  <sheetData/>
  <pageMargins left="0.7" right="0.7" top="0.75" bottom="0.75" header="0.3" footer="0.3"/>
  <pageSetup paperSize="9" orientation="portrait" horizontalDpi="0" verticalDpi="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76571-DD8F-6A42-82BD-3E6FABF8471E}">
  <sheetPr codeName="Sheet16"/>
  <dimension ref="B2:K43"/>
  <sheetViews>
    <sheetView showGridLines="0" topLeftCell="A7" workbookViewId="0">
      <selection activeCell="I27" sqref="I27"/>
    </sheetView>
  </sheetViews>
  <sheetFormatPr baseColWidth="10" defaultRowHeight="16"/>
  <cols>
    <col min="1" max="2" width="10.83203125" style="59"/>
    <col min="3" max="3" width="19.6640625" style="59" bestFit="1" customWidth="1"/>
    <col min="4" max="4" width="16.33203125" style="59" bestFit="1" customWidth="1"/>
    <col min="5" max="5" width="14.5" style="59" bestFit="1" customWidth="1"/>
    <col min="6" max="16384" width="10.83203125" style="59"/>
  </cols>
  <sheetData>
    <row r="2" spans="3:11">
      <c r="C2" s="71" t="s">
        <v>85</v>
      </c>
      <c r="D2" s="66" t="s">
        <v>86</v>
      </c>
    </row>
    <row r="4" spans="3:11">
      <c r="C4" s="72" t="s">
        <v>87</v>
      </c>
      <c r="D4" s="73">
        <v>0.05</v>
      </c>
    </row>
    <row r="5" spans="3:11">
      <c r="C5" s="74" t="s">
        <v>88</v>
      </c>
      <c r="D5" s="75">
        <v>60</v>
      </c>
    </row>
    <row r="6" spans="3:11">
      <c r="C6" s="74" t="s">
        <v>89</v>
      </c>
      <c r="D6" s="75">
        <v>60</v>
      </c>
      <c r="K6"/>
    </row>
    <row r="7" spans="3:11">
      <c r="C7" s="74" t="s">
        <v>90</v>
      </c>
      <c r="D7" s="75">
        <v>1</v>
      </c>
      <c r="K7"/>
    </row>
    <row r="8" spans="3:11">
      <c r="C8" s="74" t="s">
        <v>91</v>
      </c>
      <c r="D8" s="75">
        <v>0.8</v>
      </c>
      <c r="K8"/>
    </row>
    <row r="9" spans="3:11">
      <c r="C9" s="74" t="s">
        <v>92</v>
      </c>
      <c r="D9" s="75">
        <v>16</v>
      </c>
      <c r="K9"/>
    </row>
    <row r="10" spans="3:11">
      <c r="C10" s="74" t="s">
        <v>93</v>
      </c>
      <c r="D10" s="75">
        <v>5</v>
      </c>
      <c r="K10"/>
    </row>
    <row r="11" spans="3:11">
      <c r="C11" s="74" t="s">
        <v>94</v>
      </c>
      <c r="D11" s="75">
        <v>10000</v>
      </c>
      <c r="K11"/>
    </row>
    <row r="12" spans="3:11">
      <c r="C12" s="76" t="s">
        <v>95</v>
      </c>
      <c r="D12" s="77">
        <v>0.1</v>
      </c>
      <c r="K12"/>
    </row>
    <row r="13" spans="3:11">
      <c r="K13"/>
    </row>
    <row r="14" spans="3:11">
      <c r="C14" s="72" t="s">
        <v>96</v>
      </c>
      <c r="D14" s="78" t="s">
        <v>97</v>
      </c>
      <c r="E14" s="78" t="s">
        <v>98</v>
      </c>
      <c r="F14" s="78" t="s">
        <v>99</v>
      </c>
      <c r="G14" s="73" t="s">
        <v>100</v>
      </c>
      <c r="K14"/>
    </row>
    <row r="15" spans="3:11">
      <c r="C15" s="76" t="s">
        <v>101</v>
      </c>
      <c r="D15" s="79">
        <v>1E-3</v>
      </c>
      <c r="E15" s="79">
        <v>1E-4</v>
      </c>
      <c r="F15" s="79">
        <v>9.9999999999999995E-7</v>
      </c>
      <c r="G15" s="80">
        <v>9.9999999999999995E-8</v>
      </c>
      <c r="K15"/>
    </row>
    <row r="16" spans="3:11">
      <c r="K16"/>
    </row>
    <row r="17" spans="2:11">
      <c r="K17"/>
    </row>
    <row r="18" spans="2:11">
      <c r="B18" s="59" t="s">
        <v>102</v>
      </c>
      <c r="C18" s="72" t="s">
        <v>103</v>
      </c>
      <c r="D18" s="73">
        <f>D8</f>
        <v>0.8</v>
      </c>
      <c r="K18"/>
    </row>
    <row r="19" spans="2:11">
      <c r="C19" s="74" t="s">
        <v>104</v>
      </c>
      <c r="D19" s="81">
        <v>9.9999999999999995E-7</v>
      </c>
      <c r="K19"/>
    </row>
    <row r="20" spans="2:11">
      <c r="C20" s="74" t="s">
        <v>105</v>
      </c>
      <c r="D20" s="75" t="s">
        <v>106</v>
      </c>
      <c r="K20"/>
    </row>
    <row r="21" spans="2:11">
      <c r="C21" s="76" t="s">
        <v>107</v>
      </c>
      <c r="D21" s="77" t="s">
        <v>108</v>
      </c>
      <c r="K21"/>
    </row>
    <row r="22" spans="2:11">
      <c r="B22" s="59" t="s">
        <v>109</v>
      </c>
      <c r="C22" s="74" t="s">
        <v>103</v>
      </c>
      <c r="D22" s="75">
        <f>D8</f>
        <v>0.8</v>
      </c>
      <c r="K22"/>
    </row>
    <row r="23" spans="2:11">
      <c r="C23" s="74" t="s">
        <v>104</v>
      </c>
      <c r="D23" s="81">
        <v>9.9999999999999995E-7</v>
      </c>
      <c r="K23"/>
    </row>
    <row r="24" spans="2:11">
      <c r="C24" s="74" t="s">
        <v>105</v>
      </c>
      <c r="D24" s="75" t="s">
        <v>106</v>
      </c>
      <c r="K24"/>
    </row>
    <row r="25" spans="2:11">
      <c r="C25" s="74" t="s">
        <v>107</v>
      </c>
      <c r="D25" s="75" t="s">
        <v>108</v>
      </c>
      <c r="K25"/>
    </row>
    <row r="26" spans="2:11">
      <c r="C26" s="76" t="s">
        <v>110</v>
      </c>
      <c r="D26" s="77" t="s">
        <v>111</v>
      </c>
      <c r="K26"/>
    </row>
    <row r="27" spans="2:11">
      <c r="K27"/>
    </row>
    <row r="29" spans="2:11">
      <c r="C29" s="72" t="s">
        <v>48</v>
      </c>
      <c r="D29" s="73">
        <v>6629870</v>
      </c>
      <c r="G29" s="59" t="s">
        <v>112</v>
      </c>
      <c r="I29" s="59" t="s">
        <v>113</v>
      </c>
    </row>
    <row r="30" spans="2:11">
      <c r="C30" s="74" t="s">
        <v>114</v>
      </c>
      <c r="D30" s="75">
        <v>3674149</v>
      </c>
      <c r="E30" s="528">
        <f>D30/D$29</f>
        <v>0.55418115287328407</v>
      </c>
      <c r="G30" s="59" t="s">
        <v>115</v>
      </c>
      <c r="I30" s="59" t="s">
        <v>116</v>
      </c>
    </row>
    <row r="31" spans="2:11">
      <c r="C31" s="74" t="s">
        <v>117</v>
      </c>
      <c r="D31" s="75">
        <v>2845438</v>
      </c>
      <c r="E31" s="528">
        <f t="shared" ref="E31:E37" si="0">D31/D$29</f>
        <v>0.42918458431311624</v>
      </c>
      <c r="G31" s="59" t="s">
        <v>118</v>
      </c>
    </row>
    <row r="32" spans="2:11">
      <c r="C32" s="74" t="s">
        <v>119</v>
      </c>
      <c r="D32" s="75">
        <v>67789</v>
      </c>
      <c r="E32" s="528">
        <f t="shared" si="0"/>
        <v>1.0224785704697075E-2</v>
      </c>
      <c r="G32" s="59" t="s">
        <v>120</v>
      </c>
      <c r="I32" s="59" t="str">
        <f>'Data fitting_seed'!F108</f>
        <v>alpha 0.00135</v>
      </c>
    </row>
    <row r="33" spans="3:9">
      <c r="C33" s="74" t="s">
        <v>121</v>
      </c>
      <c r="D33" s="75">
        <v>12113</v>
      </c>
      <c r="E33" s="528">
        <f t="shared" si="0"/>
        <v>1.8270343159066467E-3</v>
      </c>
      <c r="G33" s="59" t="s">
        <v>122</v>
      </c>
      <c r="I33" s="59" t="str">
        <f>'Data fitting_seed'!F109</f>
        <v>sigma 0.07592</v>
      </c>
    </row>
    <row r="34" spans="3:9">
      <c r="C34" s="74" t="s">
        <v>123</v>
      </c>
      <c r="D34" s="75">
        <v>498</v>
      </c>
      <c r="E34" s="528">
        <f t="shared" si="0"/>
        <v>7.5114595007141918E-5</v>
      </c>
      <c r="G34" s="59" t="s">
        <v>227</v>
      </c>
      <c r="I34" s="59" t="str">
        <f>'Data fitting_seed'!F110</f>
        <v>beta1 0.33887</v>
      </c>
    </row>
    <row r="35" spans="3:9">
      <c r="C35" s="74" t="s">
        <v>124</v>
      </c>
      <c r="D35" s="75">
        <v>96</v>
      </c>
      <c r="E35" s="528">
        <f t="shared" si="0"/>
        <v>1.44799219290876E-5</v>
      </c>
      <c r="I35" s="59" t="str">
        <f>'Data fitting_seed'!F111</f>
        <v>beta2 0.1776</v>
      </c>
    </row>
    <row r="36" spans="3:9">
      <c r="C36" s="74" t="s">
        <v>125</v>
      </c>
      <c r="D36" s="75">
        <v>28911</v>
      </c>
      <c r="E36" s="528">
        <f t="shared" si="0"/>
        <v>4.3607189884567873E-3</v>
      </c>
      <c r="I36" s="59" t="str">
        <f>'Data fitting_seed'!F112</f>
        <v>beta3 0.04965</v>
      </c>
    </row>
    <row r="37" spans="3:9">
      <c r="C37" s="74" t="s">
        <v>126</v>
      </c>
      <c r="D37" s="75">
        <v>876</v>
      </c>
      <c r="E37" s="528">
        <f t="shared" si="0"/>
        <v>1.3212928760292434E-4</v>
      </c>
      <c r="I37" s="59" t="str">
        <f>'Data fitting_seed'!F113</f>
        <v>delta1 0.31026</v>
      </c>
    </row>
    <row r="38" spans="3:9">
      <c r="C38" s="74" t="s">
        <v>127</v>
      </c>
      <c r="D38" s="75" t="s">
        <v>128</v>
      </c>
      <c r="E38" s="59" t="s">
        <v>129</v>
      </c>
      <c r="G38" s="59" t="s">
        <v>228</v>
      </c>
      <c r="I38" s="59" t="str">
        <f>'Data fitting_seed'!F114</f>
        <v>delta2 0.28021</v>
      </c>
    </row>
    <row r="39" spans="3:9">
      <c r="C39" s="76" t="s">
        <v>130</v>
      </c>
      <c r="D39" s="77">
        <f>D6/D5</f>
        <v>1</v>
      </c>
      <c r="G39" s="59" t="s">
        <v>229</v>
      </c>
      <c r="I39" s="59" t="str">
        <f>'Data fitting_seed'!F115</f>
        <v>delta3 0.13956</v>
      </c>
    </row>
    <row r="40" spans="3:9">
      <c r="I40" s="59" t="str">
        <f>'Data fitting_seed'!F116</f>
        <v>gamma 0.24645</v>
      </c>
    </row>
    <row r="41" spans="3:9">
      <c r="I41" s="59" t="str">
        <f>'Data fitting_seed'!F117</f>
        <v>p1 0.01845</v>
      </c>
    </row>
    <row r="42" spans="3:9">
      <c r="I42" s="59" t="str">
        <f>'Data fitting_seed'!F118</f>
        <v>p2 0.1424</v>
      </c>
    </row>
    <row r="43" spans="3:9">
      <c r="I43" s="59" t="str">
        <f>'Data fitting_seed'!F119</f>
        <v>mu 0.0014</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147D4-945E-0946-8AB0-3D89C9305618}">
  <sheetPr codeName="Sheet17">
    <tabColor theme="9"/>
  </sheetPr>
  <dimension ref="A1"/>
  <sheetViews>
    <sheetView view="pageBreakPreview" zoomScale="60" zoomScaleNormal="100" workbookViewId="0">
      <selection activeCell="P24" sqref="P24"/>
    </sheetView>
  </sheetViews>
  <sheetFormatPr baseColWidth="10" defaultRowHeight="16"/>
  <sheetData/>
  <pageMargins left="0.7" right="0.7" top="0.75" bottom="0.75" header="0.3" footer="0.3"/>
  <pageSetup paperSize="9" orientation="portrait" horizontalDpi="0" verticalDpi="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E121A-3E53-164D-9BBC-A01B2CD86970}">
  <sheetPr codeName="Sheet18"/>
  <dimension ref="B1:O122"/>
  <sheetViews>
    <sheetView topLeftCell="D1" workbookViewId="0">
      <selection activeCell="L3" sqref="L3:L62"/>
    </sheetView>
  </sheetViews>
  <sheetFormatPr baseColWidth="10" defaultRowHeight="16"/>
  <cols>
    <col min="1" max="3" width="10.83203125" style="59"/>
    <col min="4" max="4" width="20.1640625" style="60" bestFit="1" customWidth="1"/>
    <col min="5" max="5" width="12.5" style="60" bestFit="1" customWidth="1"/>
    <col min="6" max="6" width="15.5" style="60" bestFit="1" customWidth="1"/>
    <col min="7" max="10" width="10.83203125" style="60"/>
    <col min="11" max="11" width="14.83203125" style="60" bestFit="1" customWidth="1"/>
    <col min="12" max="12" width="13.6640625" style="60" bestFit="1" customWidth="1"/>
    <col min="13" max="13" width="13.6640625" style="59" bestFit="1" customWidth="1"/>
    <col min="14" max="14" width="13.6640625" style="59" customWidth="1"/>
    <col min="15" max="16384" width="10.83203125" style="59"/>
  </cols>
  <sheetData>
    <row r="1" spans="2:15">
      <c r="D1" s="60" t="s">
        <v>73</v>
      </c>
      <c r="E1" s="60" t="s">
        <v>74</v>
      </c>
      <c r="F1" s="511" t="s">
        <v>72</v>
      </c>
      <c r="G1" s="511"/>
      <c r="H1" s="511"/>
      <c r="I1" s="511"/>
      <c r="J1" s="511"/>
      <c r="L1" s="60" t="s">
        <v>71</v>
      </c>
      <c r="M1" s="59" t="s">
        <v>225</v>
      </c>
      <c r="N1" s="59" t="s">
        <v>125</v>
      </c>
    </row>
    <row r="2" spans="2:15">
      <c r="B2" s="59" t="s">
        <v>70</v>
      </c>
      <c r="C2" s="59" t="s">
        <v>69</v>
      </c>
      <c r="D2" s="60" t="s">
        <v>67</v>
      </c>
      <c r="E2" s="60" t="s">
        <v>68</v>
      </c>
      <c r="F2" s="60" t="s">
        <v>66</v>
      </c>
      <c r="G2" s="60" t="s">
        <v>65</v>
      </c>
      <c r="H2" s="60" t="s">
        <v>64</v>
      </c>
      <c r="I2" s="60" t="s">
        <v>63</v>
      </c>
      <c r="J2" s="60" t="s">
        <v>62</v>
      </c>
      <c r="K2" s="60" t="s">
        <v>61</v>
      </c>
      <c r="L2" s="60" t="s">
        <v>241</v>
      </c>
      <c r="M2" s="67" t="s">
        <v>226</v>
      </c>
      <c r="N2" s="67"/>
      <c r="O2" s="66" t="s">
        <v>59</v>
      </c>
    </row>
    <row r="3" spans="2:15">
      <c r="B3" s="59">
        <v>1</v>
      </c>
      <c r="C3" s="65">
        <v>1</v>
      </c>
      <c r="D3" s="60">
        <f t="shared" ref="D3:D34" si="0">$E$3</f>
        <v>1.2596397116574809E-2</v>
      </c>
      <c r="E3" s="60">
        <f>Reg_30days!Z32</f>
        <v>1.2596397116574809E-2</v>
      </c>
      <c r="F3" s="64">
        <v>2.45031E-2</v>
      </c>
      <c r="G3" s="64">
        <v>2.44278E-2</v>
      </c>
      <c r="H3" s="64">
        <v>2.4483499999999998E-2</v>
      </c>
      <c r="I3" s="64">
        <v>2.4488599999999999E-2</v>
      </c>
      <c r="J3" s="64">
        <v>2.44832E-2</v>
      </c>
      <c r="K3" s="62">
        <f t="shared" ref="K3:K34" si="1">AVERAGE(F3:J3)</f>
        <v>2.4477239999999997E-2</v>
      </c>
      <c r="L3" s="60">
        <f>AVERAGE(K3:K6)</f>
        <v>2.4310079999999998E-2</v>
      </c>
      <c r="M3" s="61">
        <v>0</v>
      </c>
      <c r="N3" s="61"/>
      <c r="O3" s="63"/>
    </row>
    <row r="4" spans="2:15">
      <c r="B4" s="59">
        <v>2</v>
      </c>
      <c r="C4" s="65">
        <v>2</v>
      </c>
      <c r="D4" s="60">
        <f t="shared" si="0"/>
        <v>1.2596397116574809E-2</v>
      </c>
      <c r="E4" s="60">
        <f>Reg_30days!Z33</f>
        <v>1.3190538132291667E-2</v>
      </c>
      <c r="F4" s="64">
        <v>2.44224E-2</v>
      </c>
      <c r="G4" s="64">
        <v>2.4376499999999999E-2</v>
      </c>
      <c r="H4" s="64">
        <v>2.43693E-2</v>
      </c>
      <c r="I4" s="64">
        <v>2.4377699999999999E-2</v>
      </c>
      <c r="J4" s="64">
        <v>2.43827E-2</v>
      </c>
      <c r="K4" s="62">
        <f t="shared" si="1"/>
        <v>2.438572E-2</v>
      </c>
      <c r="L4" s="60">
        <f>AVERAGE(K3:K7)</f>
        <v>2.4222336000000001E-2</v>
      </c>
      <c r="M4" s="61">
        <v>0</v>
      </c>
      <c r="N4" s="61"/>
      <c r="O4" s="63"/>
    </row>
    <row r="5" spans="2:15">
      <c r="B5" s="59">
        <v>3</v>
      </c>
      <c r="C5" s="65">
        <v>3</v>
      </c>
      <c r="D5" s="60">
        <f t="shared" si="0"/>
        <v>1.2596397116574809E-2</v>
      </c>
      <c r="E5" s="60">
        <f>Reg_30days!Z34</f>
        <v>1.4105238570401144E-2</v>
      </c>
      <c r="F5" s="64">
        <v>2.43032E-2</v>
      </c>
      <c r="G5" s="64">
        <v>2.4231300000000001E-2</v>
      </c>
      <c r="H5" s="64">
        <v>2.4268399999999999E-2</v>
      </c>
      <c r="I5" s="64">
        <v>2.4270699999999999E-2</v>
      </c>
      <c r="J5" s="64">
        <v>2.4265399999999999E-2</v>
      </c>
      <c r="K5" s="62">
        <f t="shared" si="1"/>
        <v>2.4267799999999999E-2</v>
      </c>
      <c r="L5" s="60">
        <f>AVERAGE(K3:K8)</f>
        <v>2.4110736666666664E-2</v>
      </c>
      <c r="M5" s="61">
        <v>0</v>
      </c>
      <c r="N5" s="61"/>
      <c r="O5" s="63"/>
    </row>
    <row r="6" spans="2:15">
      <c r="B6" s="59">
        <v>4</v>
      </c>
      <c r="C6" s="65">
        <v>4</v>
      </c>
      <c r="D6" s="60">
        <f t="shared" si="0"/>
        <v>1.2596397116574809E-2</v>
      </c>
      <c r="E6" s="60">
        <f>Reg_30days!Z35</f>
        <v>1.5091188888357934E-2</v>
      </c>
      <c r="F6" s="64">
        <v>2.4128500000000001E-2</v>
      </c>
      <c r="G6" s="64">
        <v>2.41053E-2</v>
      </c>
      <c r="H6" s="64">
        <v>2.4069199999999999E-2</v>
      </c>
      <c r="I6" s="64">
        <v>2.4107E-2</v>
      </c>
      <c r="J6" s="64">
        <v>2.4137800000000001E-2</v>
      </c>
      <c r="K6" s="62">
        <f>AVERAGE(F6:J6)</f>
        <v>2.4109560000000002E-2</v>
      </c>
      <c r="L6" s="60">
        <f t="shared" ref="L6:L8" si="2">AVERAGE(K3:K9)</f>
        <v>2.4006797142857139E-2</v>
      </c>
      <c r="M6" s="61">
        <v>0</v>
      </c>
      <c r="N6" s="61"/>
      <c r="O6" s="63"/>
    </row>
    <row r="7" spans="2:15">
      <c r="B7" s="59">
        <v>5</v>
      </c>
      <c r="C7" s="65">
        <v>5</v>
      </c>
      <c r="D7" s="60">
        <f t="shared" si="0"/>
        <v>1.2596397116574809E-2</v>
      </c>
      <c r="E7" s="60">
        <f>Reg_30days!Z36</f>
        <v>1.5831502575174679E-2</v>
      </c>
      <c r="F7" s="64">
        <v>2.3990000000000001E-2</v>
      </c>
      <c r="G7" s="64">
        <v>2.3761500000000001E-2</v>
      </c>
      <c r="H7" s="64">
        <v>2.39481E-2</v>
      </c>
      <c r="I7" s="64">
        <v>2.3971599999999999E-2</v>
      </c>
      <c r="J7" s="64">
        <v>2.3685600000000001E-2</v>
      </c>
      <c r="K7" s="62">
        <f t="shared" si="1"/>
        <v>2.3871360000000001E-2</v>
      </c>
      <c r="L7" s="60">
        <f t="shared" si="2"/>
        <v>2.3819631428571433E-2</v>
      </c>
      <c r="M7" s="61">
        <v>0</v>
      </c>
      <c r="N7" s="61"/>
      <c r="O7" s="63"/>
    </row>
    <row r="8" spans="2:15">
      <c r="B8" s="59">
        <v>6</v>
      </c>
      <c r="C8" s="65">
        <v>6</v>
      </c>
      <c r="D8" s="60">
        <f t="shared" si="0"/>
        <v>1.2596397116574809E-2</v>
      </c>
      <c r="E8" s="60">
        <f>Reg_30days!Z37</f>
        <v>1.6559195584104503E-2</v>
      </c>
      <c r="F8" s="64">
        <v>2.39124E-2</v>
      </c>
      <c r="G8" s="64">
        <v>2.3483E-2</v>
      </c>
      <c r="H8" s="64">
        <v>2.3427900000000002E-2</v>
      </c>
      <c r="I8" s="64">
        <v>2.3380100000000001E-2</v>
      </c>
      <c r="J8" s="64">
        <v>2.3560299999999999E-2</v>
      </c>
      <c r="K8" s="62">
        <f t="shared" si="1"/>
        <v>2.3552739999999999E-2</v>
      </c>
      <c r="L8" s="60">
        <f t="shared" si="2"/>
        <v>2.362974857142857E-2</v>
      </c>
      <c r="M8" s="61">
        <v>0</v>
      </c>
      <c r="N8" s="61"/>
      <c r="O8" s="63"/>
    </row>
    <row r="9" spans="2:15">
      <c r="B9" s="59">
        <v>7</v>
      </c>
      <c r="C9" s="65">
        <v>7</v>
      </c>
      <c r="D9" s="60">
        <f t="shared" si="0"/>
        <v>1.2596397116574809E-2</v>
      </c>
      <c r="E9" s="60">
        <f>Reg_30days!Z38</f>
        <v>1.7423507423747826E-2</v>
      </c>
      <c r="F9" s="64">
        <v>2.3561599999999999E-2</v>
      </c>
      <c r="G9" s="64">
        <v>2.3455799999999999E-2</v>
      </c>
      <c r="H9" s="64">
        <v>2.3410899999999998E-2</v>
      </c>
      <c r="I9" s="64">
        <v>2.3186700000000001E-2</v>
      </c>
      <c r="J9" s="64">
        <v>2.33008E-2</v>
      </c>
      <c r="K9" s="62">
        <f t="shared" si="1"/>
        <v>2.338316E-2</v>
      </c>
      <c r="L9" s="60">
        <f>AVERAGE(K6:K12)</f>
        <v>2.3428194285714282E-2</v>
      </c>
      <c r="M9" s="61">
        <v>0</v>
      </c>
      <c r="N9" s="61"/>
      <c r="O9" s="63"/>
    </row>
    <row r="10" spans="2:15">
      <c r="B10" s="59">
        <v>8</v>
      </c>
      <c r="C10" s="65">
        <v>8</v>
      </c>
      <c r="D10" s="60">
        <f t="shared" si="0"/>
        <v>1.2596397116574809E-2</v>
      </c>
      <c r="E10" s="60">
        <f>Reg_30days!Z39</f>
        <v>1.7916830283920514E-2</v>
      </c>
      <c r="F10" s="64">
        <v>2.3195299999999999E-2</v>
      </c>
      <c r="G10" s="64">
        <v>2.3148100000000001E-2</v>
      </c>
      <c r="H10" s="64">
        <v>2.3310000000000001E-2</v>
      </c>
      <c r="I10" s="64">
        <v>2.3103200000000001E-2</v>
      </c>
      <c r="J10" s="64">
        <v>2.30788E-2</v>
      </c>
      <c r="K10" s="62">
        <f t="shared" si="1"/>
        <v>2.316708E-2</v>
      </c>
      <c r="L10" s="60">
        <f t="shared" ref="L10:L37" si="3">AVERAGE(K7:K13)</f>
        <v>2.322273714285714E-2</v>
      </c>
      <c r="M10" s="61">
        <v>0</v>
      </c>
      <c r="N10" s="61"/>
      <c r="O10" s="63"/>
    </row>
    <row r="11" spans="2:15">
      <c r="B11" s="59">
        <v>9</v>
      </c>
      <c r="C11" s="65">
        <v>9</v>
      </c>
      <c r="D11" s="60">
        <f t="shared" si="0"/>
        <v>1.2596397116574809E-2</v>
      </c>
      <c r="E11" s="60">
        <f>Reg_30days!Z40</f>
        <v>1.8746478938799601E-2</v>
      </c>
      <c r="F11" s="64">
        <v>2.3080400000000001E-2</v>
      </c>
      <c r="G11" s="64">
        <v>2.2986099999999999E-2</v>
      </c>
      <c r="H11" s="64">
        <v>2.3385099999999999E-2</v>
      </c>
      <c r="I11" s="64">
        <v>2.29123E-2</v>
      </c>
      <c r="J11" s="64">
        <v>2.29188E-2</v>
      </c>
      <c r="K11" s="62">
        <f t="shared" si="1"/>
        <v>2.305654E-2</v>
      </c>
      <c r="L11" s="60">
        <f t="shared" si="3"/>
        <v>2.302316285714286E-2</v>
      </c>
      <c r="M11" s="61">
        <v>0</v>
      </c>
      <c r="N11" s="61"/>
      <c r="O11" s="63"/>
    </row>
    <row r="12" spans="2:15">
      <c r="B12" s="59">
        <v>10</v>
      </c>
      <c r="C12" s="65">
        <v>10</v>
      </c>
      <c r="D12" s="60">
        <f t="shared" si="0"/>
        <v>1.2596397116574809E-2</v>
      </c>
      <c r="E12" s="60">
        <f>Reg_30days!Z41</f>
        <v>1.9534492665026933E-2</v>
      </c>
      <c r="F12" s="64">
        <v>2.2797000000000001E-2</v>
      </c>
      <c r="G12" s="64">
        <v>2.26103E-2</v>
      </c>
      <c r="H12" s="64">
        <v>2.32388E-2</v>
      </c>
      <c r="I12" s="64">
        <v>2.2947499999999999E-2</v>
      </c>
      <c r="J12" s="64">
        <v>2.2690999999999999E-2</v>
      </c>
      <c r="K12" s="62">
        <f t="shared" si="1"/>
        <v>2.2856919999999999E-2</v>
      </c>
      <c r="L12" s="60">
        <f t="shared" si="3"/>
        <v>2.2857662857142861E-2</v>
      </c>
      <c r="M12" s="61">
        <v>0</v>
      </c>
      <c r="N12" s="61"/>
      <c r="O12" s="63"/>
    </row>
    <row r="13" spans="2:15">
      <c r="B13" s="59">
        <v>11</v>
      </c>
      <c r="C13" s="65">
        <v>11</v>
      </c>
      <c r="D13" s="60">
        <f t="shared" si="0"/>
        <v>1.2596397116574809E-2</v>
      </c>
      <c r="E13" s="60">
        <f>Reg_30days!Z42</f>
        <v>2.0085907841458608E-2</v>
      </c>
      <c r="F13" s="64">
        <v>2.2539799999999999E-2</v>
      </c>
      <c r="G13" s="64">
        <v>2.2577799999999999E-2</v>
      </c>
      <c r="H13" s="64">
        <v>2.29953E-2</v>
      </c>
      <c r="I13" s="64">
        <v>2.2618599999999999E-2</v>
      </c>
      <c r="J13" s="64">
        <v>2.2625300000000001E-2</v>
      </c>
      <c r="K13" s="62">
        <f t="shared" si="1"/>
        <v>2.2671359999999998E-2</v>
      </c>
      <c r="L13" s="60">
        <f t="shared" si="3"/>
        <v>2.2704105714285716E-2</v>
      </c>
      <c r="M13" s="61">
        <v>0</v>
      </c>
      <c r="N13" s="61"/>
      <c r="O13" s="63"/>
    </row>
    <row r="14" spans="2:15">
      <c r="B14" s="59">
        <v>12</v>
      </c>
      <c r="C14" s="65">
        <v>12</v>
      </c>
      <c r="D14" s="60">
        <f t="shared" si="0"/>
        <v>1.2596397116574809E-2</v>
      </c>
      <c r="E14" s="60">
        <f>Reg_30days!Z43</f>
        <v>2.0574636825838793E-2</v>
      </c>
      <c r="F14" s="64">
        <v>2.2336100000000001E-2</v>
      </c>
      <c r="G14" s="64">
        <v>2.2573800000000002E-2</v>
      </c>
      <c r="H14" s="64">
        <v>2.2726E-2</v>
      </c>
      <c r="I14" s="64">
        <v>2.24946E-2</v>
      </c>
      <c r="J14" s="64">
        <v>2.2241199999999999E-2</v>
      </c>
      <c r="K14" s="62">
        <f t="shared" si="1"/>
        <v>2.2474340000000002E-2</v>
      </c>
      <c r="L14" s="60">
        <f t="shared" si="3"/>
        <v>2.2539465714285715E-2</v>
      </c>
      <c r="M14" s="61">
        <v>0</v>
      </c>
      <c r="N14" s="61"/>
      <c r="O14" s="63"/>
    </row>
    <row r="15" spans="2:15">
      <c r="B15" s="59">
        <v>13</v>
      </c>
      <c r="C15" s="65">
        <v>13</v>
      </c>
      <c r="D15" s="60">
        <f t="shared" si="0"/>
        <v>1.2596397116574809E-2</v>
      </c>
      <c r="E15" s="60">
        <f>Reg_30days!Z44</f>
        <v>2.1674524322396777E-2</v>
      </c>
      <c r="F15" s="64">
        <v>2.2157300000000001E-2</v>
      </c>
      <c r="G15" s="64">
        <v>2.2285800000000001E-2</v>
      </c>
      <c r="H15" s="64">
        <v>2.2578899999999999E-2</v>
      </c>
      <c r="I15" s="64">
        <v>2.2673599999999999E-2</v>
      </c>
      <c r="J15" s="64">
        <v>2.22756E-2</v>
      </c>
      <c r="K15" s="62">
        <f t="shared" si="1"/>
        <v>2.2394239999999999E-2</v>
      </c>
      <c r="L15" s="60">
        <f t="shared" si="3"/>
        <v>2.2395457142857143E-2</v>
      </c>
      <c r="M15" s="61">
        <v>0</v>
      </c>
      <c r="N15" s="61"/>
      <c r="O15" s="63"/>
    </row>
    <row r="16" spans="2:15">
      <c r="B16" s="59">
        <v>14</v>
      </c>
      <c r="C16" s="65">
        <v>14</v>
      </c>
      <c r="D16" s="60">
        <f t="shared" si="0"/>
        <v>1.2596397116574809E-2</v>
      </c>
      <c r="E16" s="60">
        <f>Reg_30days!Z45</f>
        <v>2.2735848517223801E-2</v>
      </c>
      <c r="F16" s="64">
        <v>2.2614100000000002E-2</v>
      </c>
      <c r="G16" s="64">
        <v>2.2292900000000001E-2</v>
      </c>
      <c r="H16" s="64">
        <v>2.2557899999999999E-2</v>
      </c>
      <c r="I16" s="64">
        <v>2.2348199999999999E-2</v>
      </c>
      <c r="J16" s="64">
        <v>2.17282E-2</v>
      </c>
      <c r="K16" s="62">
        <f t="shared" si="1"/>
        <v>2.230826E-2</v>
      </c>
      <c r="L16" s="60">
        <f t="shared" si="3"/>
        <v>2.2262137142857141E-2</v>
      </c>
      <c r="M16" s="61">
        <v>0</v>
      </c>
      <c r="N16" s="61"/>
      <c r="O16" s="63"/>
    </row>
    <row r="17" spans="2:15">
      <c r="B17" s="59">
        <v>15</v>
      </c>
      <c r="C17" s="65">
        <v>15</v>
      </c>
      <c r="D17" s="60">
        <f t="shared" si="0"/>
        <v>1.2596397116574809E-2</v>
      </c>
      <c r="E17" s="60">
        <f>Reg_30days!Z46</f>
        <v>2.3620099698526163E-2</v>
      </c>
      <c r="F17" s="64">
        <v>2.2101800000000001E-2</v>
      </c>
      <c r="G17" s="64">
        <v>2.1930700000000001E-2</v>
      </c>
      <c r="H17" s="64">
        <v>2.2144500000000001E-2</v>
      </c>
      <c r="I17" s="64">
        <v>2.20238E-2</v>
      </c>
      <c r="J17" s="64">
        <v>2.1872200000000001E-2</v>
      </c>
      <c r="K17" s="62">
        <f t="shared" si="1"/>
        <v>2.2014600000000002E-2</v>
      </c>
      <c r="L17" s="60">
        <f t="shared" si="3"/>
        <v>2.2122585714285718E-2</v>
      </c>
      <c r="M17" s="61">
        <v>0</v>
      </c>
      <c r="N17" s="61"/>
      <c r="O17" s="63"/>
    </row>
    <row r="18" spans="2:15">
      <c r="B18" s="59">
        <v>16</v>
      </c>
      <c r="C18" s="65">
        <v>16</v>
      </c>
      <c r="D18" s="60">
        <f t="shared" si="0"/>
        <v>1.2596397116574809E-2</v>
      </c>
      <c r="E18" s="60">
        <f>Reg_30days!Z47</f>
        <v>2.4767234629103567E-2</v>
      </c>
      <c r="F18" s="64">
        <v>2.23381E-2</v>
      </c>
      <c r="G18" s="64">
        <v>2.20728E-2</v>
      </c>
      <c r="H18" s="64">
        <v>2.2429899999999999E-2</v>
      </c>
      <c r="I18" s="64">
        <v>2.1830499999999999E-2</v>
      </c>
      <c r="J18" s="64">
        <v>2.1571099999999999E-2</v>
      </c>
      <c r="K18" s="62">
        <f t="shared" si="1"/>
        <v>2.2048480000000002E-2</v>
      </c>
      <c r="L18" s="60">
        <f t="shared" si="3"/>
        <v>2.1985125714285715E-2</v>
      </c>
      <c r="M18" s="61">
        <v>0</v>
      </c>
      <c r="N18" s="61"/>
      <c r="O18" s="63"/>
    </row>
    <row r="19" spans="2:15">
      <c r="B19" s="59">
        <v>17</v>
      </c>
      <c r="C19" s="65">
        <v>17</v>
      </c>
      <c r="D19" s="60">
        <f t="shared" si="0"/>
        <v>1.2596397116574809E-2</v>
      </c>
      <c r="E19" s="60">
        <f>Reg_30days!Z48</f>
        <v>2.585014354890915E-2</v>
      </c>
      <c r="F19" s="64">
        <v>2.2091400000000001E-2</v>
      </c>
      <c r="G19" s="64">
        <v>2.1715499999999999E-2</v>
      </c>
      <c r="H19" s="64">
        <v>2.2202199999999998E-2</v>
      </c>
      <c r="I19" s="64">
        <v>2.2058899999999999E-2</v>
      </c>
      <c r="J19" s="64">
        <v>2.1550400000000001E-2</v>
      </c>
      <c r="K19" s="62">
        <f t="shared" si="1"/>
        <v>2.1923679999999994E-2</v>
      </c>
      <c r="L19" s="60">
        <f t="shared" si="3"/>
        <v>2.1839762857142859E-2</v>
      </c>
      <c r="M19" s="61">
        <v>0</v>
      </c>
      <c r="N19" s="61"/>
      <c r="O19" s="63"/>
    </row>
    <row r="20" spans="2:15">
      <c r="B20" s="59">
        <v>18</v>
      </c>
      <c r="C20" s="65">
        <v>18</v>
      </c>
      <c r="D20" s="60">
        <f t="shared" si="0"/>
        <v>1.2596397116574809E-2</v>
      </c>
      <c r="E20" s="60">
        <f>Reg_30days!Z49</f>
        <v>2.6643544590570896E-2</v>
      </c>
      <c r="F20" s="64">
        <v>2.1889100000000002E-2</v>
      </c>
      <c r="G20" s="64">
        <v>2.1658500000000001E-2</v>
      </c>
      <c r="H20" s="64">
        <v>2.21353E-2</v>
      </c>
      <c r="I20" s="64">
        <v>2.1409600000000001E-2</v>
      </c>
      <c r="J20" s="64">
        <v>2.138E-2</v>
      </c>
      <c r="K20" s="62">
        <f t="shared" si="1"/>
        <v>2.1694499999999999E-2</v>
      </c>
      <c r="L20" s="60">
        <f t="shared" si="3"/>
        <v>2.1684325714285715E-2</v>
      </c>
      <c r="M20" s="61">
        <v>0</v>
      </c>
      <c r="N20" s="61"/>
      <c r="O20" s="63"/>
    </row>
    <row r="21" spans="2:15">
      <c r="B21" s="59">
        <v>19</v>
      </c>
      <c r="C21" s="65">
        <v>19</v>
      </c>
      <c r="D21" s="60">
        <f t="shared" si="0"/>
        <v>1.2596397116574809E-2</v>
      </c>
      <c r="E21" s="60">
        <f>Reg_30days!Z50</f>
        <v>2.6811910320691589E-2</v>
      </c>
      <c r="F21" s="64">
        <v>2.15341E-2</v>
      </c>
      <c r="G21" s="64">
        <v>2.1704899999999999E-2</v>
      </c>
      <c r="H21" s="64">
        <v>2.1711399999999999E-2</v>
      </c>
      <c r="I21" s="64">
        <v>2.13454E-2</v>
      </c>
      <c r="J21" s="64">
        <v>2.12648E-2</v>
      </c>
      <c r="K21" s="62">
        <f t="shared" si="1"/>
        <v>2.1512119999999999E-2</v>
      </c>
      <c r="L21" s="60">
        <f t="shared" si="3"/>
        <v>2.157512857142857E-2</v>
      </c>
      <c r="M21" s="61">
        <v>0</v>
      </c>
      <c r="N21" s="61"/>
      <c r="O21" s="63"/>
    </row>
    <row r="22" spans="2:15">
      <c r="B22" s="59">
        <v>20</v>
      </c>
      <c r="C22" s="65">
        <v>20</v>
      </c>
      <c r="D22" s="60">
        <f t="shared" si="0"/>
        <v>1.2596397116574809E-2</v>
      </c>
      <c r="E22" s="60">
        <f>Reg_30days!Z51</f>
        <v>2.7254024010539338E-2</v>
      </c>
      <c r="F22" s="64">
        <v>2.1412799999999999E-2</v>
      </c>
      <c r="G22" s="64">
        <v>2.1724400000000001E-2</v>
      </c>
      <c r="H22" s="64">
        <v>2.1425699999999999E-2</v>
      </c>
      <c r="I22" s="64">
        <v>2.1098200000000001E-2</v>
      </c>
      <c r="J22" s="64">
        <v>2.1222399999999999E-2</v>
      </c>
      <c r="K22" s="62">
        <f t="shared" si="1"/>
        <v>2.1376700000000002E-2</v>
      </c>
      <c r="L22" s="60">
        <f t="shared" si="3"/>
        <v>2.1448765714285715E-2</v>
      </c>
      <c r="M22" s="61">
        <v>0</v>
      </c>
      <c r="N22" s="61"/>
      <c r="O22" s="63"/>
    </row>
    <row r="23" spans="2:15">
      <c r="B23" s="59">
        <v>21</v>
      </c>
      <c r="C23" s="65">
        <v>21</v>
      </c>
      <c r="D23" s="60">
        <f t="shared" si="0"/>
        <v>1.2596397116574809E-2</v>
      </c>
      <c r="E23" s="60">
        <f>Reg_30days!Z52</f>
        <v>2.7149173242110435E-2</v>
      </c>
      <c r="F23" s="64">
        <v>2.1269400000000001E-2</v>
      </c>
      <c r="G23" s="64">
        <v>2.15108E-2</v>
      </c>
      <c r="H23" s="64">
        <v>2.1794399999999998E-2</v>
      </c>
      <c r="I23" s="64">
        <v>2.0603699999999999E-2</v>
      </c>
      <c r="J23" s="64">
        <v>2.0922699999999999E-2</v>
      </c>
      <c r="K23" s="62">
        <f t="shared" si="1"/>
        <v>2.1220200000000002E-2</v>
      </c>
      <c r="L23" s="60">
        <f t="shared" si="3"/>
        <v>2.1279128571428572E-2</v>
      </c>
      <c r="M23" s="61">
        <v>0</v>
      </c>
      <c r="N23" s="61"/>
      <c r="O23" s="63"/>
    </row>
    <row r="24" spans="2:15">
      <c r="B24" s="59">
        <v>22</v>
      </c>
      <c r="C24" s="65">
        <v>22</v>
      </c>
      <c r="D24" s="60">
        <f t="shared" si="0"/>
        <v>1.2596397116574809E-2</v>
      </c>
      <c r="E24" s="60">
        <f>Reg_30days!Z53</f>
        <v>2.6844426443447512E-2</v>
      </c>
      <c r="F24" s="64">
        <v>2.1582400000000002E-2</v>
      </c>
      <c r="G24" s="64">
        <v>2.0925300000000001E-2</v>
      </c>
      <c r="H24" s="64">
        <v>2.14688E-2</v>
      </c>
      <c r="I24" s="64">
        <v>2.0754499999999999E-2</v>
      </c>
      <c r="J24" s="64">
        <v>2.15201E-2</v>
      </c>
      <c r="K24" s="62">
        <f t="shared" si="1"/>
        <v>2.125022E-2</v>
      </c>
      <c r="L24" s="60">
        <f t="shared" si="3"/>
        <v>2.1121274285714284E-2</v>
      </c>
      <c r="M24" s="61">
        <v>0</v>
      </c>
      <c r="N24" s="61"/>
      <c r="O24" s="63"/>
    </row>
    <row r="25" spans="2:15">
      <c r="B25" s="59">
        <v>23</v>
      </c>
      <c r="C25" s="65">
        <v>23</v>
      </c>
      <c r="D25" s="60">
        <f t="shared" si="0"/>
        <v>1.2596397116574809E-2</v>
      </c>
      <c r="E25" s="60">
        <f>Reg_30days!Z54</f>
        <v>2.6352637516730192E-2</v>
      </c>
      <c r="F25" s="64">
        <v>2.1435699999999999E-2</v>
      </c>
      <c r="G25" s="64">
        <v>2.0968000000000001E-2</v>
      </c>
      <c r="H25" s="64">
        <v>2.11434E-2</v>
      </c>
      <c r="I25" s="64">
        <v>2.0882700000000001E-2</v>
      </c>
      <c r="J25" s="64">
        <v>2.13899E-2</v>
      </c>
      <c r="K25" s="62">
        <f t="shared" si="1"/>
        <v>2.1163939999999999E-2</v>
      </c>
      <c r="L25" s="60">
        <f t="shared" si="3"/>
        <v>2.0966597142857143E-2</v>
      </c>
      <c r="M25" s="61">
        <v>0</v>
      </c>
      <c r="N25" s="61"/>
      <c r="O25" s="63"/>
    </row>
    <row r="26" spans="2:15">
      <c r="B26" s="59">
        <v>24</v>
      </c>
      <c r="C26" s="65">
        <v>24</v>
      </c>
      <c r="D26" s="60">
        <f t="shared" si="0"/>
        <v>1.2596397116574809E-2</v>
      </c>
      <c r="E26" s="60">
        <f>Reg_30days!Z55</f>
        <v>2.5807820536641594E-2</v>
      </c>
      <c r="F26" s="64">
        <v>2.0958500000000001E-2</v>
      </c>
      <c r="G26" s="64">
        <v>2.06999E-2</v>
      </c>
      <c r="H26" s="64">
        <v>2.0411100000000001E-2</v>
      </c>
      <c r="I26" s="64">
        <v>2.07612E-2</v>
      </c>
      <c r="J26" s="64">
        <v>2.0850400000000002E-2</v>
      </c>
      <c r="K26" s="62">
        <f t="shared" si="1"/>
        <v>2.0736220000000003E-2</v>
      </c>
      <c r="L26" s="60">
        <f t="shared" si="3"/>
        <v>2.0810114285714283E-2</v>
      </c>
      <c r="M26" s="61">
        <v>0</v>
      </c>
      <c r="N26" s="61"/>
      <c r="O26" s="63"/>
    </row>
    <row r="27" spans="2:15">
      <c r="B27" s="59">
        <v>25</v>
      </c>
      <c r="C27" s="65">
        <v>25</v>
      </c>
      <c r="D27" s="60">
        <f t="shared" si="0"/>
        <v>1.2596397116574809E-2</v>
      </c>
      <c r="E27" s="60">
        <f>Reg_30days!Z56</f>
        <v>2.5170465930911625E-2</v>
      </c>
      <c r="F27" s="64">
        <v>2.0586699999999999E-2</v>
      </c>
      <c r="G27" s="64">
        <v>2.0594000000000001E-2</v>
      </c>
      <c r="H27" s="64">
        <v>2.0423299999999998E-2</v>
      </c>
      <c r="I27" s="64">
        <v>2.05586E-2</v>
      </c>
      <c r="J27" s="64">
        <v>2.0785000000000001E-2</v>
      </c>
      <c r="K27" s="62">
        <f t="shared" si="1"/>
        <v>2.058952E-2</v>
      </c>
      <c r="L27" s="60">
        <f t="shared" si="3"/>
        <v>2.0656054285714286E-2</v>
      </c>
      <c r="M27" s="61">
        <v>0</v>
      </c>
      <c r="N27" s="61"/>
      <c r="O27" s="63"/>
    </row>
    <row r="28" spans="2:15">
      <c r="B28" s="59">
        <v>26</v>
      </c>
      <c r="C28" s="65">
        <v>26</v>
      </c>
      <c r="D28" s="60">
        <f t="shared" si="0"/>
        <v>1.2596397116574809E-2</v>
      </c>
      <c r="E28" s="60">
        <f>Reg_30days!Z57</f>
        <v>2.4392045092651877E-2</v>
      </c>
      <c r="F28" s="64">
        <v>2.05679E-2</v>
      </c>
      <c r="G28" s="64">
        <v>2.0197300000000001E-2</v>
      </c>
      <c r="H28" s="64">
        <v>2.0458500000000001E-2</v>
      </c>
      <c r="I28" s="64">
        <v>2.0454699999999999E-2</v>
      </c>
      <c r="J28" s="64">
        <v>2.0468500000000001E-2</v>
      </c>
      <c r="K28" s="62">
        <f t="shared" si="1"/>
        <v>2.0429380000000004E-2</v>
      </c>
      <c r="L28" s="60">
        <f t="shared" si="3"/>
        <v>2.0460019999999999E-2</v>
      </c>
      <c r="M28" s="61">
        <v>0</v>
      </c>
      <c r="N28" s="61"/>
      <c r="O28" s="63"/>
    </row>
    <row r="29" spans="2:15">
      <c r="B29" s="59">
        <v>27</v>
      </c>
      <c r="C29" s="65">
        <v>27</v>
      </c>
      <c r="D29" s="60">
        <f t="shared" si="0"/>
        <v>1.2596397116574809E-2</v>
      </c>
      <c r="E29" s="60">
        <f>Reg_30days!Z58</f>
        <v>2.3980075851605175E-2</v>
      </c>
      <c r="F29" s="64">
        <v>2.03968E-2</v>
      </c>
      <c r="G29" s="64">
        <v>2.0055400000000001E-2</v>
      </c>
      <c r="H29" s="64">
        <v>2.0375000000000001E-2</v>
      </c>
      <c r="I29" s="64">
        <v>2.02642E-2</v>
      </c>
      <c r="J29" s="64">
        <v>2.0315199999999999E-2</v>
      </c>
      <c r="K29" s="62">
        <f t="shared" si="1"/>
        <v>2.0281319999999999E-2</v>
      </c>
      <c r="L29" s="60">
        <f t="shared" si="3"/>
        <v>2.0231031428571428E-2</v>
      </c>
      <c r="M29" s="61">
        <v>0</v>
      </c>
      <c r="N29" s="61"/>
      <c r="O29" s="63"/>
    </row>
    <row r="30" spans="2:15">
      <c r="B30" s="59">
        <v>28</v>
      </c>
      <c r="C30" s="65">
        <v>28</v>
      </c>
      <c r="D30" s="60">
        <f t="shared" si="0"/>
        <v>1.2596397116574809E-2</v>
      </c>
      <c r="E30" s="60">
        <f>Reg_30days!Z59</f>
        <v>2.1123966401377779E-2</v>
      </c>
      <c r="F30" s="64">
        <v>2.03167E-2</v>
      </c>
      <c r="G30" s="64">
        <v>2.00672E-2</v>
      </c>
      <c r="H30" s="64">
        <v>1.97669E-2</v>
      </c>
      <c r="I30" s="64">
        <v>2.0429300000000001E-2</v>
      </c>
      <c r="J30" s="64">
        <v>2.0128799999999999E-2</v>
      </c>
      <c r="K30" s="62">
        <f t="shared" si="1"/>
        <v>2.0141780000000001E-2</v>
      </c>
      <c r="L30" s="60">
        <f t="shared" si="3"/>
        <v>2.0040571428571428E-2</v>
      </c>
      <c r="M30" s="61">
        <v>0</v>
      </c>
      <c r="N30" s="61"/>
      <c r="O30" s="63"/>
    </row>
    <row r="31" spans="2:15">
      <c r="B31" s="59">
        <v>29</v>
      </c>
      <c r="C31" s="65">
        <v>29</v>
      </c>
      <c r="D31" s="60">
        <f t="shared" si="0"/>
        <v>1.2596397116574809E-2</v>
      </c>
      <c r="E31" s="60">
        <f>Reg_30days!Z60</f>
        <v>2.1056156905579753E-2</v>
      </c>
      <c r="F31" s="64">
        <v>1.97092E-2</v>
      </c>
      <c r="G31" s="64">
        <v>2.0057499999999999E-2</v>
      </c>
      <c r="H31" s="64">
        <v>1.9266399999999999E-2</v>
      </c>
      <c r="I31" s="64">
        <v>2.0698100000000001E-2</v>
      </c>
      <c r="J31" s="64">
        <v>1.9658700000000001E-2</v>
      </c>
      <c r="K31" s="62">
        <f t="shared" si="1"/>
        <v>1.987798E-2</v>
      </c>
      <c r="L31" s="60">
        <f t="shared" si="3"/>
        <v>1.9832122857142857E-2</v>
      </c>
      <c r="M31" s="61">
        <v>0</v>
      </c>
      <c r="N31" s="61"/>
      <c r="O31" s="63"/>
    </row>
    <row r="32" spans="2:15">
      <c r="B32" s="59">
        <v>30</v>
      </c>
      <c r="C32" s="65">
        <v>30</v>
      </c>
      <c r="D32" s="60">
        <f t="shared" si="0"/>
        <v>1.2596397116574809E-2</v>
      </c>
      <c r="E32" s="60">
        <f>Reg_30days!Z61</f>
        <v>2.0739005194936926E-2</v>
      </c>
      <c r="F32" s="64">
        <v>1.9217000000000001E-2</v>
      </c>
      <c r="G32" s="64">
        <v>1.9500400000000001E-2</v>
      </c>
      <c r="H32" s="64">
        <v>1.9348600000000001E-2</v>
      </c>
      <c r="I32" s="64">
        <v>2.0265399999999999E-2</v>
      </c>
      <c r="J32" s="64">
        <v>1.94737E-2</v>
      </c>
      <c r="K32" s="62">
        <f t="shared" si="1"/>
        <v>1.9561019999999998E-2</v>
      </c>
      <c r="L32" s="60">
        <f t="shared" si="3"/>
        <v>1.9596997142857144E-2</v>
      </c>
      <c r="M32" s="61">
        <v>0</v>
      </c>
      <c r="N32" s="61"/>
      <c r="O32" s="63"/>
    </row>
    <row r="33" spans="2:15">
      <c r="B33" s="59">
        <v>31</v>
      </c>
      <c r="C33" s="65">
        <v>31</v>
      </c>
      <c r="D33" s="60">
        <f t="shared" si="0"/>
        <v>1.2596397116574809E-2</v>
      </c>
      <c r="E33" s="60">
        <f>Reg_30days!Z62</f>
        <v>2.0314954353718502E-2</v>
      </c>
      <c r="F33" s="64">
        <v>1.9248500000000002E-2</v>
      </c>
      <c r="G33" s="64">
        <v>1.9119899999999999E-2</v>
      </c>
      <c r="H33" s="64">
        <v>1.8825600000000001E-2</v>
      </c>
      <c r="I33" s="64">
        <v>1.9683300000000001E-2</v>
      </c>
      <c r="J33" s="64">
        <v>2.0137700000000001E-2</v>
      </c>
      <c r="K33" s="62">
        <f t="shared" si="1"/>
        <v>1.9402999999999997E-2</v>
      </c>
      <c r="L33" s="60">
        <f t="shared" si="3"/>
        <v>1.9383905714285717E-2</v>
      </c>
      <c r="M33" s="61">
        <v>0</v>
      </c>
      <c r="N33" s="61"/>
      <c r="O33" s="63"/>
    </row>
    <row r="34" spans="2:15">
      <c r="B34" s="59">
        <v>32</v>
      </c>
      <c r="C34" s="65">
        <v>32</v>
      </c>
      <c r="D34" s="60">
        <f t="shared" si="0"/>
        <v>1.2596397116574809E-2</v>
      </c>
      <c r="E34" s="60">
        <f>Reg_30days!Z63</f>
        <v>1.9498182500071567E-2</v>
      </c>
      <c r="F34" s="64">
        <v>1.90799E-2</v>
      </c>
      <c r="G34" s="64">
        <v>1.8930099999999998E-2</v>
      </c>
      <c r="H34" s="64">
        <v>1.8615099999999999E-2</v>
      </c>
      <c r="I34" s="64">
        <v>1.92272E-2</v>
      </c>
      <c r="J34" s="64">
        <v>1.9799600000000001E-2</v>
      </c>
      <c r="K34" s="62">
        <f t="shared" si="1"/>
        <v>1.9130379999999999E-2</v>
      </c>
      <c r="L34" s="60">
        <f t="shared" si="3"/>
        <v>1.9148102857142857E-2</v>
      </c>
      <c r="M34" s="61">
        <v>0</v>
      </c>
      <c r="N34" s="61"/>
      <c r="O34" s="63"/>
    </row>
    <row r="35" spans="2:15">
      <c r="B35" s="59">
        <v>33</v>
      </c>
      <c r="C35" s="65">
        <v>33</v>
      </c>
      <c r="D35" s="60">
        <f t="shared" ref="D35:D62" si="4">$E$3</f>
        <v>1.2596397116574809E-2</v>
      </c>
      <c r="E35" s="60">
        <f>Reg_30days!Z64</f>
        <v>1.9011592699415568E-2</v>
      </c>
      <c r="F35" s="64">
        <v>1.86243E-2</v>
      </c>
      <c r="G35" s="64">
        <v>1.8374100000000001E-2</v>
      </c>
      <c r="H35" s="64">
        <v>1.8182500000000001E-2</v>
      </c>
      <c r="I35" s="64">
        <v>1.9091299999999999E-2</v>
      </c>
      <c r="J35" s="64">
        <v>1.9645300000000001E-2</v>
      </c>
      <c r="K35" s="62">
        <f t="shared" ref="K35:K62" si="5">AVERAGE(F35:J35)</f>
        <v>1.8783500000000002E-2</v>
      </c>
      <c r="L35" s="60">
        <f t="shared" si="3"/>
        <v>1.8927462857142859E-2</v>
      </c>
      <c r="M35" s="61">
        <v>0</v>
      </c>
      <c r="N35" s="61"/>
      <c r="O35" s="63"/>
    </row>
    <row r="36" spans="2:15">
      <c r="B36" s="59">
        <v>34</v>
      </c>
      <c r="C36" s="65">
        <v>34</v>
      </c>
      <c r="D36" s="60">
        <f t="shared" si="4"/>
        <v>1.2596397116574809E-2</v>
      </c>
      <c r="E36" s="60">
        <f>Reg_30days!Z65</f>
        <v>1.7947895133066421E-2</v>
      </c>
      <c r="F36" s="64">
        <v>1.8404400000000001E-2</v>
      </c>
      <c r="G36" s="64">
        <v>1.88503E-2</v>
      </c>
      <c r="H36" s="64">
        <v>1.8325000000000001E-2</v>
      </c>
      <c r="I36" s="64">
        <v>1.8705099999999999E-2</v>
      </c>
      <c r="J36" s="64">
        <v>1.96636E-2</v>
      </c>
      <c r="K36" s="62">
        <f t="shared" si="5"/>
        <v>1.878968E-2</v>
      </c>
      <c r="L36" s="60">
        <f t="shared" si="3"/>
        <v>1.871067142857143E-2</v>
      </c>
      <c r="M36" s="61">
        <v>0</v>
      </c>
      <c r="N36" s="61"/>
      <c r="O36" s="63"/>
    </row>
    <row r="37" spans="2:15">
      <c r="B37" s="59">
        <v>35</v>
      </c>
      <c r="C37" s="65">
        <v>35</v>
      </c>
      <c r="D37" s="60">
        <f t="shared" si="4"/>
        <v>1.2596397116574809E-2</v>
      </c>
      <c r="E37" s="60">
        <f>Reg_30days!Z66</f>
        <v>1.9411450888218683E-2</v>
      </c>
      <c r="F37" s="64">
        <v>1.8058500000000002E-2</v>
      </c>
      <c r="G37" s="64">
        <v>1.8510800000000001E-2</v>
      </c>
      <c r="H37" s="64">
        <v>1.8279E-2</v>
      </c>
      <c r="I37" s="64">
        <v>1.85712E-2</v>
      </c>
      <c r="J37" s="64">
        <v>1.9036299999999999E-2</v>
      </c>
      <c r="K37" s="62">
        <f t="shared" si="5"/>
        <v>1.849116E-2</v>
      </c>
      <c r="L37" s="60">
        <f t="shared" si="3"/>
        <v>1.8495405714285713E-2</v>
      </c>
      <c r="M37" s="61">
        <v>0</v>
      </c>
      <c r="N37" s="61"/>
      <c r="O37" s="63"/>
    </row>
    <row r="38" spans="2:15">
      <c r="B38" s="59">
        <v>36</v>
      </c>
      <c r="C38" s="65">
        <v>36</v>
      </c>
      <c r="D38" s="60">
        <f t="shared" si="4"/>
        <v>1.2596397116574809E-2</v>
      </c>
      <c r="E38" s="60">
        <f>Reg_30days!Z67</f>
        <v>1.8248225417248378E-2</v>
      </c>
      <c r="F38" s="64">
        <v>1.8217899999999999E-2</v>
      </c>
      <c r="G38" s="64">
        <v>1.8053E-2</v>
      </c>
      <c r="H38" s="64">
        <v>1.7823100000000001E-2</v>
      </c>
      <c r="I38" s="64">
        <v>1.8501699999999999E-2</v>
      </c>
      <c r="J38" s="64">
        <v>1.90718E-2</v>
      </c>
      <c r="K38" s="62">
        <f t="shared" si="5"/>
        <v>1.8333499999999999E-2</v>
      </c>
      <c r="L38" s="60">
        <f t="shared" ref="L38:L62" si="6">AVERAGE(K35:K41)</f>
        <v>1.8233797142857142E-2</v>
      </c>
      <c r="M38" s="61">
        <v>0</v>
      </c>
      <c r="N38" s="61"/>
      <c r="O38" s="63"/>
    </row>
    <row r="39" spans="2:15">
      <c r="B39" s="59">
        <v>37</v>
      </c>
      <c r="C39" s="65">
        <v>37</v>
      </c>
      <c r="D39" s="60">
        <f t="shared" si="4"/>
        <v>1.2596397116574809E-2</v>
      </c>
      <c r="E39" s="60">
        <f>Reg_30days!Z68</f>
        <v>1.7298505738597491E-2</v>
      </c>
      <c r="F39" s="64">
        <v>1.7819100000000001E-2</v>
      </c>
      <c r="G39" s="64">
        <v>1.7738899999999998E-2</v>
      </c>
      <c r="H39" s="64">
        <v>1.7921900000000001E-2</v>
      </c>
      <c r="I39" s="64">
        <v>1.80407E-2</v>
      </c>
      <c r="J39" s="64">
        <v>1.86968E-2</v>
      </c>
      <c r="K39" s="62">
        <f t="shared" si="5"/>
        <v>1.8043479999999997E-2</v>
      </c>
      <c r="L39" s="60">
        <f t="shared" si="6"/>
        <v>1.7956708571428569E-2</v>
      </c>
      <c r="M39" s="61">
        <v>0</v>
      </c>
      <c r="N39" s="61"/>
      <c r="O39" s="63"/>
    </row>
    <row r="40" spans="2:15">
      <c r="B40" s="59">
        <v>38</v>
      </c>
      <c r="C40" s="65">
        <v>38</v>
      </c>
      <c r="D40" s="60">
        <f t="shared" si="4"/>
        <v>1.2596397116574809E-2</v>
      </c>
      <c r="E40" s="60">
        <f>Reg_30days!Z69</f>
        <v>1.6442357814030452E-2</v>
      </c>
      <c r="F40" s="64">
        <v>1.7590999999999999E-2</v>
      </c>
      <c r="G40" s="64">
        <v>1.7754200000000001E-2</v>
      </c>
      <c r="H40" s="64">
        <v>1.76159E-2</v>
      </c>
      <c r="I40" s="64">
        <v>1.7988500000000001E-2</v>
      </c>
      <c r="J40" s="64">
        <v>1.8531099999999998E-2</v>
      </c>
      <c r="K40" s="62">
        <f t="shared" si="5"/>
        <v>1.7896139999999998E-2</v>
      </c>
      <c r="L40" s="60">
        <f t="shared" si="6"/>
        <v>1.760080857142857E-2</v>
      </c>
      <c r="M40" s="61">
        <v>0</v>
      </c>
      <c r="N40" s="61"/>
      <c r="O40" s="63"/>
    </row>
    <row r="41" spans="2:15">
      <c r="B41" s="59">
        <v>39</v>
      </c>
      <c r="C41" s="65">
        <v>39</v>
      </c>
      <c r="D41" s="60">
        <f t="shared" si="4"/>
        <v>1.2596397116574809E-2</v>
      </c>
      <c r="E41" s="60">
        <f>Reg_30days!Z70</f>
        <v>1.575583343985406E-2</v>
      </c>
      <c r="F41" s="64">
        <v>1.6867400000000001E-2</v>
      </c>
      <c r="G41" s="64">
        <v>1.7625499999999999E-2</v>
      </c>
      <c r="H41" s="64">
        <v>1.7209800000000001E-2</v>
      </c>
      <c r="I41" s="64">
        <v>1.7497200000000001E-2</v>
      </c>
      <c r="J41" s="64">
        <v>1.7295700000000001E-2</v>
      </c>
      <c r="K41" s="62">
        <f t="shared" si="5"/>
        <v>1.7299120000000001E-2</v>
      </c>
      <c r="L41" s="60">
        <f t="shared" si="6"/>
        <v>1.7264474285714284E-2</v>
      </c>
      <c r="M41" s="61">
        <v>0</v>
      </c>
      <c r="N41" s="61"/>
      <c r="O41" s="63"/>
    </row>
    <row r="42" spans="2:15">
      <c r="B42" s="59">
        <v>40</v>
      </c>
      <c r="C42" s="65">
        <v>40</v>
      </c>
      <c r="D42" s="60">
        <f t="shared" si="4"/>
        <v>1.2596397116574809E-2</v>
      </c>
      <c r="E42" s="60">
        <f>Reg_30days!Z71</f>
        <v>1.5390570694054943E-2</v>
      </c>
      <c r="F42" s="64">
        <v>1.60397E-2</v>
      </c>
      <c r="G42" s="64">
        <v>1.7159000000000001E-2</v>
      </c>
      <c r="H42" s="64">
        <v>1.6845300000000001E-2</v>
      </c>
      <c r="I42" s="64">
        <v>1.6872000000000002E-2</v>
      </c>
      <c r="J42" s="64">
        <v>1.73034E-2</v>
      </c>
      <c r="K42" s="62">
        <f t="shared" si="5"/>
        <v>1.6843879999999999E-2</v>
      </c>
      <c r="L42" s="60">
        <f t="shared" si="6"/>
        <v>1.685251714285714E-2</v>
      </c>
      <c r="M42" s="61">
        <v>0</v>
      </c>
      <c r="N42" s="61"/>
      <c r="O42" s="63"/>
    </row>
    <row r="43" spans="2:15">
      <c r="B43" s="59">
        <v>41</v>
      </c>
      <c r="C43" s="65">
        <v>41</v>
      </c>
      <c r="D43" s="60">
        <f t="shared" si="4"/>
        <v>1.2596397116574809E-2</v>
      </c>
      <c r="E43" s="60">
        <f>Reg_30days!Z72</f>
        <v>1.4755057759943836E-2</v>
      </c>
      <c r="F43" s="64">
        <v>1.57687E-2</v>
      </c>
      <c r="G43" s="64">
        <v>1.6319E-2</v>
      </c>
      <c r="H43" s="64">
        <v>1.63616E-2</v>
      </c>
      <c r="I43" s="64">
        <v>1.6514999999999998E-2</v>
      </c>
      <c r="J43" s="64">
        <v>1.65276E-2</v>
      </c>
      <c r="K43" s="62">
        <f t="shared" si="5"/>
        <v>1.6298380000000001E-2</v>
      </c>
      <c r="L43" s="60">
        <f t="shared" si="6"/>
        <v>1.6432791428571427E-2</v>
      </c>
      <c r="M43" s="61">
        <v>0</v>
      </c>
      <c r="N43" s="61"/>
      <c r="O43" s="63"/>
    </row>
    <row r="44" spans="2:15">
      <c r="B44" s="59">
        <v>42</v>
      </c>
      <c r="C44" s="65">
        <v>42</v>
      </c>
      <c r="D44" s="60">
        <f t="shared" si="4"/>
        <v>1.2596397116574809E-2</v>
      </c>
      <c r="E44" s="60">
        <f>Reg_30days!Z73</f>
        <v>1.4131689017264012E-2</v>
      </c>
      <c r="F44" s="64">
        <v>1.5537799999999999E-2</v>
      </c>
      <c r="G44" s="64">
        <v>1.6330899999999999E-2</v>
      </c>
      <c r="H44" s="64">
        <v>1.6736500000000001E-2</v>
      </c>
      <c r="I44" s="64">
        <v>1.6246900000000002E-2</v>
      </c>
      <c r="J44" s="64">
        <v>1.5831999999999999E-2</v>
      </c>
      <c r="K44" s="62">
        <f t="shared" si="5"/>
        <v>1.613682E-2</v>
      </c>
      <c r="L44" s="60">
        <f t="shared" si="6"/>
        <v>1.5957100000000002E-2</v>
      </c>
      <c r="M44" s="61">
        <v>0</v>
      </c>
      <c r="N44" s="61"/>
      <c r="O44" s="63"/>
    </row>
    <row r="45" spans="2:15">
      <c r="B45" s="59">
        <v>43</v>
      </c>
      <c r="C45" s="65">
        <v>43</v>
      </c>
      <c r="D45" s="60">
        <f t="shared" si="4"/>
        <v>1.2596397116574809E-2</v>
      </c>
      <c r="E45" s="60">
        <f>Reg_30days!Z74</f>
        <v>1.3460634274009193E-2</v>
      </c>
      <c r="F45" s="64">
        <v>1.4999999999999999E-2</v>
      </c>
      <c r="G45" s="64">
        <v>1.5300100000000001E-2</v>
      </c>
      <c r="H45" s="64">
        <v>1.53854E-2</v>
      </c>
      <c r="I45" s="64">
        <v>1.61526E-2</v>
      </c>
      <c r="J45" s="64">
        <v>1.54109E-2</v>
      </c>
      <c r="K45" s="62">
        <f t="shared" si="5"/>
        <v>1.5449800000000003E-2</v>
      </c>
      <c r="L45" s="60">
        <f t="shared" si="6"/>
        <v>1.551333142857143E-2</v>
      </c>
      <c r="M45" s="61">
        <v>0</v>
      </c>
      <c r="N45" s="61"/>
      <c r="O45" s="63"/>
    </row>
    <row r="46" spans="2:15">
      <c r="B46" s="59">
        <v>44</v>
      </c>
      <c r="C46" s="65">
        <v>44</v>
      </c>
      <c r="D46" s="60">
        <f t="shared" si="4"/>
        <v>1.2596397116574809E-2</v>
      </c>
      <c r="E46" s="60">
        <f>Reg_30days!Z75</f>
        <v>1.2693865955228548E-2</v>
      </c>
      <c r="F46" s="64">
        <v>1.4477200000000001E-2</v>
      </c>
      <c r="G46" s="64">
        <v>1.51194E-2</v>
      </c>
      <c r="H46" s="64">
        <v>1.5136699999999999E-2</v>
      </c>
      <c r="I46" s="64">
        <v>1.5808099999999999E-2</v>
      </c>
      <c r="J46" s="64">
        <v>1.49856E-2</v>
      </c>
      <c r="K46" s="62">
        <f t="shared" si="5"/>
        <v>1.51054E-2</v>
      </c>
      <c r="L46" s="60">
        <f t="shared" si="6"/>
        <v>1.504026857142857E-2</v>
      </c>
      <c r="M46" s="61">
        <v>0</v>
      </c>
      <c r="N46" s="61"/>
      <c r="O46" s="63"/>
    </row>
    <row r="47" spans="2:15">
      <c r="B47" s="59">
        <v>45</v>
      </c>
      <c r="C47" s="65">
        <v>45</v>
      </c>
      <c r="D47" s="60">
        <f t="shared" si="4"/>
        <v>1.2596397116574809E-2</v>
      </c>
      <c r="E47" s="60">
        <f>Reg_30days!Z76</f>
        <v>1.1594615160168889E-2</v>
      </c>
      <c r="F47" s="64">
        <v>1.38908E-2</v>
      </c>
      <c r="G47" s="64">
        <v>1.48884E-2</v>
      </c>
      <c r="H47" s="64">
        <v>1.44542E-2</v>
      </c>
      <c r="I47" s="64">
        <v>1.50689E-2</v>
      </c>
      <c r="J47" s="64">
        <v>1.4529200000000001E-2</v>
      </c>
      <c r="K47" s="62">
        <f t="shared" si="5"/>
        <v>1.4566300000000001E-2</v>
      </c>
      <c r="L47" s="60">
        <f t="shared" si="6"/>
        <v>1.4534419999999998E-2</v>
      </c>
      <c r="M47" s="61">
        <v>0</v>
      </c>
      <c r="N47" s="61"/>
      <c r="O47" s="63"/>
    </row>
    <row r="48" spans="2:15">
      <c r="B48" s="59">
        <v>46</v>
      </c>
      <c r="C48" s="65">
        <v>46</v>
      </c>
      <c r="D48" s="60">
        <f t="shared" si="4"/>
        <v>1.2596397116574809E-2</v>
      </c>
      <c r="E48" s="60">
        <f>Reg_30days!Z77</f>
        <v>1.1148706673126453E-2</v>
      </c>
      <c r="F48" s="64">
        <v>1.3739599999999999E-2</v>
      </c>
      <c r="G48" s="64">
        <v>1.4057999999999999E-2</v>
      </c>
      <c r="H48" s="64">
        <v>1.4201099999999999E-2</v>
      </c>
      <c r="I48" s="64">
        <v>1.4296100000000001E-2</v>
      </c>
      <c r="J48" s="64">
        <v>1.46689E-2</v>
      </c>
      <c r="K48" s="62">
        <f t="shared" si="5"/>
        <v>1.4192740000000001E-2</v>
      </c>
      <c r="L48" s="60">
        <f t="shared" si="6"/>
        <v>1.3959862857142858E-2</v>
      </c>
      <c r="M48" s="61">
        <v>0</v>
      </c>
      <c r="N48" s="61"/>
      <c r="O48" s="63"/>
    </row>
    <row r="49" spans="2:15">
      <c r="B49" s="59">
        <v>47</v>
      </c>
      <c r="C49" s="65">
        <v>47</v>
      </c>
      <c r="D49" s="60">
        <f t="shared" si="4"/>
        <v>1.2596397116574809E-2</v>
      </c>
      <c r="E49" s="60">
        <f>Reg_30days!Z78</f>
        <v>1.0607763987613561E-2</v>
      </c>
      <c r="F49" s="64">
        <v>1.34912E-2</v>
      </c>
      <c r="G49" s="64">
        <v>1.37085E-2</v>
      </c>
      <c r="H49" s="64">
        <v>1.36083E-2</v>
      </c>
      <c r="I49" s="64">
        <v>1.3256199999999999E-2</v>
      </c>
      <c r="J49" s="64">
        <v>1.3598000000000001E-2</v>
      </c>
      <c r="K49" s="62">
        <f t="shared" si="5"/>
        <v>1.3532439999999998E-2</v>
      </c>
      <c r="L49" s="60">
        <f t="shared" si="6"/>
        <v>1.3392514285714288E-2</v>
      </c>
      <c r="M49" s="61">
        <v>0</v>
      </c>
      <c r="N49" s="61"/>
      <c r="O49" s="63"/>
    </row>
    <row r="50" spans="2:15">
      <c r="B50" s="59">
        <v>48</v>
      </c>
      <c r="C50" s="65">
        <v>48</v>
      </c>
      <c r="D50" s="60">
        <f t="shared" si="4"/>
        <v>1.2596397116574809E-2</v>
      </c>
      <c r="E50" s="60">
        <f>Reg_30days!Z79</f>
        <v>1.0765196386433973E-2</v>
      </c>
      <c r="F50" s="64">
        <v>1.32438E-2</v>
      </c>
      <c r="G50" s="64">
        <v>1.2373200000000001E-2</v>
      </c>
      <c r="H50" s="64">
        <v>1.2703799999999999E-2</v>
      </c>
      <c r="I50" s="64">
        <v>1.28871E-2</v>
      </c>
      <c r="J50" s="64">
        <v>1.25793E-2</v>
      </c>
      <c r="K50" s="62">
        <f t="shared" si="5"/>
        <v>1.275744E-2</v>
      </c>
      <c r="L50" s="60">
        <f t="shared" si="6"/>
        <v>1.2726462857142859E-2</v>
      </c>
      <c r="M50" s="61">
        <v>0</v>
      </c>
      <c r="N50" s="61"/>
      <c r="O50" s="63"/>
    </row>
    <row r="51" spans="2:15">
      <c r="B51" s="59">
        <v>49</v>
      </c>
      <c r="C51" s="65">
        <v>49</v>
      </c>
      <c r="D51" s="60">
        <f t="shared" si="4"/>
        <v>1.2596397116574809E-2</v>
      </c>
      <c r="E51" s="60">
        <f>Reg_30days!Z80</f>
        <v>1.008985510856813E-2</v>
      </c>
      <c r="F51" s="64">
        <v>1.2562800000000001E-2</v>
      </c>
      <c r="G51" s="64">
        <v>1.17754E-2</v>
      </c>
      <c r="H51" s="64">
        <v>1.1628299999999999E-2</v>
      </c>
      <c r="I51" s="64">
        <v>1.23494E-2</v>
      </c>
      <c r="J51" s="64">
        <v>1.2258700000000001E-2</v>
      </c>
      <c r="K51" s="62">
        <f t="shared" si="5"/>
        <v>1.2114919999999998E-2</v>
      </c>
      <c r="L51" s="60">
        <f t="shared" si="6"/>
        <v>1.2065820285714287E-2</v>
      </c>
      <c r="M51" s="61">
        <v>0</v>
      </c>
      <c r="N51" s="61"/>
      <c r="O51" s="63"/>
    </row>
    <row r="52" spans="2:15">
      <c r="B52" s="59">
        <v>50</v>
      </c>
      <c r="C52" s="65">
        <v>50</v>
      </c>
      <c r="D52" s="60">
        <f t="shared" si="4"/>
        <v>1.2596397116574809E-2</v>
      </c>
      <c r="E52" s="60">
        <f>Reg_30days!Z81</f>
        <v>9.6770830330055336E-3</v>
      </c>
      <c r="F52" s="64">
        <v>1.17806E-2</v>
      </c>
      <c r="G52" s="64">
        <v>1.11746E-2</v>
      </c>
      <c r="H52" s="64">
        <v>1.12374E-2</v>
      </c>
      <c r="I52" s="64">
        <v>1.21029E-2</v>
      </c>
      <c r="J52" s="64">
        <v>1.10963E-2</v>
      </c>
      <c r="K52" s="62">
        <f t="shared" si="5"/>
        <v>1.1478360000000002E-2</v>
      </c>
      <c r="L52" s="60">
        <f t="shared" si="6"/>
        <v>1.1349717999999998E-2</v>
      </c>
      <c r="M52" s="61">
        <v>0</v>
      </c>
      <c r="N52" s="61"/>
      <c r="O52" s="63"/>
    </row>
    <row r="53" spans="2:15">
      <c r="B53" s="59">
        <v>51</v>
      </c>
      <c r="C53" s="65">
        <v>51</v>
      </c>
      <c r="D53" s="60">
        <f t="shared" si="4"/>
        <v>1.2596397116574809E-2</v>
      </c>
      <c r="E53" s="60">
        <f>Reg_30days!Z82</f>
        <v>9.2754409991383339E-3</v>
      </c>
      <c r="F53" s="64">
        <v>1.1125400000000001E-2</v>
      </c>
      <c r="G53" s="64">
        <v>1.03474E-2</v>
      </c>
      <c r="H53" s="64">
        <v>9.8046999999999995E-3</v>
      </c>
      <c r="I53" s="64">
        <v>1.0817200000000001E-2</v>
      </c>
      <c r="J53" s="64">
        <v>1.0120499999999999E-2</v>
      </c>
      <c r="K53" s="62">
        <f t="shared" si="5"/>
        <v>1.0443039999999999E-2</v>
      </c>
      <c r="L53" s="60">
        <f t="shared" si="6"/>
        <v>1.0577489714285713E-2</v>
      </c>
      <c r="M53" s="61">
        <v>0</v>
      </c>
      <c r="N53" s="61"/>
      <c r="O53" s="63"/>
    </row>
    <row r="54" spans="2:15">
      <c r="B54" s="59">
        <v>52</v>
      </c>
      <c r="C54" s="65">
        <v>52</v>
      </c>
      <c r="D54" s="60">
        <f t="shared" si="4"/>
        <v>1.2596397116574809E-2</v>
      </c>
      <c r="E54" s="60">
        <f>Reg_30days!Z83</f>
        <v>9.1487939291618279E-3</v>
      </c>
      <c r="F54" s="64">
        <v>1.07207E-2</v>
      </c>
      <c r="G54" s="64">
        <v>9.8229900000000002E-3</v>
      </c>
      <c r="H54" s="64">
        <v>9.4385000000000007E-3</v>
      </c>
      <c r="I54" s="64">
        <v>1.00515E-2</v>
      </c>
      <c r="J54" s="64">
        <v>9.6753199999999994E-3</v>
      </c>
      <c r="K54" s="62">
        <f t="shared" si="5"/>
        <v>9.9418019999999996E-3</v>
      </c>
      <c r="L54" s="60">
        <f t="shared" si="6"/>
        <v>9.7796768571428577E-3</v>
      </c>
      <c r="M54" s="61">
        <v>0</v>
      </c>
      <c r="N54" s="61"/>
      <c r="O54" s="63"/>
    </row>
    <row r="55" spans="2:15">
      <c r="B55" s="59">
        <v>53</v>
      </c>
      <c r="C55" s="65">
        <v>53</v>
      </c>
      <c r="D55" s="60">
        <f t="shared" si="4"/>
        <v>1.2596397116574809E-2</v>
      </c>
      <c r="E55" s="60">
        <f>Reg_30days!Z84</f>
        <v>8.6375321649997377E-3</v>
      </c>
      <c r="F55" s="64">
        <v>9.6493199999999994E-3</v>
      </c>
      <c r="G55" s="64">
        <v>9.5212100000000004E-3</v>
      </c>
      <c r="H55" s="64">
        <v>8.6610599999999999E-3</v>
      </c>
      <c r="I55" s="64">
        <v>8.9746900000000004E-3</v>
      </c>
      <c r="J55" s="64">
        <v>9.0938400000000006E-3</v>
      </c>
      <c r="K55" s="62">
        <f t="shared" si="5"/>
        <v>9.1800239999999984E-3</v>
      </c>
      <c r="L55" s="60">
        <f t="shared" si="6"/>
        <v>8.9140988571428572E-3</v>
      </c>
      <c r="M55" s="61">
        <v>0</v>
      </c>
      <c r="N55" s="61"/>
      <c r="O55" s="63"/>
    </row>
    <row r="56" spans="2:15">
      <c r="B56" s="59">
        <v>54</v>
      </c>
      <c r="C56" s="65">
        <v>54</v>
      </c>
      <c r="D56" s="60">
        <f t="shared" si="4"/>
        <v>1.2596397116574809E-2</v>
      </c>
      <c r="E56" s="60">
        <f>Reg_30days!Z85</f>
        <v>8.6731908237296738E-3</v>
      </c>
      <c r="F56" s="64">
        <v>8.7549499999999992E-3</v>
      </c>
      <c r="G56" s="64">
        <v>8.4505899999999991E-3</v>
      </c>
      <c r="H56" s="64">
        <v>7.7818999999999996E-3</v>
      </c>
      <c r="I56" s="64">
        <v>7.8141800000000004E-3</v>
      </c>
      <c r="J56" s="64">
        <v>7.8325900000000004E-3</v>
      </c>
      <c r="K56" s="62">
        <f t="shared" si="5"/>
        <v>8.1268420000000004E-3</v>
      </c>
      <c r="L56" s="60">
        <f t="shared" si="6"/>
        <v>8.0333079999999994E-3</v>
      </c>
      <c r="M56" s="61">
        <v>0</v>
      </c>
      <c r="N56" s="61"/>
      <c r="O56" s="63"/>
    </row>
    <row r="57" spans="2:15">
      <c r="B57" s="59">
        <v>55</v>
      </c>
      <c r="C57" s="65">
        <v>55</v>
      </c>
      <c r="D57" s="60">
        <f t="shared" si="4"/>
        <v>1.2596397116574809E-2</v>
      </c>
      <c r="E57" s="60">
        <f>Reg_30days!Z86</f>
        <v>7.4121787652053168E-3</v>
      </c>
      <c r="F57" s="64">
        <v>7.2429299999999999E-3</v>
      </c>
      <c r="G57" s="64">
        <v>7.4216300000000002E-3</v>
      </c>
      <c r="H57" s="64">
        <v>7.03756E-3</v>
      </c>
      <c r="I57" s="64">
        <v>6.8724299999999997E-3</v>
      </c>
      <c r="J57" s="64">
        <v>7.2892E-3</v>
      </c>
      <c r="K57" s="62">
        <f t="shared" si="5"/>
        <v>7.1727500000000003E-3</v>
      </c>
      <c r="L57" s="60">
        <f t="shared" si="6"/>
        <v>7.2806208571428574E-3</v>
      </c>
      <c r="M57" s="61">
        <v>0</v>
      </c>
      <c r="N57" s="61"/>
      <c r="O57" s="63"/>
    </row>
    <row r="58" spans="2:15">
      <c r="B58" s="59">
        <v>56</v>
      </c>
      <c r="C58" s="65">
        <v>56</v>
      </c>
      <c r="D58" s="60">
        <f t="shared" si="4"/>
        <v>1.2596397116574809E-2</v>
      </c>
      <c r="E58" s="60">
        <f>Reg_30days!Z87</f>
        <v>6.9675896793038386E-3</v>
      </c>
      <c r="F58" s="64">
        <v>6.1117999999999997E-3</v>
      </c>
      <c r="G58" s="64">
        <v>6.0620200000000004E-3</v>
      </c>
      <c r="H58" s="64">
        <v>5.9606399999999997E-3</v>
      </c>
      <c r="I58" s="64">
        <v>5.9567999999999999E-3</v>
      </c>
      <c r="J58" s="64">
        <v>6.1881100000000001E-3</v>
      </c>
      <c r="K58" s="62">
        <f t="shared" si="5"/>
        <v>6.0558739999999993E-3</v>
      </c>
      <c r="L58" s="60">
        <f t="shared" si="6"/>
        <v>6.5972025714285702E-3</v>
      </c>
      <c r="M58" s="61">
        <v>0</v>
      </c>
      <c r="N58" s="61"/>
      <c r="O58" s="63"/>
    </row>
    <row r="59" spans="2:15">
      <c r="B59" s="59">
        <v>57</v>
      </c>
      <c r="C59" s="65">
        <v>57</v>
      </c>
      <c r="D59" s="60">
        <f t="shared" si="4"/>
        <v>1.2596397116574809E-2</v>
      </c>
      <c r="E59" s="60">
        <f>Reg_30days!Z88</f>
        <v>6.3572619160150671E-3</v>
      </c>
      <c r="F59" s="64">
        <v>5.3522200000000004E-3</v>
      </c>
      <c r="G59" s="64">
        <v>5.2836899999999997E-3</v>
      </c>
      <c r="H59" s="64">
        <v>5.3050800000000002E-3</v>
      </c>
      <c r="I59" s="64">
        <v>5.3223599999999999E-3</v>
      </c>
      <c r="J59" s="64">
        <v>5.3007699999999998E-3</v>
      </c>
      <c r="K59" s="62">
        <f t="shared" si="5"/>
        <v>5.3128239999999998E-3</v>
      </c>
      <c r="L59" s="60">
        <f t="shared" si="6"/>
        <v>6.0228282857142856E-3</v>
      </c>
      <c r="M59" s="61">
        <v>0</v>
      </c>
      <c r="N59" s="61"/>
      <c r="O59" s="63"/>
    </row>
    <row r="60" spans="2:15">
      <c r="B60" s="59">
        <v>58</v>
      </c>
      <c r="C60" s="65">
        <v>58</v>
      </c>
      <c r="D60" s="60">
        <f t="shared" si="4"/>
        <v>1.2596397116574809E-2</v>
      </c>
      <c r="E60" s="60">
        <f>Reg_30days!Z89</f>
        <v>5.6843331643796355E-3</v>
      </c>
      <c r="F60" s="64">
        <v>5.1832400000000004E-3</v>
      </c>
      <c r="G60" s="64">
        <v>5.1626299999999996E-3</v>
      </c>
      <c r="H60" s="64">
        <v>5.1817E-3</v>
      </c>
      <c r="I60" s="64">
        <v>5.1722499999999998E-3</v>
      </c>
      <c r="J60" s="64">
        <v>5.17133E-3</v>
      </c>
      <c r="K60" s="62">
        <f t="shared" si="5"/>
        <v>5.1742300000000001E-3</v>
      </c>
      <c r="L60" s="60">
        <f t="shared" si="6"/>
        <v>5.6721593333333327E-3</v>
      </c>
      <c r="M60" s="61">
        <v>0</v>
      </c>
      <c r="N60" s="61"/>
      <c r="O60" s="63"/>
    </row>
    <row r="61" spans="2:15">
      <c r="B61" s="59">
        <v>59</v>
      </c>
      <c r="C61" s="65">
        <v>59</v>
      </c>
      <c r="D61" s="60">
        <f t="shared" si="4"/>
        <v>1.2596397116574809E-2</v>
      </c>
      <c r="E61" s="60">
        <f>Reg_30days!Z90</f>
        <v>4.9889912086147053E-3</v>
      </c>
      <c r="F61" s="64">
        <v>5.1659000000000002E-3</v>
      </c>
      <c r="G61" s="64">
        <v>5.1497899999999996E-3</v>
      </c>
      <c r="H61" s="64">
        <v>5.1610500000000004E-3</v>
      </c>
      <c r="I61" s="64">
        <v>5.1557699999999996E-3</v>
      </c>
      <c r="J61" s="64">
        <v>5.1568600000000001E-3</v>
      </c>
      <c r="K61" s="62">
        <f t="shared" si="5"/>
        <v>5.1578739999999998E-3</v>
      </c>
      <c r="L61" s="60">
        <f t="shared" si="6"/>
        <v>5.3720411999999993E-3</v>
      </c>
      <c r="M61" s="61">
        <v>0</v>
      </c>
      <c r="N61" s="61"/>
      <c r="O61" s="63"/>
    </row>
    <row r="62" spans="2:15">
      <c r="B62" s="59">
        <v>60</v>
      </c>
      <c r="C62" s="65">
        <v>60</v>
      </c>
      <c r="D62" s="60">
        <f t="shared" si="4"/>
        <v>1.2596397116574809E-2</v>
      </c>
      <c r="E62" s="60">
        <f>Reg_30days!Z91</f>
        <v>4.7616186067696879E-3</v>
      </c>
      <c r="F62" s="64">
        <v>5.1664299999999996E-3</v>
      </c>
      <c r="G62" s="64">
        <v>5.1508099999999996E-3</v>
      </c>
      <c r="H62" s="64">
        <v>5.1647100000000003E-3</v>
      </c>
      <c r="I62" s="64">
        <v>5.1566800000000003E-3</v>
      </c>
      <c r="J62" s="64">
        <v>5.1583899999999997E-3</v>
      </c>
      <c r="K62" s="62">
        <f t="shared" si="5"/>
        <v>5.1594039999999994E-3</v>
      </c>
      <c r="L62" s="60">
        <f t="shared" si="6"/>
        <v>5.2010829999999996E-3</v>
      </c>
      <c r="M62" s="61">
        <v>0</v>
      </c>
      <c r="N62" s="61"/>
      <c r="O62" s="63"/>
    </row>
    <row r="63" spans="2:15">
      <c r="F63" s="62"/>
      <c r="G63" s="62"/>
      <c r="H63" s="62"/>
      <c r="I63" s="62"/>
      <c r="J63" s="62"/>
      <c r="K63" s="62"/>
      <c r="M63" s="61"/>
      <c r="N63" s="61"/>
    </row>
    <row r="64" spans="2:15">
      <c r="F64" s="62"/>
      <c r="G64" s="62"/>
      <c r="H64" s="62"/>
      <c r="I64" s="62"/>
      <c r="J64" s="62"/>
      <c r="K64" s="62"/>
      <c r="M64" s="61"/>
      <c r="N64" s="61"/>
    </row>
    <row r="65" spans="6:14">
      <c r="F65" s="62"/>
      <c r="G65" s="62"/>
      <c r="H65" s="62"/>
      <c r="I65" s="62"/>
      <c r="J65" s="62"/>
      <c r="K65" s="62"/>
      <c r="M65" s="61"/>
      <c r="N65" s="61"/>
    </row>
    <row r="66" spans="6:14">
      <c r="F66" s="62"/>
      <c r="G66" s="62"/>
      <c r="H66" s="62"/>
      <c r="I66" s="62"/>
      <c r="J66" s="62"/>
      <c r="K66" s="62"/>
      <c r="M66" s="61"/>
      <c r="N66" s="61"/>
    </row>
    <row r="67" spans="6:14">
      <c r="F67" s="62"/>
      <c r="G67" s="62"/>
      <c r="H67" s="62"/>
      <c r="I67" s="62"/>
      <c r="J67" s="62"/>
      <c r="K67" s="62"/>
      <c r="M67" s="61"/>
      <c r="N67" s="61"/>
    </row>
    <row r="68" spans="6:14">
      <c r="F68" s="62"/>
      <c r="G68" s="62"/>
      <c r="H68" s="62"/>
      <c r="I68" s="62"/>
      <c r="J68" s="62"/>
      <c r="K68" s="62"/>
      <c r="M68" s="61"/>
      <c r="N68" s="61"/>
    </row>
    <row r="69" spans="6:14">
      <c r="F69" s="62"/>
      <c r="G69" s="62"/>
      <c r="H69" s="62"/>
      <c r="I69" s="62"/>
      <c r="J69" s="62"/>
      <c r="K69" s="62"/>
      <c r="M69" s="61"/>
      <c r="N69" s="61"/>
    </row>
    <row r="70" spans="6:14">
      <c r="F70" s="62"/>
      <c r="G70" s="62"/>
      <c r="H70" s="62"/>
      <c r="I70" s="62"/>
      <c r="J70" s="62"/>
      <c r="K70" s="62"/>
      <c r="M70" s="61"/>
      <c r="N70" s="61"/>
    </row>
    <row r="71" spans="6:14">
      <c r="F71" s="62"/>
      <c r="G71" s="62"/>
      <c r="H71" s="62"/>
      <c r="I71" s="62"/>
      <c r="J71" s="62"/>
      <c r="K71" s="62"/>
      <c r="M71" s="61"/>
      <c r="N71" s="61"/>
    </row>
    <row r="72" spans="6:14">
      <c r="F72" s="62"/>
      <c r="G72" s="62"/>
      <c r="H72" s="62"/>
      <c r="I72" s="62"/>
      <c r="J72" s="62"/>
      <c r="K72" s="62"/>
      <c r="M72" s="61"/>
      <c r="N72" s="61"/>
    </row>
    <row r="73" spans="6:14">
      <c r="F73" s="62"/>
      <c r="G73" s="62"/>
      <c r="H73" s="62"/>
      <c r="I73" s="62"/>
      <c r="J73" s="62"/>
      <c r="K73" s="62"/>
      <c r="M73" s="61"/>
      <c r="N73" s="61"/>
    </row>
    <row r="74" spans="6:14">
      <c r="F74" s="62"/>
      <c r="G74" s="62"/>
      <c r="H74" s="62"/>
      <c r="I74" s="62"/>
      <c r="J74" s="62"/>
      <c r="K74" s="62"/>
      <c r="M74" s="61"/>
      <c r="N74" s="61"/>
    </row>
    <row r="75" spans="6:14">
      <c r="F75" s="62"/>
      <c r="G75" s="62"/>
      <c r="H75" s="62"/>
      <c r="I75" s="62"/>
      <c r="J75" s="62"/>
      <c r="K75" s="62"/>
      <c r="M75" s="61"/>
      <c r="N75" s="61"/>
    </row>
    <row r="76" spans="6:14">
      <c r="F76" s="62"/>
      <c r="G76" s="62"/>
      <c r="H76" s="62"/>
      <c r="I76" s="62"/>
      <c r="J76" s="62"/>
      <c r="K76" s="62"/>
      <c r="M76" s="61"/>
      <c r="N76" s="61"/>
    </row>
    <row r="77" spans="6:14">
      <c r="F77" s="62"/>
      <c r="G77" s="62"/>
      <c r="H77" s="62"/>
      <c r="I77" s="62"/>
      <c r="J77" s="62"/>
      <c r="K77" s="62"/>
      <c r="M77" s="61"/>
      <c r="N77" s="61"/>
    </row>
    <row r="78" spans="6:14">
      <c r="F78" s="62"/>
      <c r="G78" s="62"/>
      <c r="H78" s="62"/>
      <c r="I78" s="62"/>
      <c r="J78" s="62"/>
      <c r="K78" s="62"/>
      <c r="M78" s="61"/>
      <c r="N78" s="61"/>
    </row>
    <row r="79" spans="6:14">
      <c r="F79" s="62"/>
      <c r="G79" s="62"/>
      <c r="H79" s="62"/>
      <c r="I79" s="62"/>
      <c r="J79" s="62"/>
      <c r="K79" s="62"/>
      <c r="M79" s="61"/>
      <c r="N79" s="61"/>
    </row>
    <row r="80" spans="6:14">
      <c r="F80" s="62"/>
      <c r="G80" s="62"/>
      <c r="H80" s="62"/>
      <c r="I80" s="62"/>
      <c r="J80" s="62"/>
      <c r="K80" s="62"/>
      <c r="M80" s="61"/>
      <c r="N80" s="61"/>
    </row>
    <row r="81" spans="6:14">
      <c r="F81" s="62"/>
      <c r="G81" s="62"/>
      <c r="H81" s="62"/>
      <c r="I81" s="62"/>
      <c r="J81" s="62"/>
      <c r="K81" s="62"/>
      <c r="M81" s="61"/>
      <c r="N81" s="61"/>
    </row>
    <row r="82" spans="6:14">
      <c r="F82" s="62"/>
      <c r="G82" s="62"/>
      <c r="H82" s="62"/>
      <c r="I82" s="62"/>
      <c r="J82" s="62"/>
      <c r="K82" s="62"/>
      <c r="M82" s="61"/>
      <c r="N82" s="61"/>
    </row>
    <row r="83" spans="6:14">
      <c r="F83" s="62"/>
      <c r="G83" s="62"/>
      <c r="H83" s="62"/>
      <c r="I83" s="62"/>
      <c r="J83" s="62"/>
      <c r="K83" s="62"/>
      <c r="M83" s="61"/>
      <c r="N83" s="61"/>
    </row>
    <row r="84" spans="6:14">
      <c r="F84" s="62"/>
      <c r="G84" s="62"/>
      <c r="H84" s="62"/>
      <c r="I84" s="62"/>
      <c r="J84" s="62"/>
      <c r="K84" s="62"/>
      <c r="M84" s="61"/>
      <c r="N84" s="61"/>
    </row>
    <row r="85" spans="6:14">
      <c r="F85" s="62"/>
      <c r="G85" s="62"/>
      <c r="H85" s="62"/>
      <c r="I85" s="62"/>
      <c r="J85" s="62"/>
      <c r="K85" s="62"/>
      <c r="M85" s="61"/>
      <c r="N85" s="61"/>
    </row>
    <row r="86" spans="6:14">
      <c r="F86" s="62"/>
      <c r="G86" s="62"/>
      <c r="H86" s="62"/>
      <c r="I86" s="62"/>
      <c r="J86" s="62"/>
      <c r="K86" s="62"/>
      <c r="M86" s="61"/>
      <c r="N86" s="61"/>
    </row>
    <row r="87" spans="6:14">
      <c r="F87" s="62"/>
      <c r="G87" s="62"/>
      <c r="H87" s="62"/>
      <c r="I87" s="62"/>
      <c r="J87" s="62"/>
      <c r="K87" s="62"/>
      <c r="M87" s="61"/>
      <c r="N87" s="61"/>
    </row>
    <row r="88" spans="6:14">
      <c r="F88" s="62"/>
      <c r="G88" s="62"/>
      <c r="H88" s="62"/>
      <c r="I88" s="62"/>
      <c r="J88" s="62"/>
      <c r="K88" s="62"/>
      <c r="M88" s="61"/>
      <c r="N88" s="61"/>
    </row>
    <row r="89" spans="6:14">
      <c r="F89" s="62"/>
      <c r="G89" s="62"/>
      <c r="H89" s="62"/>
      <c r="I89" s="62"/>
      <c r="J89" s="62"/>
      <c r="K89" s="62"/>
      <c r="M89" s="61"/>
      <c r="N89" s="61"/>
    </row>
    <row r="90" spans="6:14">
      <c r="F90" s="62"/>
      <c r="G90" s="62"/>
      <c r="H90" s="62"/>
      <c r="I90" s="62"/>
      <c r="J90" s="62"/>
      <c r="K90" s="62"/>
      <c r="M90" s="61"/>
      <c r="N90" s="61"/>
    </row>
    <row r="91" spans="6:14">
      <c r="F91" s="62"/>
      <c r="G91" s="62"/>
      <c r="H91" s="62"/>
      <c r="I91" s="62"/>
      <c r="J91" s="62"/>
      <c r="K91" s="62"/>
      <c r="M91" s="61"/>
      <c r="N91" s="61"/>
    </row>
    <row r="92" spans="6:14">
      <c r="F92" s="62"/>
      <c r="G92" s="62"/>
      <c r="H92" s="62"/>
      <c r="I92" s="62"/>
      <c r="J92" s="62"/>
      <c r="K92" s="62"/>
      <c r="M92" s="61"/>
      <c r="N92" s="61"/>
    </row>
    <row r="93" spans="6:14">
      <c r="F93" s="62"/>
      <c r="G93" s="62"/>
      <c r="H93" s="62"/>
      <c r="I93" s="62"/>
      <c r="J93" s="62"/>
      <c r="K93" s="62"/>
      <c r="M93" s="61"/>
      <c r="N93" s="61"/>
    </row>
    <row r="94" spans="6:14">
      <c r="F94" s="62"/>
      <c r="G94" s="62"/>
      <c r="H94" s="62"/>
      <c r="I94" s="62"/>
      <c r="J94" s="62"/>
      <c r="K94" s="62"/>
      <c r="M94" s="61"/>
      <c r="N94" s="61"/>
    </row>
    <row r="95" spans="6:14">
      <c r="F95" s="62"/>
      <c r="G95" s="62"/>
      <c r="H95" s="62"/>
      <c r="I95" s="62"/>
      <c r="J95" s="62"/>
      <c r="K95" s="62"/>
      <c r="M95" s="61"/>
      <c r="N95" s="61"/>
    </row>
    <row r="96" spans="6:14">
      <c r="F96" s="62"/>
      <c r="G96" s="62"/>
      <c r="H96" s="62"/>
      <c r="I96" s="62"/>
      <c r="J96" s="62"/>
      <c r="K96" s="62"/>
      <c r="M96" s="61"/>
      <c r="N96" s="61"/>
    </row>
    <row r="97" spans="6:14">
      <c r="F97" s="62"/>
      <c r="G97" s="62"/>
      <c r="H97" s="62"/>
      <c r="I97" s="62"/>
      <c r="J97" s="62"/>
      <c r="K97" s="62"/>
      <c r="M97" s="61"/>
      <c r="N97" s="61"/>
    </row>
    <row r="98" spans="6:14">
      <c r="F98" s="62"/>
      <c r="G98" s="62"/>
      <c r="H98" s="62"/>
      <c r="I98" s="62"/>
      <c r="J98" s="62"/>
      <c r="K98" s="62"/>
      <c r="M98" s="61"/>
      <c r="N98" s="61"/>
    </row>
    <row r="99" spans="6:14">
      <c r="F99" s="62"/>
      <c r="G99" s="62"/>
      <c r="H99" s="62"/>
      <c r="I99" s="62"/>
      <c r="J99" s="62"/>
      <c r="K99" s="62"/>
      <c r="M99" s="61"/>
      <c r="N99" s="61"/>
    </row>
    <row r="100" spans="6:14">
      <c r="F100" s="62"/>
      <c r="G100" s="62"/>
      <c r="H100" s="62"/>
      <c r="I100" s="62"/>
      <c r="J100" s="62"/>
      <c r="K100" s="62"/>
      <c r="M100" s="61"/>
      <c r="N100" s="61"/>
    </row>
    <row r="101" spans="6:14">
      <c r="F101" s="62"/>
      <c r="G101" s="62"/>
      <c r="H101" s="62"/>
      <c r="I101" s="62"/>
      <c r="J101" s="62"/>
      <c r="K101" s="62"/>
      <c r="M101" s="61"/>
      <c r="N101" s="61"/>
    </row>
    <row r="102" spans="6:14">
      <c r="F102" s="62"/>
      <c r="G102" s="62"/>
      <c r="H102" s="62"/>
      <c r="I102" s="62"/>
      <c r="J102" s="62"/>
      <c r="K102" s="62"/>
      <c r="M102" s="61"/>
      <c r="N102" s="61"/>
    </row>
    <row r="103" spans="6:14">
      <c r="F103" s="62"/>
      <c r="G103" s="62"/>
      <c r="H103" s="62"/>
      <c r="I103" s="62"/>
      <c r="J103" s="62"/>
      <c r="K103" s="62"/>
      <c r="M103" s="61"/>
      <c r="N103" s="61"/>
    </row>
    <row r="104" spans="6:14">
      <c r="F104" s="62"/>
      <c r="G104" s="62"/>
      <c r="H104" s="62"/>
      <c r="I104" s="62"/>
      <c r="J104" s="62"/>
      <c r="K104" s="62"/>
      <c r="M104" s="61"/>
      <c r="N104" s="61"/>
    </row>
    <row r="105" spans="6:14">
      <c r="F105" s="62"/>
      <c r="G105" s="62"/>
      <c r="H105" s="62"/>
      <c r="I105" s="62"/>
      <c r="J105" s="62"/>
      <c r="K105" s="62"/>
      <c r="M105" s="61"/>
      <c r="N105" s="61"/>
    </row>
    <row r="106" spans="6:14">
      <c r="F106" s="62"/>
      <c r="G106" s="62"/>
      <c r="H106" s="62"/>
      <c r="I106" s="62"/>
      <c r="J106" s="62"/>
      <c r="K106" s="62"/>
      <c r="M106" s="61"/>
      <c r="N106" s="61"/>
    </row>
    <row r="107" spans="6:14">
      <c r="F107" s="62"/>
      <c r="G107" s="62"/>
      <c r="H107" s="62"/>
      <c r="I107" s="62"/>
      <c r="J107" s="62"/>
      <c r="K107" s="62"/>
      <c r="M107" s="61"/>
      <c r="N107" s="61"/>
    </row>
    <row r="108" spans="6:14">
      <c r="F108" s="62"/>
      <c r="G108" s="62"/>
      <c r="H108" s="62"/>
      <c r="I108" s="62"/>
      <c r="J108" s="62"/>
      <c r="K108" s="62"/>
      <c r="M108" s="61"/>
      <c r="N108" s="61"/>
    </row>
    <row r="109" spans="6:14">
      <c r="F109" s="62"/>
      <c r="G109" s="62"/>
      <c r="H109" s="62"/>
      <c r="I109" s="62"/>
      <c r="J109" s="62"/>
      <c r="K109" s="62"/>
      <c r="M109" s="61"/>
      <c r="N109" s="61"/>
    </row>
    <row r="110" spans="6:14">
      <c r="F110" s="62"/>
      <c r="G110" s="62"/>
      <c r="H110" s="62"/>
      <c r="I110" s="62"/>
      <c r="J110" s="62"/>
      <c r="K110" s="62"/>
      <c r="M110" s="61"/>
      <c r="N110" s="61"/>
    </row>
    <row r="111" spans="6:14">
      <c r="F111" s="62"/>
      <c r="G111" s="62"/>
      <c r="H111" s="62"/>
      <c r="I111" s="62"/>
      <c r="J111" s="62"/>
      <c r="K111" s="62"/>
      <c r="M111" s="61"/>
      <c r="N111" s="61"/>
    </row>
    <row r="112" spans="6:14">
      <c r="F112" s="62"/>
      <c r="G112" s="62"/>
      <c r="H112" s="62"/>
      <c r="I112" s="62"/>
      <c r="J112" s="62"/>
      <c r="K112" s="62"/>
      <c r="M112" s="61"/>
      <c r="N112" s="61"/>
    </row>
    <row r="113" spans="6:14">
      <c r="F113" s="62"/>
      <c r="G113" s="62"/>
      <c r="H113" s="62"/>
      <c r="I113" s="62"/>
      <c r="J113" s="62"/>
      <c r="K113" s="62"/>
      <c r="M113" s="61"/>
      <c r="N113" s="61"/>
    </row>
    <row r="114" spans="6:14">
      <c r="F114" s="62"/>
      <c r="G114" s="62"/>
      <c r="H114" s="62"/>
      <c r="I114" s="62"/>
      <c r="J114" s="62"/>
      <c r="K114" s="62"/>
      <c r="M114" s="61"/>
      <c r="N114" s="61"/>
    </row>
    <row r="115" spans="6:14">
      <c r="F115" s="62"/>
      <c r="G115" s="62"/>
      <c r="H115" s="62"/>
      <c r="I115" s="62"/>
      <c r="J115" s="62"/>
      <c r="K115" s="62"/>
      <c r="M115" s="61"/>
      <c r="N115" s="61"/>
    </row>
    <row r="116" spans="6:14">
      <c r="F116" s="62"/>
      <c r="G116" s="62"/>
      <c r="H116" s="62"/>
      <c r="I116" s="62"/>
      <c r="J116" s="62"/>
      <c r="K116" s="62"/>
      <c r="M116" s="61"/>
      <c r="N116" s="61"/>
    </row>
    <row r="117" spans="6:14">
      <c r="F117" s="62"/>
      <c r="G117" s="62"/>
      <c r="H117" s="62"/>
      <c r="I117" s="62"/>
      <c r="J117" s="62"/>
      <c r="K117" s="62"/>
      <c r="M117" s="61"/>
      <c r="N117" s="61"/>
    </row>
    <row r="118" spans="6:14">
      <c r="F118" s="62"/>
      <c r="G118" s="62"/>
      <c r="H118" s="62"/>
      <c r="I118" s="62"/>
      <c r="J118" s="62"/>
      <c r="K118" s="62"/>
      <c r="M118" s="61"/>
      <c r="N118" s="61"/>
    </row>
    <row r="119" spans="6:14">
      <c r="F119" s="62"/>
      <c r="G119" s="62"/>
      <c r="H119" s="62"/>
      <c r="I119" s="62"/>
      <c r="J119" s="62"/>
      <c r="K119" s="62"/>
      <c r="M119" s="61"/>
      <c r="N119" s="61"/>
    </row>
    <row r="120" spans="6:14">
      <c r="F120" s="62"/>
      <c r="G120" s="62"/>
      <c r="H120" s="62"/>
      <c r="I120" s="62"/>
      <c r="J120" s="62"/>
      <c r="K120" s="62"/>
      <c r="M120" s="61"/>
      <c r="N120" s="61"/>
    </row>
    <row r="121" spans="6:14">
      <c r="F121" s="62"/>
      <c r="G121" s="62"/>
      <c r="H121" s="62"/>
      <c r="I121" s="62"/>
      <c r="J121" s="62"/>
      <c r="K121" s="62"/>
      <c r="M121" s="61"/>
      <c r="N121" s="61"/>
    </row>
    <row r="122" spans="6:14">
      <c r="F122" s="62"/>
      <c r="G122" s="62"/>
      <c r="H122" s="62"/>
      <c r="I122" s="62"/>
      <c r="J122" s="62"/>
      <c r="K122" s="62"/>
      <c r="M122" s="61"/>
      <c r="N122" s="61"/>
    </row>
  </sheetData>
  <mergeCells count="1">
    <mergeCell ref="F1:J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A83C7-4412-D94A-8BDF-94EDFF1B17F4}">
  <sheetPr codeName="Sheet19"/>
  <dimension ref="B2:K53"/>
  <sheetViews>
    <sheetView workbookViewId="0">
      <selection activeCell="I2" sqref="I2"/>
    </sheetView>
  </sheetViews>
  <sheetFormatPr baseColWidth="10" defaultRowHeight="16"/>
  <cols>
    <col min="1" max="2" width="10.83203125" style="59"/>
    <col min="3" max="3" width="10.83203125" style="69"/>
    <col min="4" max="8" width="10.83203125" style="68"/>
    <col min="9" max="16384" width="10.83203125" style="59"/>
  </cols>
  <sheetData>
    <row r="2" spans="2:11">
      <c r="B2" s="59" t="s">
        <v>84</v>
      </c>
      <c r="C2" s="69" t="s">
        <v>83</v>
      </c>
      <c r="D2" s="68" t="s">
        <v>82</v>
      </c>
      <c r="E2" s="68" t="s">
        <v>81</v>
      </c>
      <c r="F2" s="68" t="s">
        <v>80</v>
      </c>
      <c r="G2" s="68" t="s">
        <v>79</v>
      </c>
      <c r="H2" s="68" t="s">
        <v>78</v>
      </c>
      <c r="I2" s="59" t="s">
        <v>77</v>
      </c>
      <c r="K2" s="66" t="s">
        <v>76</v>
      </c>
    </row>
    <row r="3" spans="2:11">
      <c r="B3" s="59">
        <v>0</v>
      </c>
      <c r="C3" s="64">
        <v>5.3338299999999998</v>
      </c>
      <c r="D3" s="64">
        <v>147.04499999999999</v>
      </c>
      <c r="E3" s="64">
        <v>188.32400000000001</v>
      </c>
      <c r="F3" s="64">
        <v>219.44300000000001</v>
      </c>
      <c r="G3" s="64">
        <v>100.03400000000001</v>
      </c>
      <c r="H3" s="64">
        <v>217.38200000000001</v>
      </c>
      <c r="I3" s="70">
        <f t="shared" ref="I3:I34" si="0">AVERAGE(D3:H3)</f>
        <v>174.44560000000001</v>
      </c>
      <c r="J3" s="70"/>
      <c r="K3" s="66" t="s">
        <v>75</v>
      </c>
    </row>
    <row r="4" spans="2:11">
      <c r="B4" s="59">
        <v>200</v>
      </c>
      <c r="C4" s="64">
        <v>568.33799999999997</v>
      </c>
      <c r="D4" s="64">
        <v>142.21899999999999</v>
      </c>
      <c r="E4" s="64">
        <v>185.30600000000001</v>
      </c>
      <c r="F4" s="64">
        <v>211.77199999999999</v>
      </c>
      <c r="G4" s="64">
        <v>95.002200000000002</v>
      </c>
      <c r="H4" s="64">
        <v>214.755</v>
      </c>
      <c r="I4" s="70">
        <f t="shared" si="0"/>
        <v>169.81084000000001</v>
      </c>
      <c r="J4" s="70"/>
    </row>
    <row r="5" spans="2:11">
      <c r="B5" s="59">
        <v>400</v>
      </c>
      <c r="C5" s="64">
        <v>604.72500000000002</v>
      </c>
      <c r="D5" s="64">
        <v>142.791</v>
      </c>
      <c r="E5" s="64">
        <v>184.155</v>
      </c>
      <c r="F5" s="64">
        <v>209.14500000000001</v>
      </c>
      <c r="G5" s="64">
        <v>93.486599999999996</v>
      </c>
      <c r="H5" s="64">
        <v>213.25700000000001</v>
      </c>
      <c r="I5" s="70">
        <f t="shared" si="0"/>
        <v>168.56691999999998</v>
      </c>
      <c r="J5" s="70"/>
    </row>
    <row r="6" spans="2:11">
      <c r="B6" s="59">
        <v>600</v>
      </c>
      <c r="C6" s="64">
        <v>641.04600000000005</v>
      </c>
      <c r="D6" s="64">
        <v>140.857</v>
      </c>
      <c r="E6" s="64">
        <v>183.95699999999999</v>
      </c>
      <c r="F6" s="64">
        <v>207.845</v>
      </c>
      <c r="G6" s="64">
        <v>93.879099999999994</v>
      </c>
      <c r="H6" s="64">
        <v>212.29400000000001</v>
      </c>
      <c r="I6" s="70">
        <f t="shared" si="0"/>
        <v>167.76641999999998</v>
      </c>
      <c r="J6" s="70"/>
    </row>
    <row r="7" spans="2:11">
      <c r="B7" s="59">
        <v>800</v>
      </c>
      <c r="C7" s="64">
        <v>675.38800000000003</v>
      </c>
      <c r="D7" s="64">
        <v>139.45500000000001</v>
      </c>
      <c r="E7" s="64">
        <v>184.00800000000001</v>
      </c>
      <c r="F7" s="64">
        <v>207.34399999999999</v>
      </c>
      <c r="G7" s="64">
        <v>93.123400000000004</v>
      </c>
      <c r="H7" s="64">
        <v>210.733</v>
      </c>
      <c r="I7" s="70">
        <f t="shared" si="0"/>
        <v>166.93267999999998</v>
      </c>
      <c r="J7" s="70"/>
    </row>
    <row r="8" spans="2:11">
      <c r="B8" s="59">
        <v>1000</v>
      </c>
      <c r="C8" s="64">
        <v>711.33900000000006</v>
      </c>
      <c r="D8" s="64">
        <v>138.18600000000001</v>
      </c>
      <c r="E8" s="64">
        <v>183.54300000000001</v>
      </c>
      <c r="F8" s="64">
        <v>207.435</v>
      </c>
      <c r="G8" s="64">
        <v>93.421999999999997</v>
      </c>
      <c r="H8" s="64">
        <v>210.33600000000001</v>
      </c>
      <c r="I8" s="70">
        <f t="shared" si="0"/>
        <v>166.58440000000002</v>
      </c>
      <c r="J8" s="70"/>
    </row>
    <row r="9" spans="2:11">
      <c r="B9" s="59">
        <v>1200</v>
      </c>
      <c r="C9" s="64">
        <v>746.86300000000006</v>
      </c>
      <c r="D9" s="64">
        <v>139.74600000000001</v>
      </c>
      <c r="E9" s="64">
        <v>183.685</v>
      </c>
      <c r="F9" s="64">
        <v>206.363</v>
      </c>
      <c r="G9" s="64">
        <v>93.295100000000005</v>
      </c>
      <c r="H9" s="64">
        <v>210.137</v>
      </c>
      <c r="I9" s="70">
        <f t="shared" si="0"/>
        <v>166.64522000000002</v>
      </c>
      <c r="J9" s="70"/>
    </row>
    <row r="10" spans="2:11">
      <c r="B10" s="59">
        <v>1400</v>
      </c>
      <c r="C10" s="64">
        <v>782.37</v>
      </c>
      <c r="D10" s="64">
        <v>138.518</v>
      </c>
      <c r="E10" s="64">
        <v>184.149</v>
      </c>
      <c r="F10" s="64">
        <v>205.065</v>
      </c>
      <c r="G10" s="64">
        <v>92.931299999999993</v>
      </c>
      <c r="H10" s="64">
        <v>210.43299999999999</v>
      </c>
      <c r="I10" s="70">
        <f t="shared" si="0"/>
        <v>166.21925999999999</v>
      </c>
      <c r="J10" s="70"/>
    </row>
    <row r="11" spans="2:11">
      <c r="B11" s="59">
        <v>1600</v>
      </c>
      <c r="C11" s="64">
        <v>817.61500000000001</v>
      </c>
      <c r="D11" s="64">
        <v>137.834</v>
      </c>
      <c r="E11" s="64">
        <v>183.77</v>
      </c>
      <c r="F11" s="64">
        <v>204.64599999999999</v>
      </c>
      <c r="G11" s="64">
        <v>92.414299999999997</v>
      </c>
      <c r="H11" s="64">
        <v>210.39599999999999</v>
      </c>
      <c r="I11" s="70">
        <f t="shared" si="0"/>
        <v>165.81206</v>
      </c>
      <c r="J11" s="70"/>
    </row>
    <row r="12" spans="2:11">
      <c r="B12" s="59">
        <v>1800</v>
      </c>
      <c r="C12" s="64">
        <v>852.62300000000005</v>
      </c>
      <c r="D12" s="64">
        <v>137.88900000000001</v>
      </c>
      <c r="E12" s="64">
        <v>183.44800000000001</v>
      </c>
      <c r="F12" s="64">
        <v>204.239</v>
      </c>
      <c r="G12" s="64">
        <v>92.101399999999998</v>
      </c>
      <c r="H12" s="64">
        <v>209.55500000000001</v>
      </c>
      <c r="I12" s="70">
        <f t="shared" si="0"/>
        <v>165.44648000000001</v>
      </c>
      <c r="J12" s="70"/>
    </row>
    <row r="13" spans="2:11">
      <c r="B13" s="59">
        <v>2000</v>
      </c>
      <c r="C13" s="64">
        <v>887.62400000000002</v>
      </c>
      <c r="D13" s="64">
        <v>138.52000000000001</v>
      </c>
      <c r="E13" s="64">
        <v>183.792</v>
      </c>
      <c r="F13" s="64">
        <v>203.655</v>
      </c>
      <c r="G13" s="64">
        <v>92.4375</v>
      </c>
      <c r="H13" s="64">
        <v>209.75899999999999</v>
      </c>
      <c r="I13" s="70">
        <f t="shared" si="0"/>
        <v>165.6327</v>
      </c>
      <c r="J13" s="70"/>
    </row>
    <row r="14" spans="2:11">
      <c r="B14" s="59">
        <v>2200</v>
      </c>
      <c r="C14" s="64">
        <v>922.298</v>
      </c>
      <c r="D14" s="64">
        <v>138.74799999999999</v>
      </c>
      <c r="E14" s="64">
        <v>183.899</v>
      </c>
      <c r="F14" s="64">
        <v>203.79599999999999</v>
      </c>
      <c r="G14" s="64">
        <v>92.205600000000004</v>
      </c>
      <c r="H14" s="64">
        <v>208.95400000000001</v>
      </c>
      <c r="I14" s="70">
        <f t="shared" si="0"/>
        <v>165.52051999999998</v>
      </c>
      <c r="J14" s="70"/>
    </row>
    <row r="15" spans="2:11">
      <c r="B15" s="59">
        <v>2400</v>
      </c>
      <c r="C15" s="64">
        <v>957.13199999999995</v>
      </c>
      <c r="D15" s="64">
        <v>137.68700000000001</v>
      </c>
      <c r="E15" s="64">
        <v>184.46100000000001</v>
      </c>
      <c r="F15" s="64">
        <v>203.607</v>
      </c>
      <c r="G15" s="64">
        <v>92.886700000000005</v>
      </c>
      <c r="H15" s="64">
        <v>208.84</v>
      </c>
      <c r="I15" s="70">
        <f t="shared" si="0"/>
        <v>165.49634</v>
      </c>
      <c r="J15" s="70"/>
    </row>
    <row r="16" spans="2:11">
      <c r="B16" s="59">
        <v>2600</v>
      </c>
      <c r="C16" s="64">
        <v>991.70399999999995</v>
      </c>
      <c r="D16" s="64">
        <v>136.69900000000001</v>
      </c>
      <c r="E16" s="64">
        <v>184.1</v>
      </c>
      <c r="F16" s="64">
        <v>204.18899999999999</v>
      </c>
      <c r="G16" s="64">
        <v>92.795000000000002</v>
      </c>
      <c r="H16" s="64">
        <v>208.845</v>
      </c>
      <c r="I16" s="70">
        <f t="shared" si="0"/>
        <v>165.32559999999998</v>
      </c>
      <c r="J16" s="70"/>
    </row>
    <row r="17" spans="2:10">
      <c r="B17" s="59">
        <v>2800</v>
      </c>
      <c r="C17" s="64">
        <v>1026.3</v>
      </c>
      <c r="D17" s="64">
        <v>136.85300000000001</v>
      </c>
      <c r="E17" s="64">
        <v>183.935</v>
      </c>
      <c r="F17" s="64">
        <v>204.06399999999999</v>
      </c>
      <c r="G17" s="64">
        <v>92.924300000000002</v>
      </c>
      <c r="H17" s="64">
        <v>209.16399999999999</v>
      </c>
      <c r="I17" s="70">
        <f t="shared" si="0"/>
        <v>165.38806</v>
      </c>
      <c r="J17" s="70"/>
    </row>
    <row r="18" spans="2:10">
      <c r="B18" s="59">
        <v>3000</v>
      </c>
      <c r="C18" s="64">
        <v>1060.5899999999999</v>
      </c>
      <c r="D18" s="64">
        <v>137.92599999999999</v>
      </c>
      <c r="E18" s="64">
        <v>184.38800000000001</v>
      </c>
      <c r="F18" s="64">
        <v>203.17400000000001</v>
      </c>
      <c r="G18" s="64">
        <v>92.988</v>
      </c>
      <c r="H18" s="64">
        <v>209.65899999999999</v>
      </c>
      <c r="I18" s="70">
        <f t="shared" si="0"/>
        <v>165.62699999999998</v>
      </c>
      <c r="J18" s="70"/>
    </row>
    <row r="19" spans="2:10">
      <c r="B19" s="59">
        <v>3200</v>
      </c>
      <c r="C19" s="64">
        <v>1095.21</v>
      </c>
      <c r="D19" s="64">
        <v>137.56800000000001</v>
      </c>
      <c r="E19" s="64">
        <v>184.21899999999999</v>
      </c>
      <c r="F19" s="64">
        <v>203.958</v>
      </c>
      <c r="G19" s="64">
        <v>92.876499999999993</v>
      </c>
      <c r="H19" s="64">
        <v>209.13200000000001</v>
      </c>
      <c r="I19" s="70">
        <f t="shared" si="0"/>
        <v>165.55070000000001</v>
      </c>
      <c r="J19" s="70"/>
    </row>
    <row r="20" spans="2:10">
      <c r="B20" s="59">
        <v>3400</v>
      </c>
      <c r="C20" s="64">
        <v>1129.6300000000001</v>
      </c>
      <c r="D20" s="64">
        <v>136.86099999999999</v>
      </c>
      <c r="E20" s="64">
        <v>184.148</v>
      </c>
      <c r="F20" s="64">
        <v>203.822</v>
      </c>
      <c r="G20" s="64">
        <v>92.871700000000004</v>
      </c>
      <c r="H20" s="64">
        <v>209.12299999999999</v>
      </c>
      <c r="I20" s="70">
        <f t="shared" si="0"/>
        <v>165.36514000000003</v>
      </c>
      <c r="J20" s="70"/>
    </row>
    <row r="21" spans="2:10">
      <c r="B21" s="59">
        <v>3600</v>
      </c>
      <c r="C21" s="64">
        <v>1164.04</v>
      </c>
      <c r="D21" s="64">
        <v>137.029</v>
      </c>
      <c r="E21" s="64">
        <v>184.25</v>
      </c>
      <c r="F21" s="64">
        <v>203.85900000000001</v>
      </c>
      <c r="G21" s="64">
        <v>92.962400000000002</v>
      </c>
      <c r="H21" s="64">
        <v>208.39400000000001</v>
      </c>
      <c r="I21" s="70">
        <f t="shared" si="0"/>
        <v>165.29888</v>
      </c>
      <c r="J21" s="70"/>
    </row>
    <row r="22" spans="2:10">
      <c r="B22" s="59">
        <v>3800</v>
      </c>
      <c r="C22" s="64">
        <v>1198.49</v>
      </c>
      <c r="D22" s="64">
        <v>136.995</v>
      </c>
      <c r="E22" s="64">
        <v>184.48</v>
      </c>
      <c r="F22" s="64">
        <v>204.05199999999999</v>
      </c>
      <c r="G22" s="64">
        <v>93.103200000000001</v>
      </c>
      <c r="H22" s="64">
        <v>208.75899999999999</v>
      </c>
      <c r="I22" s="70">
        <f t="shared" si="0"/>
        <v>165.47784000000001</v>
      </c>
      <c r="J22" s="70"/>
    </row>
    <row r="23" spans="2:10">
      <c r="B23" s="59">
        <v>4000</v>
      </c>
      <c r="C23" s="64">
        <v>1233.57</v>
      </c>
      <c r="D23" s="64">
        <v>136.988</v>
      </c>
      <c r="E23" s="64">
        <v>184.208</v>
      </c>
      <c r="F23" s="64">
        <v>203.68899999999999</v>
      </c>
      <c r="G23" s="64">
        <v>93.357600000000005</v>
      </c>
      <c r="H23" s="64">
        <v>208.21100000000001</v>
      </c>
      <c r="I23" s="70">
        <f t="shared" si="0"/>
        <v>165.29072000000002</v>
      </c>
      <c r="J23" s="70"/>
    </row>
    <row r="24" spans="2:10">
      <c r="B24" s="59">
        <v>4200</v>
      </c>
      <c r="C24" s="64">
        <v>1268.17</v>
      </c>
      <c r="D24" s="64">
        <v>137.00800000000001</v>
      </c>
      <c r="E24" s="64">
        <v>183.751</v>
      </c>
      <c r="F24" s="64">
        <v>203.47300000000001</v>
      </c>
      <c r="G24" s="64">
        <v>93.131500000000003</v>
      </c>
      <c r="H24" s="64">
        <v>207.87899999999999</v>
      </c>
      <c r="I24" s="70">
        <f t="shared" si="0"/>
        <v>165.04849999999999</v>
      </c>
      <c r="J24" s="70"/>
    </row>
    <row r="25" spans="2:10">
      <c r="B25" s="59">
        <v>4400</v>
      </c>
      <c r="C25" s="64">
        <v>1302.8699999999999</v>
      </c>
      <c r="D25" s="64">
        <v>137.26599999999999</v>
      </c>
      <c r="E25" s="64">
        <v>183.99199999999999</v>
      </c>
      <c r="F25" s="64">
        <v>203.303</v>
      </c>
      <c r="G25" s="64">
        <v>92.906300000000002</v>
      </c>
      <c r="H25" s="64">
        <v>208.07900000000001</v>
      </c>
      <c r="I25" s="70">
        <f t="shared" si="0"/>
        <v>165.10926000000001</v>
      </c>
      <c r="J25" s="70"/>
    </row>
    <row r="26" spans="2:10">
      <c r="B26" s="59">
        <v>4600</v>
      </c>
      <c r="C26" s="64">
        <v>1337.68</v>
      </c>
      <c r="D26" s="64">
        <v>137.00800000000001</v>
      </c>
      <c r="E26" s="64">
        <v>183.97900000000001</v>
      </c>
      <c r="F26" s="64">
        <v>202.99199999999999</v>
      </c>
      <c r="G26" s="64">
        <v>92.971100000000007</v>
      </c>
      <c r="H26" s="64">
        <v>208.208</v>
      </c>
      <c r="I26" s="70">
        <f t="shared" si="0"/>
        <v>165.03162</v>
      </c>
      <c r="J26" s="70"/>
    </row>
    <row r="27" spans="2:10">
      <c r="B27" s="59">
        <v>4800</v>
      </c>
      <c r="C27" s="64">
        <v>1372.45</v>
      </c>
      <c r="D27" s="64">
        <v>138.505</v>
      </c>
      <c r="E27" s="64">
        <v>184.33</v>
      </c>
      <c r="F27" s="64">
        <v>203.18899999999999</v>
      </c>
      <c r="G27" s="64">
        <v>93.115799999999993</v>
      </c>
      <c r="H27" s="64">
        <v>207.583</v>
      </c>
      <c r="I27" s="70">
        <f t="shared" si="0"/>
        <v>165.34456</v>
      </c>
      <c r="J27" s="70"/>
    </row>
    <row r="28" spans="2:10">
      <c r="B28" s="59">
        <v>5000</v>
      </c>
      <c r="C28" s="64">
        <v>1406.97</v>
      </c>
      <c r="D28" s="64">
        <v>137.511</v>
      </c>
      <c r="E28" s="64">
        <v>184.01499999999999</v>
      </c>
      <c r="F28" s="64">
        <v>203.47300000000001</v>
      </c>
      <c r="G28" s="64">
        <v>93.336299999999994</v>
      </c>
      <c r="H28" s="64">
        <v>207.44300000000001</v>
      </c>
      <c r="I28" s="70">
        <f t="shared" si="0"/>
        <v>165.15565999999998</v>
      </c>
      <c r="J28" s="70"/>
    </row>
    <row r="29" spans="2:10">
      <c r="B29" s="59">
        <v>5200</v>
      </c>
      <c r="C29" s="64">
        <v>1441.39</v>
      </c>
      <c r="D29" s="64">
        <v>137.43899999999999</v>
      </c>
      <c r="E29" s="64">
        <v>184.036</v>
      </c>
      <c r="F29" s="64">
        <v>203.47900000000001</v>
      </c>
      <c r="G29" s="64">
        <v>93.313699999999997</v>
      </c>
      <c r="H29" s="64">
        <v>207.447</v>
      </c>
      <c r="I29" s="70">
        <f t="shared" si="0"/>
        <v>165.14294000000001</v>
      </c>
      <c r="J29" s="70"/>
    </row>
    <row r="30" spans="2:10">
      <c r="B30" s="59">
        <v>5400</v>
      </c>
      <c r="C30" s="64">
        <v>1472.02</v>
      </c>
      <c r="D30" s="64">
        <v>137.328</v>
      </c>
      <c r="E30" s="64">
        <v>184.04499999999999</v>
      </c>
      <c r="F30" s="64">
        <v>203.495</v>
      </c>
      <c r="G30" s="64">
        <v>93.306600000000003</v>
      </c>
      <c r="H30" s="64">
        <v>207.50399999999999</v>
      </c>
      <c r="I30" s="70">
        <f t="shared" si="0"/>
        <v>165.13571999999999</v>
      </c>
      <c r="J30" s="70"/>
    </row>
    <row r="31" spans="2:10">
      <c r="B31" s="59">
        <v>5600</v>
      </c>
      <c r="C31" s="64">
        <v>1498.49</v>
      </c>
      <c r="D31" s="64">
        <v>137.28700000000001</v>
      </c>
      <c r="E31" s="64">
        <v>184.072</v>
      </c>
      <c r="F31" s="64">
        <v>203.453</v>
      </c>
      <c r="G31" s="64">
        <v>93.321399999999997</v>
      </c>
      <c r="H31" s="64">
        <v>207.46</v>
      </c>
      <c r="I31" s="70">
        <f t="shared" si="0"/>
        <v>165.11868000000001</v>
      </c>
      <c r="J31" s="70"/>
    </row>
    <row r="32" spans="2:10">
      <c r="B32" s="59">
        <v>5800</v>
      </c>
      <c r="C32" s="64">
        <v>1525.04</v>
      </c>
      <c r="D32" s="64">
        <v>137.34399999999999</v>
      </c>
      <c r="E32" s="64">
        <v>184.03200000000001</v>
      </c>
      <c r="F32" s="64">
        <v>203.42699999999999</v>
      </c>
      <c r="G32" s="64">
        <v>93.287099999999995</v>
      </c>
      <c r="H32" s="64">
        <v>207.566</v>
      </c>
      <c r="I32" s="70">
        <f t="shared" si="0"/>
        <v>165.13122000000001</v>
      </c>
      <c r="J32" s="70"/>
    </row>
    <row r="33" spans="2:10">
      <c r="B33" s="59">
        <v>6000</v>
      </c>
      <c r="C33" s="64">
        <v>1551.6</v>
      </c>
      <c r="D33" s="64">
        <v>137.286</v>
      </c>
      <c r="E33" s="64">
        <v>183.971</v>
      </c>
      <c r="F33" s="64">
        <v>203.495</v>
      </c>
      <c r="G33" s="64">
        <v>93.288600000000002</v>
      </c>
      <c r="H33" s="64">
        <v>207.697</v>
      </c>
      <c r="I33" s="70">
        <f t="shared" si="0"/>
        <v>165.14751999999999</v>
      </c>
      <c r="J33" s="70"/>
    </row>
    <row r="34" spans="2:10">
      <c r="B34" s="59">
        <v>6200</v>
      </c>
      <c r="C34" s="64">
        <v>1578.18</v>
      </c>
      <c r="D34" s="64">
        <v>137.25</v>
      </c>
      <c r="E34" s="64">
        <v>183.94</v>
      </c>
      <c r="F34" s="64">
        <v>203.40799999999999</v>
      </c>
      <c r="G34" s="64">
        <v>93.290499999999994</v>
      </c>
      <c r="H34" s="64">
        <v>207.66900000000001</v>
      </c>
      <c r="I34" s="70">
        <f t="shared" si="0"/>
        <v>165.11149999999998</v>
      </c>
      <c r="J34" s="70"/>
    </row>
    <row r="35" spans="2:10">
      <c r="B35" s="59">
        <v>6400</v>
      </c>
      <c r="C35" s="64">
        <v>1604.72</v>
      </c>
      <c r="D35" s="64">
        <v>137.15299999999999</v>
      </c>
      <c r="E35" s="64">
        <v>183.88300000000001</v>
      </c>
      <c r="F35" s="64">
        <v>203.398</v>
      </c>
      <c r="G35" s="64">
        <v>93.2864</v>
      </c>
      <c r="H35" s="64">
        <v>207.76400000000001</v>
      </c>
      <c r="I35" s="70">
        <f t="shared" ref="I35:I53" si="1">AVERAGE(D35:H35)</f>
        <v>165.09688</v>
      </c>
      <c r="J35" s="70"/>
    </row>
    <row r="36" spans="2:10">
      <c r="B36" s="59">
        <v>6600</v>
      </c>
      <c r="C36" s="64">
        <v>1631.18</v>
      </c>
      <c r="D36" s="64">
        <v>137.19499999999999</v>
      </c>
      <c r="E36" s="64">
        <v>183.94300000000001</v>
      </c>
      <c r="F36" s="64">
        <v>203.33799999999999</v>
      </c>
      <c r="G36" s="64">
        <v>93.241</v>
      </c>
      <c r="H36" s="64">
        <v>207.83600000000001</v>
      </c>
      <c r="I36" s="70">
        <f t="shared" si="1"/>
        <v>165.11060000000001</v>
      </c>
      <c r="J36" s="70"/>
    </row>
    <row r="37" spans="2:10">
      <c r="B37" s="59">
        <v>6800</v>
      </c>
      <c r="C37" s="64">
        <v>1657.72</v>
      </c>
      <c r="D37" s="64">
        <v>137.226</v>
      </c>
      <c r="E37" s="64">
        <v>183.97499999999999</v>
      </c>
      <c r="F37" s="64">
        <v>203.33099999999999</v>
      </c>
      <c r="G37" s="64">
        <v>93.251499999999993</v>
      </c>
      <c r="H37" s="64">
        <v>207.93700000000001</v>
      </c>
      <c r="I37" s="70">
        <f t="shared" si="1"/>
        <v>165.14410000000001</v>
      </c>
      <c r="J37" s="70"/>
    </row>
    <row r="38" spans="2:10">
      <c r="B38" s="59">
        <v>7000</v>
      </c>
      <c r="C38" s="64">
        <v>1684.18</v>
      </c>
      <c r="D38" s="64">
        <v>137.15</v>
      </c>
      <c r="E38" s="64">
        <v>183.92</v>
      </c>
      <c r="F38" s="64">
        <v>203.364</v>
      </c>
      <c r="G38" s="64">
        <v>93.247200000000007</v>
      </c>
      <c r="H38" s="64">
        <v>207.93299999999999</v>
      </c>
      <c r="I38" s="70">
        <f t="shared" si="1"/>
        <v>165.12284</v>
      </c>
      <c r="J38" s="70"/>
    </row>
    <row r="39" spans="2:10">
      <c r="B39" s="59">
        <v>7200</v>
      </c>
      <c r="C39" s="64">
        <v>1710.62</v>
      </c>
      <c r="D39" s="64">
        <v>137.202</v>
      </c>
      <c r="E39" s="64">
        <v>183.964</v>
      </c>
      <c r="F39" s="64">
        <v>203.334</v>
      </c>
      <c r="G39" s="64">
        <v>93.261600000000001</v>
      </c>
      <c r="H39" s="64">
        <v>207.91</v>
      </c>
      <c r="I39" s="70">
        <f t="shared" si="1"/>
        <v>165.13432</v>
      </c>
      <c r="J39" s="70"/>
    </row>
    <row r="40" spans="2:10">
      <c r="B40" s="59">
        <v>7400</v>
      </c>
      <c r="C40" s="64">
        <v>1737.28</v>
      </c>
      <c r="D40" s="64">
        <v>137.23500000000001</v>
      </c>
      <c r="E40" s="64">
        <v>184.001</v>
      </c>
      <c r="F40" s="64">
        <v>203.27099999999999</v>
      </c>
      <c r="G40" s="64">
        <v>93.215500000000006</v>
      </c>
      <c r="H40" s="64">
        <v>207.90100000000001</v>
      </c>
      <c r="I40" s="70">
        <f t="shared" si="1"/>
        <v>165.12469999999999</v>
      </c>
      <c r="J40" s="70"/>
    </row>
    <row r="41" spans="2:10">
      <c r="B41" s="59">
        <v>7600</v>
      </c>
      <c r="C41" s="64">
        <v>1763.81</v>
      </c>
      <c r="D41" s="64">
        <v>137.20500000000001</v>
      </c>
      <c r="E41" s="64">
        <v>184.05699999999999</v>
      </c>
      <c r="F41" s="64">
        <v>203.17699999999999</v>
      </c>
      <c r="G41" s="64">
        <v>93.203500000000005</v>
      </c>
      <c r="H41" s="64">
        <v>207.98</v>
      </c>
      <c r="I41" s="70">
        <f t="shared" si="1"/>
        <v>165.12449999999998</v>
      </c>
      <c r="J41" s="70"/>
    </row>
    <row r="42" spans="2:10">
      <c r="B42" s="59">
        <v>7800</v>
      </c>
      <c r="C42" s="64">
        <v>1790.32</v>
      </c>
      <c r="D42" s="64">
        <v>137.15100000000001</v>
      </c>
      <c r="E42" s="64">
        <v>184.047</v>
      </c>
      <c r="F42" s="64">
        <v>203.22900000000001</v>
      </c>
      <c r="G42" s="64">
        <v>93.126199999999997</v>
      </c>
      <c r="H42" s="64">
        <v>208.11500000000001</v>
      </c>
      <c r="I42" s="70">
        <f t="shared" si="1"/>
        <v>165.13364000000001</v>
      </c>
      <c r="J42" s="70"/>
    </row>
    <row r="43" spans="2:10">
      <c r="B43" s="59">
        <v>8000</v>
      </c>
      <c r="C43" s="64">
        <v>1816.76</v>
      </c>
      <c r="D43" s="64">
        <v>137.27199999999999</v>
      </c>
      <c r="E43" s="64">
        <v>184.059</v>
      </c>
      <c r="F43" s="64">
        <v>203.209</v>
      </c>
      <c r="G43" s="64">
        <v>93.090900000000005</v>
      </c>
      <c r="H43" s="64">
        <v>208.17099999999999</v>
      </c>
      <c r="I43" s="70">
        <f t="shared" si="1"/>
        <v>165.16037999999998</v>
      </c>
      <c r="J43" s="70"/>
    </row>
    <row r="44" spans="2:10">
      <c r="B44" s="59">
        <v>8200</v>
      </c>
      <c r="C44" s="64">
        <v>1968.18</v>
      </c>
      <c r="D44" s="64">
        <v>137.27000000000001</v>
      </c>
      <c r="E44" s="64">
        <v>184.05799999999999</v>
      </c>
      <c r="F44" s="64">
        <v>203.208</v>
      </c>
      <c r="G44" s="64">
        <v>93.091800000000006</v>
      </c>
      <c r="H44" s="64">
        <v>208.17400000000001</v>
      </c>
      <c r="I44" s="70">
        <f t="shared" si="1"/>
        <v>165.16036</v>
      </c>
      <c r="J44" s="70"/>
    </row>
    <row r="45" spans="2:10">
      <c r="B45" s="59">
        <v>8400</v>
      </c>
      <c r="C45" s="64">
        <v>1994.3</v>
      </c>
      <c r="D45" s="64">
        <v>137.26900000000001</v>
      </c>
      <c r="E45" s="64">
        <v>184.05799999999999</v>
      </c>
      <c r="F45" s="64">
        <v>203.20599999999999</v>
      </c>
      <c r="G45" s="64">
        <v>93.092699999999994</v>
      </c>
      <c r="H45" s="64">
        <v>208.173</v>
      </c>
      <c r="I45" s="70">
        <f t="shared" si="1"/>
        <v>165.15974</v>
      </c>
      <c r="J45" s="70"/>
    </row>
    <row r="46" spans="2:10">
      <c r="B46" s="59">
        <v>8600</v>
      </c>
      <c r="C46" s="64">
        <v>2095.0500000000002</v>
      </c>
      <c r="D46" s="64">
        <v>137.26900000000001</v>
      </c>
      <c r="E46" s="64">
        <v>184.059</v>
      </c>
      <c r="F46" s="64">
        <v>203.20699999999999</v>
      </c>
      <c r="G46" s="64">
        <v>93.0929</v>
      </c>
      <c r="H46" s="64">
        <v>208.17400000000001</v>
      </c>
      <c r="I46" s="70">
        <f t="shared" si="1"/>
        <v>165.16037999999998</v>
      </c>
      <c r="J46" s="70"/>
    </row>
    <row r="47" spans="2:10">
      <c r="B47" s="59">
        <v>8800</v>
      </c>
      <c r="C47" s="64">
        <v>2121.27</v>
      </c>
      <c r="D47" s="64">
        <v>137.26900000000001</v>
      </c>
      <c r="E47" s="64">
        <v>184.059</v>
      </c>
      <c r="F47" s="64">
        <v>203.20599999999999</v>
      </c>
      <c r="G47" s="64">
        <v>93.093500000000006</v>
      </c>
      <c r="H47" s="64">
        <v>208.172</v>
      </c>
      <c r="I47" s="70">
        <f t="shared" si="1"/>
        <v>165.15990000000002</v>
      </c>
      <c r="J47" s="70"/>
    </row>
    <row r="48" spans="2:10">
      <c r="B48" s="59">
        <v>9000</v>
      </c>
      <c r="C48" s="64">
        <v>2212.0300000000002</v>
      </c>
      <c r="D48" s="64">
        <v>137.26900000000001</v>
      </c>
      <c r="E48" s="64">
        <v>184.059</v>
      </c>
      <c r="F48" s="64">
        <v>203.20699999999999</v>
      </c>
      <c r="G48" s="64">
        <v>93.094099999999997</v>
      </c>
      <c r="H48" s="64">
        <v>208.17099999999999</v>
      </c>
      <c r="I48" s="70">
        <f t="shared" si="1"/>
        <v>165.16001999999997</v>
      </c>
      <c r="J48" s="70"/>
    </row>
    <row r="49" spans="2:10">
      <c r="B49" s="59">
        <v>9200</v>
      </c>
      <c r="C49" s="64">
        <v>2238.12</v>
      </c>
      <c r="D49" s="64">
        <v>137.268</v>
      </c>
      <c r="E49" s="64">
        <v>184.05799999999999</v>
      </c>
      <c r="F49" s="64">
        <v>203.20699999999999</v>
      </c>
      <c r="G49" s="64">
        <v>93.093900000000005</v>
      </c>
      <c r="H49" s="64">
        <v>208.17</v>
      </c>
      <c r="I49" s="70">
        <f t="shared" si="1"/>
        <v>165.15938</v>
      </c>
      <c r="J49" s="70"/>
    </row>
    <row r="50" spans="2:10">
      <c r="B50" s="59">
        <v>9400</v>
      </c>
      <c r="C50" s="64">
        <v>2338.8000000000002</v>
      </c>
      <c r="D50" s="64">
        <v>137.267</v>
      </c>
      <c r="E50" s="64">
        <v>184.05799999999999</v>
      </c>
      <c r="F50" s="64">
        <v>203.20699999999999</v>
      </c>
      <c r="G50" s="64">
        <v>93.094099999999997</v>
      </c>
      <c r="H50" s="64">
        <v>208.16900000000001</v>
      </c>
      <c r="I50" s="70">
        <f t="shared" si="1"/>
        <v>165.15902</v>
      </c>
      <c r="J50" s="70"/>
    </row>
    <row r="51" spans="2:10">
      <c r="B51" s="59">
        <v>9600</v>
      </c>
      <c r="C51" s="64">
        <v>2365.0300000000002</v>
      </c>
      <c r="D51" s="64">
        <v>137.267</v>
      </c>
      <c r="E51" s="64">
        <v>184.059</v>
      </c>
      <c r="F51" s="64">
        <v>203.20699999999999</v>
      </c>
      <c r="G51" s="64">
        <v>93.093999999999994</v>
      </c>
      <c r="H51" s="64">
        <v>208.16800000000001</v>
      </c>
      <c r="I51" s="70">
        <f t="shared" si="1"/>
        <v>165.15899999999999</v>
      </c>
      <c r="J51" s="70"/>
    </row>
    <row r="52" spans="2:10">
      <c r="B52" s="59">
        <v>9800</v>
      </c>
      <c r="C52" s="64">
        <v>2465.63</v>
      </c>
      <c r="D52" s="64">
        <v>137.267</v>
      </c>
      <c r="E52" s="64">
        <v>184.06</v>
      </c>
      <c r="F52" s="64">
        <v>203.20599999999999</v>
      </c>
      <c r="G52" s="64">
        <v>93.093900000000005</v>
      </c>
      <c r="H52" s="64">
        <v>208.167</v>
      </c>
      <c r="I52" s="70">
        <f t="shared" si="1"/>
        <v>165.15878000000001</v>
      </c>
      <c r="J52" s="70"/>
    </row>
    <row r="53" spans="2:10">
      <c r="B53" s="59">
        <v>10000</v>
      </c>
      <c r="C53" s="64">
        <v>2566.2600000000002</v>
      </c>
      <c r="D53" s="64">
        <v>137.267</v>
      </c>
      <c r="E53" s="64">
        <v>184.059</v>
      </c>
      <c r="F53" s="64">
        <v>203.20599999999999</v>
      </c>
      <c r="G53" s="64">
        <v>93.093800000000002</v>
      </c>
      <c r="H53" s="64">
        <v>208.166</v>
      </c>
      <c r="I53" s="70">
        <f t="shared" si="1"/>
        <v>165.15835999999999</v>
      </c>
      <c r="J53" s="70"/>
    </row>
  </sheetData>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D4A82-823B-2748-BB53-17627E12CFB3}">
  <sheetPr codeName="Sheet20">
    <tabColor theme="9"/>
  </sheetPr>
  <dimension ref="A1"/>
  <sheetViews>
    <sheetView view="pageBreakPreview" zoomScale="60" zoomScaleNormal="100" workbookViewId="0">
      <selection activeCell="P24" sqref="P24"/>
    </sheetView>
  </sheetViews>
  <sheetFormatPr baseColWidth="10" defaultRowHeight="16"/>
  <sheetData/>
  <pageMargins left="0.7" right="0.7" top="0.75" bottom="0.75" header="0.3" footer="0.3"/>
  <pageSetup paperSize="9" orientation="portrait" horizontalDpi="0" verticalDpi="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ED9CD-70CE-E647-A3F2-2F949D075EEF}">
  <sheetPr codeName="Sheet21"/>
  <dimension ref="B1:N122"/>
  <sheetViews>
    <sheetView topLeftCell="D2" workbookViewId="0">
      <selection activeCell="L3" sqref="L3:L62"/>
    </sheetView>
  </sheetViews>
  <sheetFormatPr baseColWidth="10" defaultRowHeight="16"/>
  <cols>
    <col min="1" max="3" width="10.83203125" style="59"/>
    <col min="4" max="4" width="20.1640625" style="60" bestFit="1" customWidth="1"/>
    <col min="5" max="5" width="12.5" style="60" bestFit="1" customWidth="1"/>
    <col min="6" max="6" width="15.5" style="60" bestFit="1" customWidth="1"/>
    <col min="7" max="10" width="10.83203125" style="60"/>
    <col min="11" max="11" width="14.83203125" style="60" bestFit="1" customWidth="1"/>
    <col min="12" max="12" width="13.6640625" style="60" bestFit="1" customWidth="1"/>
    <col min="13" max="13" width="13.6640625" style="59" bestFit="1" customWidth="1"/>
    <col min="14" max="16384" width="10.83203125" style="59"/>
  </cols>
  <sheetData>
    <row r="1" spans="2:14">
      <c r="D1" s="60" t="s">
        <v>73</v>
      </c>
      <c r="E1" s="60" t="s">
        <v>74</v>
      </c>
      <c r="F1" s="511" t="s">
        <v>72</v>
      </c>
      <c r="G1" s="511"/>
      <c r="H1" s="511"/>
      <c r="I1" s="511"/>
      <c r="J1" s="511"/>
      <c r="L1" s="60" t="s">
        <v>71</v>
      </c>
    </row>
    <row r="2" spans="2:14">
      <c r="B2" s="59" t="s">
        <v>70</v>
      </c>
      <c r="C2" s="59" t="s">
        <v>69</v>
      </c>
      <c r="D2" s="60" t="s">
        <v>67</v>
      </c>
      <c r="E2" s="60" t="s">
        <v>68</v>
      </c>
      <c r="F2" s="60" t="s">
        <v>66</v>
      </c>
      <c r="G2" s="60" t="s">
        <v>65</v>
      </c>
      <c r="H2" s="60" t="s">
        <v>64</v>
      </c>
      <c r="I2" s="60" t="s">
        <v>63</v>
      </c>
      <c r="J2" s="60" t="s">
        <v>62</v>
      </c>
      <c r="K2" s="60" t="s">
        <v>61</v>
      </c>
      <c r="L2" s="60" t="s">
        <v>60</v>
      </c>
      <c r="M2" s="67"/>
      <c r="N2" s="66"/>
    </row>
    <row r="3" spans="2:14">
      <c r="B3" s="59">
        <v>1</v>
      </c>
      <c r="C3" s="65">
        <v>1</v>
      </c>
      <c r="D3" s="60">
        <f>$E$3</f>
        <v>1.2596397116574809E-2</v>
      </c>
      <c r="E3" s="60">
        <f>Reg_30days!Z32</f>
        <v>1.2596397116574809E-2</v>
      </c>
      <c r="F3" s="64">
        <v>2.47146E-2</v>
      </c>
      <c r="G3" s="64">
        <v>2.4745400000000001E-2</v>
      </c>
      <c r="H3" s="64">
        <v>2.4643200000000001E-2</v>
      </c>
      <c r="I3" s="64">
        <v>2.4682599999999999E-2</v>
      </c>
      <c r="J3" s="64">
        <v>2.4663899999999999E-2</v>
      </c>
      <c r="K3" s="62">
        <f t="shared" ref="K3:K34" si="0">AVERAGE(F3:J3)</f>
        <v>2.468994E-2</v>
      </c>
      <c r="L3" s="60">
        <f>AVERAGE(K3:K6)</f>
        <v>2.4697525000000001E-2</v>
      </c>
      <c r="M3" s="61"/>
      <c r="N3" s="63"/>
    </row>
    <row r="4" spans="2:14">
      <c r="B4" s="59">
        <v>2</v>
      </c>
      <c r="C4" s="65">
        <v>2</v>
      </c>
      <c r="D4" s="60">
        <f t="shared" ref="D4:D34" si="1">$E$3</f>
        <v>1.2596397116574809E-2</v>
      </c>
      <c r="E4" s="60">
        <f>Reg_30days!Z33</f>
        <v>1.3190538132291667E-2</v>
      </c>
      <c r="F4" s="64">
        <v>2.4754000000000002E-2</v>
      </c>
      <c r="G4" s="64">
        <v>2.4766400000000001E-2</v>
      </c>
      <c r="H4" s="64">
        <v>2.46533E-2</v>
      </c>
      <c r="I4" s="64">
        <v>2.46964E-2</v>
      </c>
      <c r="J4" s="64">
        <v>2.46695E-2</v>
      </c>
      <c r="K4" s="62">
        <f t="shared" si="0"/>
        <v>2.4707920000000001E-2</v>
      </c>
      <c r="L4" s="60">
        <f>AVERAGE(K3:K7)</f>
        <v>2.4692140000000001E-2</v>
      </c>
      <c r="M4" s="61"/>
      <c r="N4" s="63"/>
    </row>
    <row r="5" spans="2:14">
      <c r="B5" s="59">
        <v>3</v>
      </c>
      <c r="C5" s="65">
        <v>3</v>
      </c>
      <c r="D5" s="60">
        <f t="shared" si="1"/>
        <v>1.2596397116574809E-2</v>
      </c>
      <c r="E5" s="60">
        <f>Reg_30days!Z34</f>
        <v>1.4105238570401144E-2</v>
      </c>
      <c r="F5" s="64">
        <v>2.4741200000000001E-2</v>
      </c>
      <c r="G5" s="64">
        <v>2.4765599999999999E-2</v>
      </c>
      <c r="H5" s="64">
        <v>2.4647700000000002E-2</v>
      </c>
      <c r="I5" s="64">
        <v>2.4690799999999999E-2</v>
      </c>
      <c r="J5" s="64">
        <v>2.4679E-2</v>
      </c>
      <c r="K5" s="62">
        <f t="shared" si="0"/>
        <v>2.4704860000000002E-2</v>
      </c>
      <c r="L5" s="60">
        <f>AVERAGE(K3:K8)</f>
        <v>2.4683490000000002E-2</v>
      </c>
      <c r="M5" s="61"/>
      <c r="N5" s="63"/>
    </row>
    <row r="6" spans="2:14">
      <c r="B6" s="59">
        <v>4</v>
      </c>
      <c r="C6" s="65">
        <v>4</v>
      </c>
      <c r="D6" s="60">
        <f t="shared" si="1"/>
        <v>1.2596397116574809E-2</v>
      </c>
      <c r="E6" s="60">
        <f>Reg_30days!Z35</f>
        <v>1.5091188888357934E-2</v>
      </c>
      <c r="F6" s="64">
        <v>2.4723599999999998E-2</v>
      </c>
      <c r="G6" s="64">
        <v>2.4752E-2</v>
      </c>
      <c r="H6" s="64">
        <v>2.4625000000000001E-2</v>
      </c>
      <c r="I6" s="64">
        <v>2.4668699999999998E-2</v>
      </c>
      <c r="J6" s="64">
        <v>2.4667600000000001E-2</v>
      </c>
      <c r="K6" s="62">
        <f t="shared" si="0"/>
        <v>2.4687379999999998E-2</v>
      </c>
      <c r="L6" s="60">
        <f>AVERAGE(K3:K9)</f>
        <v>2.4671508571428573E-2</v>
      </c>
      <c r="M6" s="61"/>
      <c r="N6" s="63"/>
    </row>
    <row r="7" spans="2:14">
      <c r="B7" s="59">
        <v>5</v>
      </c>
      <c r="C7" s="65">
        <v>5</v>
      </c>
      <c r="D7" s="60">
        <f t="shared" si="1"/>
        <v>1.2596397116574809E-2</v>
      </c>
      <c r="E7" s="60">
        <f>Reg_30days!Z36</f>
        <v>1.5831502575174679E-2</v>
      </c>
      <c r="F7" s="64">
        <v>2.4718500000000001E-2</v>
      </c>
      <c r="G7" s="64">
        <v>2.4736299999999999E-2</v>
      </c>
      <c r="H7" s="64">
        <v>2.4606900000000001E-2</v>
      </c>
      <c r="I7" s="64">
        <v>2.46421E-2</v>
      </c>
      <c r="J7" s="64">
        <v>2.46492E-2</v>
      </c>
      <c r="K7" s="62">
        <f t="shared" si="0"/>
        <v>2.4670600000000001E-2</v>
      </c>
      <c r="L7" s="60">
        <f t="shared" ref="L7:L9" si="2">AVERAGE(K4:K10)</f>
        <v>2.4652477142857142E-2</v>
      </c>
      <c r="M7" s="61"/>
      <c r="N7" s="63"/>
    </row>
    <row r="8" spans="2:14">
      <c r="B8" s="59">
        <v>6</v>
      </c>
      <c r="C8" s="65">
        <v>6</v>
      </c>
      <c r="D8" s="60">
        <f t="shared" si="1"/>
        <v>1.2596397116574809E-2</v>
      </c>
      <c r="E8" s="60">
        <f>Reg_30days!Z37</f>
        <v>1.6559195584104503E-2</v>
      </c>
      <c r="F8" s="64">
        <v>2.4685700000000001E-2</v>
      </c>
      <c r="G8" s="64">
        <v>2.4711E-2</v>
      </c>
      <c r="H8" s="64">
        <v>2.4571099999999998E-2</v>
      </c>
      <c r="I8" s="64">
        <v>2.4607799999999999E-2</v>
      </c>
      <c r="J8" s="64">
        <v>2.4625600000000001E-2</v>
      </c>
      <c r="K8" s="62">
        <f t="shared" si="0"/>
        <v>2.4640240000000001E-2</v>
      </c>
      <c r="L8" s="60">
        <f t="shared" si="2"/>
        <v>2.4624497142857141E-2</v>
      </c>
      <c r="M8" s="61"/>
      <c r="N8" s="63"/>
    </row>
    <row r="9" spans="2:14">
      <c r="B9" s="59">
        <v>7</v>
      </c>
      <c r="C9" s="65">
        <v>7</v>
      </c>
      <c r="D9" s="60">
        <f t="shared" si="1"/>
        <v>1.2596397116574809E-2</v>
      </c>
      <c r="E9" s="60">
        <f>Reg_30days!Z38</f>
        <v>1.7423507423747826E-2</v>
      </c>
      <c r="F9" s="64">
        <v>2.4646700000000001E-2</v>
      </c>
      <c r="G9" s="64">
        <v>2.4660999999999999E-2</v>
      </c>
      <c r="H9" s="64">
        <v>2.4539499999999999E-2</v>
      </c>
      <c r="I9" s="64">
        <v>2.45726E-2</v>
      </c>
      <c r="J9" s="64">
        <v>2.4578300000000001E-2</v>
      </c>
      <c r="K9" s="62">
        <f t="shared" si="0"/>
        <v>2.4599619999999999E-2</v>
      </c>
      <c r="L9" s="60">
        <f t="shared" si="2"/>
        <v>2.458548857142857E-2</v>
      </c>
      <c r="M9" s="61"/>
      <c r="N9" s="63"/>
    </row>
    <row r="10" spans="2:14">
      <c r="B10" s="59">
        <v>8</v>
      </c>
      <c r="C10" s="65">
        <v>8</v>
      </c>
      <c r="D10" s="60">
        <f t="shared" si="1"/>
        <v>1.2596397116574809E-2</v>
      </c>
      <c r="E10" s="60">
        <f>Reg_30days!Z39</f>
        <v>1.7916830283920514E-2</v>
      </c>
      <c r="F10" s="64">
        <v>2.4594100000000001E-2</v>
      </c>
      <c r="G10" s="64">
        <v>2.4637699999999998E-2</v>
      </c>
      <c r="H10" s="64">
        <v>2.45001E-2</v>
      </c>
      <c r="I10" s="64">
        <v>2.4523400000000001E-2</v>
      </c>
      <c r="J10" s="64">
        <v>2.4528299999999999E-2</v>
      </c>
      <c r="K10" s="62">
        <f t="shared" si="0"/>
        <v>2.4556720000000001E-2</v>
      </c>
      <c r="L10" s="60">
        <f t="shared" ref="L10:L37" si="3">AVERAGE(K7:K13)</f>
        <v>2.4537642857142855E-2</v>
      </c>
      <c r="M10" s="61"/>
      <c r="N10" s="63"/>
    </row>
    <row r="11" spans="2:14">
      <c r="B11" s="59">
        <v>9</v>
      </c>
      <c r="C11" s="65">
        <v>9</v>
      </c>
      <c r="D11" s="60">
        <f t="shared" si="1"/>
        <v>1.2596397116574809E-2</v>
      </c>
      <c r="E11" s="60">
        <f>Reg_30days!Z40</f>
        <v>1.8746478938799601E-2</v>
      </c>
      <c r="F11" s="64">
        <v>2.4549499999999998E-2</v>
      </c>
      <c r="G11" s="64">
        <v>2.45907E-2</v>
      </c>
      <c r="H11" s="64">
        <v>2.4431499999999998E-2</v>
      </c>
      <c r="I11" s="64">
        <v>2.4512300000000001E-2</v>
      </c>
      <c r="J11" s="64">
        <v>2.4476299999999999E-2</v>
      </c>
      <c r="K11" s="62">
        <f t="shared" si="0"/>
        <v>2.4512059999999995E-2</v>
      </c>
      <c r="L11" s="60">
        <f t="shared" si="3"/>
        <v>2.447284857142857E-2</v>
      </c>
      <c r="M11" s="61"/>
      <c r="N11" s="63"/>
    </row>
    <row r="12" spans="2:14">
      <c r="B12" s="59">
        <v>10</v>
      </c>
      <c r="C12" s="65">
        <v>10</v>
      </c>
      <c r="D12" s="60">
        <f t="shared" si="1"/>
        <v>1.2596397116574809E-2</v>
      </c>
      <c r="E12" s="60">
        <f>Reg_30days!Z41</f>
        <v>1.9534492665026933E-2</v>
      </c>
      <c r="F12" s="64">
        <v>2.4489500000000001E-2</v>
      </c>
      <c r="G12" s="64">
        <v>2.45055E-2</v>
      </c>
      <c r="H12" s="64">
        <v>2.43384E-2</v>
      </c>
      <c r="I12" s="64">
        <v>2.4425200000000001E-2</v>
      </c>
      <c r="J12" s="64">
        <v>2.4400399999999999E-2</v>
      </c>
      <c r="K12" s="62">
        <f t="shared" si="0"/>
        <v>2.44318E-2</v>
      </c>
      <c r="L12" s="60">
        <f t="shared" si="3"/>
        <v>2.4392248571428569E-2</v>
      </c>
      <c r="M12" s="61"/>
      <c r="N12" s="63"/>
    </row>
    <row r="13" spans="2:14">
      <c r="B13" s="59">
        <v>11</v>
      </c>
      <c r="C13" s="65">
        <v>11</v>
      </c>
      <c r="D13" s="60">
        <f t="shared" si="1"/>
        <v>1.2596397116574809E-2</v>
      </c>
      <c r="E13" s="60">
        <f>Reg_30days!Z42</f>
        <v>2.0085907841458608E-2</v>
      </c>
      <c r="F13" s="64">
        <v>2.4436800000000002E-2</v>
      </c>
      <c r="G13" s="64">
        <v>2.4406500000000001E-2</v>
      </c>
      <c r="H13" s="64">
        <v>2.4280599999999999E-2</v>
      </c>
      <c r="I13" s="64">
        <v>2.4322900000000001E-2</v>
      </c>
      <c r="J13" s="64">
        <v>2.43155E-2</v>
      </c>
      <c r="K13" s="62">
        <f t="shared" si="0"/>
        <v>2.4352459999999999E-2</v>
      </c>
      <c r="L13" s="60">
        <f t="shared" si="3"/>
        <v>2.4286188571428568E-2</v>
      </c>
      <c r="M13" s="61"/>
      <c r="N13" s="63"/>
    </row>
    <row r="14" spans="2:14">
      <c r="B14" s="59">
        <v>12</v>
      </c>
      <c r="C14" s="65">
        <v>12</v>
      </c>
      <c r="D14" s="60">
        <f t="shared" si="1"/>
        <v>1.2596397116574809E-2</v>
      </c>
      <c r="E14" s="60">
        <f>Reg_30days!Z43</f>
        <v>2.0574636825838793E-2</v>
      </c>
      <c r="F14" s="64">
        <v>2.43617E-2</v>
      </c>
      <c r="G14" s="64">
        <v>2.42408E-2</v>
      </c>
      <c r="H14" s="64">
        <v>2.4098399999999999E-2</v>
      </c>
      <c r="I14" s="64">
        <v>2.4169800000000002E-2</v>
      </c>
      <c r="J14" s="64">
        <v>2.42145E-2</v>
      </c>
      <c r="K14" s="62">
        <f t="shared" si="0"/>
        <v>2.4217040000000002E-2</v>
      </c>
      <c r="L14" s="60">
        <f t="shared" si="3"/>
        <v>2.4152934285714283E-2</v>
      </c>
      <c r="M14" s="61"/>
      <c r="N14" s="63"/>
    </row>
    <row r="15" spans="2:14">
      <c r="B15" s="59">
        <v>13</v>
      </c>
      <c r="C15" s="65">
        <v>13</v>
      </c>
      <c r="D15" s="60">
        <f t="shared" si="1"/>
        <v>1.2596397116574809E-2</v>
      </c>
      <c r="E15" s="60">
        <f>Reg_30days!Z44</f>
        <v>2.1674524322396777E-2</v>
      </c>
      <c r="F15" s="64">
        <v>2.42414E-2</v>
      </c>
      <c r="G15" s="64">
        <v>2.4174000000000001E-2</v>
      </c>
      <c r="H15" s="64">
        <v>2.3918700000000001E-2</v>
      </c>
      <c r="I15" s="64">
        <v>2.3952399999999999E-2</v>
      </c>
      <c r="J15" s="64">
        <v>2.4093699999999999E-2</v>
      </c>
      <c r="K15" s="62">
        <f t="shared" si="0"/>
        <v>2.407604E-2</v>
      </c>
      <c r="L15" s="60">
        <f t="shared" si="3"/>
        <v>2.398437714285714E-2</v>
      </c>
      <c r="M15" s="61"/>
      <c r="N15" s="63"/>
    </row>
    <row r="16" spans="2:14">
      <c r="B16" s="59">
        <v>14</v>
      </c>
      <c r="C16" s="65">
        <v>14</v>
      </c>
      <c r="D16" s="60">
        <f t="shared" si="1"/>
        <v>1.2596397116574809E-2</v>
      </c>
      <c r="E16" s="60">
        <f>Reg_30days!Z45</f>
        <v>2.2735848517223801E-2</v>
      </c>
      <c r="F16" s="64">
        <v>2.41129E-2</v>
      </c>
      <c r="G16" s="64">
        <v>2.3838999999999999E-2</v>
      </c>
      <c r="H16" s="64">
        <v>2.3681500000000001E-2</v>
      </c>
      <c r="I16" s="64">
        <v>2.3798199999999999E-2</v>
      </c>
      <c r="J16" s="64">
        <v>2.3854400000000001E-2</v>
      </c>
      <c r="K16" s="62">
        <f t="shared" si="0"/>
        <v>2.3857200000000002E-2</v>
      </c>
      <c r="L16" s="60">
        <f t="shared" si="3"/>
        <v>2.3780337142857145E-2</v>
      </c>
      <c r="M16" s="61"/>
      <c r="N16" s="63"/>
    </row>
    <row r="17" spans="2:14">
      <c r="B17" s="59">
        <v>15</v>
      </c>
      <c r="C17" s="65">
        <v>15</v>
      </c>
      <c r="D17" s="60">
        <f t="shared" si="1"/>
        <v>1.2596397116574809E-2</v>
      </c>
      <c r="E17" s="60">
        <f>Reg_30days!Z46</f>
        <v>2.3620099698526163E-2</v>
      </c>
      <c r="F17" s="64">
        <v>2.3892400000000001E-2</v>
      </c>
      <c r="G17" s="64">
        <v>2.3708400000000001E-2</v>
      </c>
      <c r="H17" s="64">
        <v>2.3375099999999999E-2</v>
      </c>
      <c r="I17" s="64">
        <v>2.3628400000000001E-2</v>
      </c>
      <c r="J17" s="64">
        <v>2.3515399999999999E-2</v>
      </c>
      <c r="K17" s="62">
        <f t="shared" si="0"/>
        <v>2.362394E-2</v>
      </c>
      <c r="L17" s="60">
        <f t="shared" si="3"/>
        <v>2.3522982857142858E-2</v>
      </c>
      <c r="M17" s="61"/>
      <c r="N17" s="63"/>
    </row>
    <row r="18" spans="2:14">
      <c r="B18" s="59">
        <v>16</v>
      </c>
      <c r="C18" s="65">
        <v>16</v>
      </c>
      <c r="D18" s="60">
        <f t="shared" si="1"/>
        <v>1.2596397116574809E-2</v>
      </c>
      <c r="E18" s="60">
        <f>Reg_30days!Z47</f>
        <v>2.4767234629103567E-2</v>
      </c>
      <c r="F18" s="64">
        <v>2.3623499999999999E-2</v>
      </c>
      <c r="G18" s="64">
        <v>2.3375400000000001E-2</v>
      </c>
      <c r="H18" s="64">
        <v>2.3172100000000001E-2</v>
      </c>
      <c r="I18" s="64">
        <v>2.3290700000000001E-2</v>
      </c>
      <c r="J18" s="64">
        <v>2.31991E-2</v>
      </c>
      <c r="K18" s="62">
        <f t="shared" si="0"/>
        <v>2.3332159999999998E-2</v>
      </c>
      <c r="L18" s="60">
        <f t="shared" si="3"/>
        <v>2.3212939999999998E-2</v>
      </c>
      <c r="M18" s="61"/>
      <c r="N18" s="63"/>
    </row>
    <row r="19" spans="2:14">
      <c r="B19" s="59">
        <v>17</v>
      </c>
      <c r="C19" s="65">
        <v>17</v>
      </c>
      <c r="D19" s="60">
        <f t="shared" si="1"/>
        <v>1.2596397116574809E-2</v>
      </c>
      <c r="E19" s="60">
        <f>Reg_30days!Z48</f>
        <v>2.585014354890915E-2</v>
      </c>
      <c r="F19" s="64">
        <v>2.32944E-2</v>
      </c>
      <c r="G19" s="64">
        <v>2.3164199999999999E-2</v>
      </c>
      <c r="H19" s="64">
        <v>2.2799300000000002E-2</v>
      </c>
      <c r="I19" s="64">
        <v>2.2919700000000001E-2</v>
      </c>
      <c r="J19" s="64">
        <v>2.2839999999999999E-2</v>
      </c>
      <c r="K19" s="62">
        <f t="shared" si="0"/>
        <v>2.3003520000000003E-2</v>
      </c>
      <c r="L19" s="60">
        <f t="shared" si="3"/>
        <v>2.2857057142857146E-2</v>
      </c>
      <c r="M19" s="61"/>
      <c r="N19" s="63"/>
    </row>
    <row r="20" spans="2:14">
      <c r="B20" s="59">
        <v>18</v>
      </c>
      <c r="C20" s="65">
        <v>18</v>
      </c>
      <c r="D20" s="60">
        <f t="shared" si="1"/>
        <v>1.2596397116574809E-2</v>
      </c>
      <c r="E20" s="60">
        <f>Reg_30days!Z49</f>
        <v>2.6643544590570896E-2</v>
      </c>
      <c r="F20" s="64">
        <v>2.2758E-2</v>
      </c>
      <c r="G20" s="64">
        <v>2.2669000000000002E-2</v>
      </c>
      <c r="H20" s="64">
        <v>2.2338799999999999E-2</v>
      </c>
      <c r="I20" s="64">
        <v>2.2543400000000002E-2</v>
      </c>
      <c r="J20" s="64">
        <v>2.2445699999999999E-2</v>
      </c>
      <c r="K20" s="62">
        <f t="shared" si="0"/>
        <v>2.2550980000000002E-2</v>
      </c>
      <c r="L20" s="60">
        <f t="shared" si="3"/>
        <v>2.2447614285714287E-2</v>
      </c>
      <c r="M20" s="61"/>
      <c r="N20" s="63"/>
    </row>
    <row r="21" spans="2:14">
      <c r="B21" s="59">
        <v>19</v>
      </c>
      <c r="C21" s="65">
        <v>19</v>
      </c>
      <c r="D21" s="60">
        <f t="shared" si="1"/>
        <v>1.2596397116574809E-2</v>
      </c>
      <c r="E21" s="60">
        <f>Reg_30days!Z50</f>
        <v>2.6811910320691589E-2</v>
      </c>
      <c r="F21" s="64">
        <v>2.2286899999999998E-2</v>
      </c>
      <c r="G21" s="64">
        <v>2.21622E-2</v>
      </c>
      <c r="H21" s="64">
        <v>2.1853600000000001E-2</v>
      </c>
      <c r="I21" s="64">
        <v>2.1978000000000001E-2</v>
      </c>
      <c r="J21" s="64">
        <v>2.1953E-2</v>
      </c>
      <c r="K21" s="62">
        <f t="shared" si="0"/>
        <v>2.2046739999999999E-2</v>
      </c>
      <c r="L21" s="60">
        <f t="shared" si="3"/>
        <v>2.196650857142857E-2</v>
      </c>
      <c r="M21" s="61"/>
      <c r="N21" s="63"/>
    </row>
    <row r="22" spans="2:14">
      <c r="B22" s="59">
        <v>20</v>
      </c>
      <c r="C22" s="65">
        <v>20</v>
      </c>
      <c r="D22" s="60">
        <f t="shared" si="1"/>
        <v>1.2596397116574809E-2</v>
      </c>
      <c r="E22" s="60">
        <f>Reg_30days!Z51</f>
        <v>2.7254024010539338E-2</v>
      </c>
      <c r="F22" s="64">
        <v>2.17743E-2</v>
      </c>
      <c r="G22" s="64">
        <v>2.1694700000000001E-2</v>
      </c>
      <c r="H22" s="64">
        <v>2.1542499999999999E-2</v>
      </c>
      <c r="I22" s="64">
        <v>2.1403700000000001E-2</v>
      </c>
      <c r="J22" s="64">
        <v>2.15091E-2</v>
      </c>
      <c r="K22" s="62">
        <f t="shared" si="0"/>
        <v>2.1584860000000001E-2</v>
      </c>
      <c r="L22" s="60">
        <f t="shared" si="3"/>
        <v>2.144163428571429E-2</v>
      </c>
      <c r="M22" s="61"/>
      <c r="N22" s="63"/>
    </row>
    <row r="23" spans="2:14">
      <c r="B23" s="59">
        <v>21</v>
      </c>
      <c r="C23" s="65">
        <v>21</v>
      </c>
      <c r="D23" s="60">
        <f t="shared" si="1"/>
        <v>1.2596397116574809E-2</v>
      </c>
      <c r="E23" s="60">
        <f>Reg_30days!Z52</f>
        <v>2.7149173242110435E-2</v>
      </c>
      <c r="F23" s="64">
        <v>2.10178E-2</v>
      </c>
      <c r="G23" s="64">
        <v>2.1108700000000001E-2</v>
      </c>
      <c r="H23" s="64">
        <v>2.10318E-2</v>
      </c>
      <c r="I23" s="64">
        <v>2.0769099999999999E-2</v>
      </c>
      <c r="J23" s="64">
        <v>2.1028100000000001E-2</v>
      </c>
      <c r="K23" s="62">
        <f t="shared" si="0"/>
        <v>2.0991100000000002E-2</v>
      </c>
      <c r="L23" s="60">
        <f t="shared" si="3"/>
        <v>2.0860380000000005E-2</v>
      </c>
      <c r="M23" s="61"/>
      <c r="N23" s="63"/>
    </row>
    <row r="24" spans="2:14">
      <c r="B24" s="59">
        <v>22</v>
      </c>
      <c r="C24" s="65">
        <v>22</v>
      </c>
      <c r="D24" s="60">
        <f t="shared" si="1"/>
        <v>1.2596397116574809E-2</v>
      </c>
      <c r="E24" s="60">
        <f>Reg_30days!Z53</f>
        <v>2.6844426443447512E-2</v>
      </c>
      <c r="F24" s="64">
        <v>2.0280400000000001E-2</v>
      </c>
      <c r="G24" s="64">
        <v>2.0315699999999999E-2</v>
      </c>
      <c r="H24" s="64">
        <v>2.0300800000000001E-2</v>
      </c>
      <c r="I24" s="64">
        <v>2.0110099999999999E-2</v>
      </c>
      <c r="J24" s="64">
        <v>2.0274E-2</v>
      </c>
      <c r="K24" s="62">
        <f t="shared" si="0"/>
        <v>2.0256199999999999E-2</v>
      </c>
      <c r="L24" s="60">
        <f t="shared" si="3"/>
        <v>2.0251748571428575E-2</v>
      </c>
      <c r="M24" s="61"/>
      <c r="N24" s="63"/>
    </row>
    <row r="25" spans="2:14">
      <c r="B25" s="59">
        <v>23</v>
      </c>
      <c r="C25" s="65">
        <v>23</v>
      </c>
      <c r="D25" s="60">
        <f t="shared" si="1"/>
        <v>1.2596397116574809E-2</v>
      </c>
      <c r="E25" s="60">
        <f>Reg_30days!Z54</f>
        <v>2.6352637516730192E-2</v>
      </c>
      <c r="F25" s="64">
        <v>1.9639299999999998E-2</v>
      </c>
      <c r="G25" s="64">
        <v>1.9781900000000002E-2</v>
      </c>
      <c r="H25" s="64">
        <v>1.9704599999999999E-2</v>
      </c>
      <c r="I25" s="64">
        <v>1.9445E-2</v>
      </c>
      <c r="J25" s="64">
        <v>1.9719400000000002E-2</v>
      </c>
      <c r="K25" s="62">
        <f t="shared" si="0"/>
        <v>1.9658040000000002E-2</v>
      </c>
      <c r="L25" s="60">
        <f t="shared" si="3"/>
        <v>1.9606808571428571E-2</v>
      </c>
      <c r="M25" s="61"/>
      <c r="N25" s="63"/>
    </row>
    <row r="26" spans="2:14">
      <c r="B26" s="59">
        <v>24</v>
      </c>
      <c r="C26" s="65">
        <v>24</v>
      </c>
      <c r="D26" s="60">
        <f t="shared" si="1"/>
        <v>1.2596397116574809E-2</v>
      </c>
      <c r="E26" s="60">
        <f>Reg_30days!Z55</f>
        <v>2.5807820536641594E-2</v>
      </c>
      <c r="F26" s="64">
        <v>1.8830699999999999E-2</v>
      </c>
      <c r="G26" s="64">
        <v>1.9201300000000001E-2</v>
      </c>
      <c r="H26" s="64">
        <v>1.8955E-2</v>
      </c>
      <c r="I26" s="64">
        <v>1.86762E-2</v>
      </c>
      <c r="J26" s="64">
        <v>1.90105E-2</v>
      </c>
      <c r="K26" s="62">
        <f t="shared" si="0"/>
        <v>1.8934739999999999E-2</v>
      </c>
      <c r="L26" s="60">
        <f t="shared" si="3"/>
        <v>1.8905488571428573E-2</v>
      </c>
      <c r="M26" s="61"/>
      <c r="N26" s="63"/>
    </row>
    <row r="27" spans="2:14">
      <c r="B27" s="59">
        <v>25</v>
      </c>
      <c r="C27" s="65">
        <v>25</v>
      </c>
      <c r="D27" s="60">
        <f t="shared" si="1"/>
        <v>1.2596397116574809E-2</v>
      </c>
      <c r="E27" s="60">
        <f>Reg_30days!Z56</f>
        <v>2.5170465930911625E-2</v>
      </c>
      <c r="F27" s="64">
        <v>1.82826E-2</v>
      </c>
      <c r="G27" s="64">
        <v>1.84409E-2</v>
      </c>
      <c r="H27" s="64">
        <v>1.82744E-2</v>
      </c>
      <c r="I27" s="64">
        <v>1.80418E-2</v>
      </c>
      <c r="J27" s="64">
        <v>1.8413100000000002E-2</v>
      </c>
      <c r="K27" s="62">
        <f t="shared" si="0"/>
        <v>1.8290560000000001E-2</v>
      </c>
      <c r="L27" s="60">
        <f t="shared" si="3"/>
        <v>1.817807714285714E-2</v>
      </c>
      <c r="M27" s="61"/>
      <c r="N27" s="63"/>
    </row>
    <row r="28" spans="2:14">
      <c r="B28" s="59">
        <v>26</v>
      </c>
      <c r="C28" s="65">
        <v>26</v>
      </c>
      <c r="D28" s="60">
        <f t="shared" si="1"/>
        <v>1.2596397116574809E-2</v>
      </c>
      <c r="E28" s="60">
        <f>Reg_30days!Z57</f>
        <v>2.4392045092651877E-2</v>
      </c>
      <c r="F28" s="64">
        <v>1.7491900000000001E-2</v>
      </c>
      <c r="G28" s="64">
        <v>1.7646499999999999E-2</v>
      </c>
      <c r="H28" s="64">
        <v>1.7519199999999999E-2</v>
      </c>
      <c r="I28" s="64">
        <v>1.73683E-2</v>
      </c>
      <c r="J28" s="64">
        <v>1.7634899999999998E-2</v>
      </c>
      <c r="K28" s="62">
        <f t="shared" si="0"/>
        <v>1.7532159999999998E-2</v>
      </c>
      <c r="L28" s="60">
        <f t="shared" si="3"/>
        <v>1.7439554285714285E-2</v>
      </c>
      <c r="M28" s="61"/>
      <c r="N28" s="63"/>
    </row>
    <row r="29" spans="2:14">
      <c r="B29" s="59">
        <v>27</v>
      </c>
      <c r="C29" s="65">
        <v>27</v>
      </c>
      <c r="D29" s="60">
        <f t="shared" si="1"/>
        <v>1.2596397116574809E-2</v>
      </c>
      <c r="E29" s="60">
        <f>Reg_30days!Z58</f>
        <v>2.3980075851605175E-2</v>
      </c>
      <c r="F29" s="64">
        <v>1.6588200000000001E-2</v>
      </c>
      <c r="G29" s="64">
        <v>1.67893E-2</v>
      </c>
      <c r="H29" s="64">
        <v>1.6774600000000001E-2</v>
      </c>
      <c r="I29" s="64">
        <v>1.6513099999999999E-2</v>
      </c>
      <c r="J29" s="64">
        <v>1.6712899999999999E-2</v>
      </c>
      <c r="K29" s="62">
        <f t="shared" si="0"/>
        <v>1.6675620000000002E-2</v>
      </c>
      <c r="L29" s="60">
        <f t="shared" si="3"/>
        <v>1.6663705714285715E-2</v>
      </c>
      <c r="M29" s="61"/>
      <c r="N29" s="63"/>
    </row>
    <row r="30" spans="2:14">
      <c r="B30" s="59">
        <v>28</v>
      </c>
      <c r="C30" s="65">
        <v>28</v>
      </c>
      <c r="D30" s="60">
        <f t="shared" si="1"/>
        <v>1.2596397116574809E-2</v>
      </c>
      <c r="E30" s="60">
        <f>Reg_30days!Z59</f>
        <v>2.1123966401377779E-2</v>
      </c>
      <c r="F30" s="64">
        <v>1.5983299999999999E-2</v>
      </c>
      <c r="G30" s="64">
        <v>1.60888E-2</v>
      </c>
      <c r="H30" s="64">
        <v>1.5935000000000001E-2</v>
      </c>
      <c r="I30" s="64">
        <v>1.5774699999999999E-2</v>
      </c>
      <c r="J30" s="64">
        <v>1.57143E-2</v>
      </c>
      <c r="K30" s="62">
        <f t="shared" si="0"/>
        <v>1.5899219999999999E-2</v>
      </c>
      <c r="L30" s="60">
        <f t="shared" si="3"/>
        <v>1.589606857142857E-2</v>
      </c>
      <c r="M30" s="61"/>
      <c r="N30" s="63"/>
    </row>
    <row r="31" spans="2:14">
      <c r="B31" s="59">
        <v>29</v>
      </c>
      <c r="C31" s="65">
        <v>29</v>
      </c>
      <c r="D31" s="60">
        <f t="shared" si="1"/>
        <v>1.2596397116574809E-2</v>
      </c>
      <c r="E31" s="60">
        <f>Reg_30days!Z60</f>
        <v>2.1056156905579753E-2</v>
      </c>
      <c r="F31" s="64">
        <v>1.52873E-2</v>
      </c>
      <c r="G31" s="64">
        <v>1.5359599999999999E-2</v>
      </c>
      <c r="H31" s="64">
        <v>1.50837E-2</v>
      </c>
      <c r="I31" s="64">
        <v>1.48621E-2</v>
      </c>
      <c r="J31" s="64">
        <v>1.4840000000000001E-2</v>
      </c>
      <c r="K31" s="62">
        <f t="shared" si="0"/>
        <v>1.5086540000000001E-2</v>
      </c>
      <c r="L31" s="60">
        <f t="shared" si="3"/>
        <v>1.5104457142857143E-2</v>
      </c>
      <c r="M31" s="61"/>
      <c r="N31" s="63"/>
    </row>
    <row r="32" spans="2:14">
      <c r="B32" s="59">
        <v>30</v>
      </c>
      <c r="C32" s="65">
        <v>30</v>
      </c>
      <c r="D32" s="60">
        <f t="shared" si="1"/>
        <v>1.2596397116574809E-2</v>
      </c>
      <c r="E32" s="60">
        <f>Reg_30days!Z61</f>
        <v>2.0739005194936926E-2</v>
      </c>
      <c r="F32" s="64">
        <v>1.45005E-2</v>
      </c>
      <c r="G32" s="64">
        <v>1.4436900000000001E-2</v>
      </c>
      <c r="H32" s="64">
        <v>1.4185E-2</v>
      </c>
      <c r="I32" s="64">
        <v>1.39775E-2</v>
      </c>
      <c r="J32" s="64">
        <v>1.4035600000000001E-2</v>
      </c>
      <c r="K32" s="62">
        <f t="shared" si="0"/>
        <v>1.4227100000000001E-2</v>
      </c>
      <c r="L32" s="60">
        <f t="shared" si="3"/>
        <v>1.4310700000000001E-2</v>
      </c>
      <c r="M32" s="61"/>
      <c r="N32" s="63"/>
    </row>
    <row r="33" spans="2:14">
      <c r="B33" s="59">
        <v>31</v>
      </c>
      <c r="C33" s="65">
        <v>31</v>
      </c>
      <c r="D33" s="60">
        <f t="shared" si="1"/>
        <v>1.2596397116574809E-2</v>
      </c>
      <c r="E33" s="60">
        <f>Reg_30days!Z62</f>
        <v>2.0314954353718502E-2</v>
      </c>
      <c r="F33" s="64">
        <v>1.3951699999999999E-2</v>
      </c>
      <c r="G33" s="64">
        <v>1.38265E-2</v>
      </c>
      <c r="H33" s="64">
        <v>1.3222599999999999E-2</v>
      </c>
      <c r="I33" s="64">
        <v>1.33934E-2</v>
      </c>
      <c r="J33" s="64">
        <v>1.3412200000000001E-2</v>
      </c>
      <c r="K33" s="62">
        <f t="shared" si="0"/>
        <v>1.356128E-2</v>
      </c>
      <c r="L33" s="60">
        <f t="shared" si="3"/>
        <v>1.3515137142857145E-2</v>
      </c>
      <c r="M33" s="61"/>
      <c r="N33" s="63"/>
    </row>
    <row r="34" spans="2:14">
      <c r="B34" s="59">
        <v>32</v>
      </c>
      <c r="C34" s="65">
        <v>32</v>
      </c>
      <c r="D34" s="60">
        <f t="shared" si="1"/>
        <v>1.2596397116574809E-2</v>
      </c>
      <c r="E34" s="60">
        <f>Reg_30days!Z63</f>
        <v>1.9498182500071567E-2</v>
      </c>
      <c r="F34" s="64">
        <v>1.2985399999999999E-2</v>
      </c>
      <c r="G34" s="64">
        <v>1.3225900000000001E-2</v>
      </c>
      <c r="H34" s="64">
        <v>1.2386899999999999E-2</v>
      </c>
      <c r="I34" s="64">
        <v>1.25346E-2</v>
      </c>
      <c r="J34" s="64">
        <v>1.2613600000000001E-2</v>
      </c>
      <c r="K34" s="62">
        <f t="shared" si="0"/>
        <v>1.2749279999999998E-2</v>
      </c>
      <c r="L34" s="60">
        <f t="shared" si="3"/>
        <v>1.2711470000000001E-2</v>
      </c>
      <c r="M34" s="61"/>
      <c r="N34" s="63"/>
    </row>
    <row r="35" spans="2:14">
      <c r="B35" s="59">
        <v>33</v>
      </c>
      <c r="C35" s="65">
        <v>33</v>
      </c>
      <c r="D35" s="60">
        <f t="shared" ref="D35:D62" si="4">$E$3</f>
        <v>1.2596397116574809E-2</v>
      </c>
      <c r="E35" s="60">
        <f>Reg_30days!Z64</f>
        <v>1.9011592699415568E-2</v>
      </c>
      <c r="F35" s="64">
        <v>1.22427E-2</v>
      </c>
      <c r="G35" s="64">
        <v>1.2298999999999999E-2</v>
      </c>
      <c r="H35" s="64">
        <v>1.1638300000000001E-2</v>
      </c>
      <c r="I35" s="64">
        <v>1.15893E-2</v>
      </c>
      <c r="J35" s="64">
        <v>1.2109999999999999E-2</v>
      </c>
      <c r="K35" s="62">
        <f t="shared" ref="K35:K62" si="5">AVERAGE(F35:J35)</f>
        <v>1.197586E-2</v>
      </c>
      <c r="L35" s="60">
        <f t="shared" si="3"/>
        <v>1.1935461428571431E-2</v>
      </c>
      <c r="M35" s="61"/>
      <c r="N35" s="63"/>
    </row>
    <row r="36" spans="2:14">
      <c r="B36" s="59">
        <v>34</v>
      </c>
      <c r="C36" s="65">
        <v>34</v>
      </c>
      <c r="D36" s="60">
        <f t="shared" si="4"/>
        <v>1.2596397116574809E-2</v>
      </c>
      <c r="E36" s="60">
        <f>Reg_30days!Z65</f>
        <v>1.7947895133066421E-2</v>
      </c>
      <c r="F36" s="64">
        <v>1.12052E-2</v>
      </c>
      <c r="G36" s="64">
        <v>1.12183E-2</v>
      </c>
      <c r="H36" s="64">
        <v>1.08209E-2</v>
      </c>
      <c r="I36" s="64">
        <v>1.09961E-2</v>
      </c>
      <c r="J36" s="64">
        <v>1.12929E-2</v>
      </c>
      <c r="K36" s="62">
        <f t="shared" si="5"/>
        <v>1.1106680000000001E-2</v>
      </c>
      <c r="L36" s="60">
        <f t="shared" si="3"/>
        <v>1.118392857142857E-2</v>
      </c>
      <c r="M36" s="61"/>
      <c r="N36" s="63"/>
    </row>
    <row r="37" spans="2:14">
      <c r="B37" s="59">
        <v>35</v>
      </c>
      <c r="C37" s="65">
        <v>35</v>
      </c>
      <c r="D37" s="60">
        <f t="shared" si="4"/>
        <v>1.2596397116574809E-2</v>
      </c>
      <c r="E37" s="60">
        <f>Reg_30days!Z66</f>
        <v>1.9411450888218683E-2</v>
      </c>
      <c r="F37" s="64">
        <v>1.05337E-2</v>
      </c>
      <c r="G37" s="64">
        <v>1.03179E-2</v>
      </c>
      <c r="H37" s="64">
        <v>1.00657E-2</v>
      </c>
      <c r="I37" s="64">
        <v>9.9188499999999999E-3</v>
      </c>
      <c r="J37" s="64">
        <v>1.05316E-2</v>
      </c>
      <c r="K37" s="62">
        <f t="shared" si="5"/>
        <v>1.0273550000000001E-2</v>
      </c>
      <c r="L37" s="60">
        <f t="shared" si="3"/>
        <v>1.0434189142857143E-2</v>
      </c>
      <c r="M37" s="61"/>
      <c r="N37" s="63"/>
    </row>
    <row r="38" spans="2:14">
      <c r="B38" s="59">
        <v>36</v>
      </c>
      <c r="C38" s="65">
        <v>36</v>
      </c>
      <c r="D38" s="60">
        <f t="shared" si="4"/>
        <v>1.2596397116574809E-2</v>
      </c>
      <c r="E38" s="60">
        <f>Reg_30days!Z67</f>
        <v>1.8248225417248378E-2</v>
      </c>
      <c r="F38" s="64">
        <v>1.00427E-2</v>
      </c>
      <c r="G38" s="64">
        <v>9.7425500000000009E-3</v>
      </c>
      <c r="H38" s="64">
        <v>9.2792900000000008E-3</v>
      </c>
      <c r="I38" s="64">
        <v>9.3150000000000004E-3</v>
      </c>
      <c r="J38" s="64">
        <v>9.8928599999999998E-3</v>
      </c>
      <c r="K38" s="62">
        <f t="shared" si="5"/>
        <v>9.6544800000000017E-3</v>
      </c>
      <c r="L38" s="60">
        <f t="shared" ref="L38:L61" si="6">AVERAGE(K35:K41)</f>
        <v>9.7258285714285717E-3</v>
      </c>
      <c r="M38" s="61"/>
      <c r="N38" s="63"/>
    </row>
    <row r="39" spans="2:14">
      <c r="B39" s="59">
        <v>37</v>
      </c>
      <c r="C39" s="65">
        <v>37</v>
      </c>
      <c r="D39" s="60">
        <f t="shared" si="4"/>
        <v>1.2596397116574809E-2</v>
      </c>
      <c r="E39" s="60">
        <f>Reg_30days!Z68</f>
        <v>1.7298505738597491E-2</v>
      </c>
      <c r="F39" s="64">
        <v>9.05247E-3</v>
      </c>
      <c r="G39" s="64">
        <v>9.1175900000000001E-3</v>
      </c>
      <c r="H39" s="64">
        <v>8.8202000000000003E-3</v>
      </c>
      <c r="I39" s="64">
        <v>8.6834000000000008E-3</v>
      </c>
      <c r="J39" s="64">
        <v>9.1581900000000001E-3</v>
      </c>
      <c r="K39" s="62">
        <f t="shared" si="5"/>
        <v>8.9663700000000013E-3</v>
      </c>
      <c r="L39" s="60">
        <f t="shared" si="6"/>
        <v>9.0517819999999995E-3</v>
      </c>
      <c r="M39" s="61"/>
      <c r="N39" s="63"/>
    </row>
    <row r="40" spans="2:14">
      <c r="B40" s="59">
        <v>38</v>
      </c>
      <c r="C40" s="65">
        <v>38</v>
      </c>
      <c r="D40" s="60">
        <f t="shared" si="4"/>
        <v>1.2596397116574809E-2</v>
      </c>
      <c r="E40" s="60">
        <f>Reg_30days!Z69</f>
        <v>1.6442357814030452E-2</v>
      </c>
      <c r="F40" s="64">
        <v>8.4082400000000009E-3</v>
      </c>
      <c r="G40" s="64">
        <v>8.4131899999999992E-3</v>
      </c>
      <c r="H40" s="64">
        <v>8.3719099999999998E-3</v>
      </c>
      <c r="I40" s="64">
        <v>8.0135399999999996E-3</v>
      </c>
      <c r="J40" s="64">
        <v>8.3586400000000005E-3</v>
      </c>
      <c r="K40" s="62">
        <f t="shared" si="5"/>
        <v>8.3131039999999982E-3</v>
      </c>
      <c r="L40" s="60">
        <f t="shared" si="6"/>
        <v>8.4540980000000019E-3</v>
      </c>
      <c r="M40" s="61"/>
      <c r="N40" s="63"/>
    </row>
    <row r="41" spans="2:14">
      <c r="B41" s="59">
        <v>39</v>
      </c>
      <c r="C41" s="65">
        <v>39</v>
      </c>
      <c r="D41" s="60">
        <f t="shared" si="4"/>
        <v>1.2596397116574809E-2</v>
      </c>
      <c r="E41" s="60">
        <f>Reg_30days!Z70</f>
        <v>1.575583343985406E-2</v>
      </c>
      <c r="F41" s="64">
        <v>7.9193300000000005E-3</v>
      </c>
      <c r="G41" s="64">
        <v>7.8393500000000001E-3</v>
      </c>
      <c r="H41" s="64">
        <v>7.7723999999999996E-3</v>
      </c>
      <c r="I41" s="64">
        <v>7.6241399999999997E-3</v>
      </c>
      <c r="J41" s="64">
        <v>7.7985600000000004E-3</v>
      </c>
      <c r="K41" s="62">
        <f t="shared" si="5"/>
        <v>7.7907560000000002E-3</v>
      </c>
      <c r="L41" s="60">
        <f t="shared" si="6"/>
        <v>7.9160608571428575E-3</v>
      </c>
      <c r="M41" s="61"/>
      <c r="N41" s="63"/>
    </row>
    <row r="42" spans="2:14">
      <c r="B42" s="59">
        <v>40</v>
      </c>
      <c r="C42" s="65">
        <v>40</v>
      </c>
      <c r="D42" s="60">
        <f t="shared" si="4"/>
        <v>1.2596397116574809E-2</v>
      </c>
      <c r="E42" s="60">
        <f>Reg_30days!Z71</f>
        <v>1.5390570694054943E-2</v>
      </c>
      <c r="F42" s="64">
        <v>7.2941899999999999E-3</v>
      </c>
      <c r="G42" s="64">
        <v>7.3184499999999998E-3</v>
      </c>
      <c r="H42" s="64">
        <v>7.3060699999999996E-3</v>
      </c>
      <c r="I42" s="64">
        <v>7.1529999999999996E-3</v>
      </c>
      <c r="J42" s="64">
        <v>7.2159600000000004E-3</v>
      </c>
      <c r="K42" s="62">
        <f t="shared" si="5"/>
        <v>7.2575340000000004E-3</v>
      </c>
      <c r="L42" s="60">
        <f t="shared" si="6"/>
        <v>7.4292677142857146E-3</v>
      </c>
      <c r="M42" s="61"/>
      <c r="N42" s="63"/>
    </row>
    <row r="43" spans="2:14">
      <c r="B43" s="59">
        <v>41</v>
      </c>
      <c r="C43" s="65">
        <v>41</v>
      </c>
      <c r="D43" s="60">
        <f t="shared" si="4"/>
        <v>1.2596397116574809E-2</v>
      </c>
      <c r="E43" s="60">
        <f>Reg_30days!Z72</f>
        <v>1.4755057759943836E-2</v>
      </c>
      <c r="F43" s="64">
        <v>6.8069699999999999E-3</v>
      </c>
      <c r="G43" s="64">
        <v>6.9647099999999998E-3</v>
      </c>
      <c r="H43" s="64">
        <v>6.9269400000000004E-3</v>
      </c>
      <c r="I43" s="64">
        <v>6.9171500000000004E-3</v>
      </c>
      <c r="J43" s="64">
        <v>6.9986900000000001E-3</v>
      </c>
      <c r="K43" s="62">
        <f t="shared" si="5"/>
        <v>6.9228919999999999E-3</v>
      </c>
      <c r="L43" s="60">
        <f t="shared" si="6"/>
        <v>7.0059228571428562E-3</v>
      </c>
      <c r="M43" s="61"/>
      <c r="N43" s="63"/>
    </row>
    <row r="44" spans="2:14">
      <c r="B44" s="59">
        <v>42</v>
      </c>
      <c r="C44" s="65">
        <v>42</v>
      </c>
      <c r="D44" s="60">
        <f t="shared" si="4"/>
        <v>1.2596397116574809E-2</v>
      </c>
      <c r="E44" s="60">
        <f>Reg_30days!Z73</f>
        <v>1.4131689017264012E-2</v>
      </c>
      <c r="F44" s="64">
        <v>6.4337200000000004E-3</v>
      </c>
      <c r="G44" s="64">
        <v>6.6093100000000002E-3</v>
      </c>
      <c r="H44" s="64">
        <v>6.5491200000000003E-3</v>
      </c>
      <c r="I44" s="64">
        <v>6.6217200000000002E-3</v>
      </c>
      <c r="J44" s="64">
        <v>6.3225800000000004E-3</v>
      </c>
      <c r="K44" s="62">
        <f t="shared" si="5"/>
        <v>6.5072900000000006E-3</v>
      </c>
      <c r="L44" s="60">
        <f t="shared" si="6"/>
        <v>6.6495954285714278E-3</v>
      </c>
      <c r="M44" s="61"/>
      <c r="N44" s="63"/>
    </row>
    <row r="45" spans="2:14">
      <c r="B45" s="59">
        <v>43</v>
      </c>
      <c r="C45" s="65">
        <v>43</v>
      </c>
      <c r="D45" s="60">
        <f t="shared" si="4"/>
        <v>1.2596397116574809E-2</v>
      </c>
      <c r="E45" s="60">
        <f>Reg_30days!Z74</f>
        <v>1.3460634274009193E-2</v>
      </c>
      <c r="F45" s="64">
        <v>6.1528099999999999E-3</v>
      </c>
      <c r="G45" s="64">
        <v>6.3326299999999997E-3</v>
      </c>
      <c r="H45" s="64">
        <v>6.3235599999999998E-3</v>
      </c>
      <c r="I45" s="64">
        <v>6.3651999999999997E-3</v>
      </c>
      <c r="J45" s="64">
        <v>6.0604400000000003E-3</v>
      </c>
      <c r="K45" s="62">
        <f t="shared" si="5"/>
        <v>6.2469280000000005E-3</v>
      </c>
      <c r="L45" s="60">
        <f t="shared" si="6"/>
        <v>6.3445194285714282E-3</v>
      </c>
      <c r="M45" s="61"/>
      <c r="N45" s="63"/>
    </row>
    <row r="46" spans="2:14">
      <c r="B46" s="59">
        <v>44</v>
      </c>
      <c r="C46" s="65">
        <v>44</v>
      </c>
      <c r="D46" s="60">
        <f t="shared" si="4"/>
        <v>1.2596397116574809E-2</v>
      </c>
      <c r="E46" s="60">
        <f>Reg_30days!Z75</f>
        <v>1.2693865955228548E-2</v>
      </c>
      <c r="F46" s="64">
        <v>5.9193199999999996E-3</v>
      </c>
      <c r="G46" s="64">
        <v>6.0450900000000004E-3</v>
      </c>
      <c r="H46" s="64">
        <v>6.0750099999999996E-3</v>
      </c>
      <c r="I46" s="64">
        <v>6.1465199999999999E-3</v>
      </c>
      <c r="J46" s="64">
        <v>5.8288400000000001E-3</v>
      </c>
      <c r="K46" s="62">
        <f t="shared" si="5"/>
        <v>6.0029559999999994E-3</v>
      </c>
      <c r="L46" s="60">
        <f t="shared" si="6"/>
        <v>6.0913565714285712E-3</v>
      </c>
      <c r="M46" s="61"/>
      <c r="N46" s="63"/>
    </row>
    <row r="47" spans="2:14">
      <c r="B47" s="59">
        <v>45</v>
      </c>
      <c r="C47" s="65">
        <v>45</v>
      </c>
      <c r="D47" s="60">
        <f t="shared" si="4"/>
        <v>1.2596397116574809E-2</v>
      </c>
      <c r="E47" s="60">
        <f>Reg_30days!Z76</f>
        <v>1.1594615160168889E-2</v>
      </c>
      <c r="F47" s="64">
        <v>5.7135399999999996E-3</v>
      </c>
      <c r="G47" s="64">
        <v>5.8421699999999998E-3</v>
      </c>
      <c r="H47" s="64">
        <v>5.8805699999999999E-3</v>
      </c>
      <c r="I47" s="64">
        <v>5.9794999999999996E-3</v>
      </c>
      <c r="J47" s="64">
        <v>5.67828E-3</v>
      </c>
      <c r="K47" s="62">
        <f t="shared" si="5"/>
        <v>5.8188119999999996E-3</v>
      </c>
      <c r="L47" s="60">
        <f t="shared" si="6"/>
        <v>5.8677360000000001E-3</v>
      </c>
      <c r="M47" s="61"/>
      <c r="N47" s="63"/>
    </row>
    <row r="48" spans="2:14">
      <c r="B48" s="59">
        <v>46</v>
      </c>
      <c r="C48" s="65">
        <v>46</v>
      </c>
      <c r="D48" s="60">
        <f t="shared" si="4"/>
        <v>1.2596397116574809E-2</v>
      </c>
      <c r="E48" s="60">
        <f>Reg_30days!Z77</f>
        <v>1.1148706673126453E-2</v>
      </c>
      <c r="F48" s="64">
        <v>5.5767600000000001E-3</v>
      </c>
      <c r="G48" s="64">
        <v>5.6942900000000003E-3</v>
      </c>
      <c r="H48" s="64">
        <v>5.7209899999999996E-3</v>
      </c>
      <c r="I48" s="64">
        <v>5.7436700000000002E-3</v>
      </c>
      <c r="J48" s="64">
        <v>5.54041E-3</v>
      </c>
      <c r="K48" s="62">
        <f t="shared" si="5"/>
        <v>5.6552239999999995E-3</v>
      </c>
      <c r="L48" s="60">
        <f t="shared" si="6"/>
        <v>5.6902111428571434E-3</v>
      </c>
      <c r="M48" s="61"/>
      <c r="N48" s="63"/>
    </row>
    <row r="49" spans="2:14">
      <c r="B49" s="59">
        <v>47</v>
      </c>
      <c r="C49" s="65">
        <v>47</v>
      </c>
      <c r="D49" s="60">
        <f t="shared" si="4"/>
        <v>1.2596397116574809E-2</v>
      </c>
      <c r="E49" s="60">
        <f>Reg_30days!Z78</f>
        <v>1.0607763987613561E-2</v>
      </c>
      <c r="F49" s="64">
        <v>5.4484900000000003E-3</v>
      </c>
      <c r="G49" s="64">
        <v>5.5551200000000002E-3</v>
      </c>
      <c r="H49" s="64">
        <v>5.4853899999999997E-3</v>
      </c>
      <c r="I49" s="64">
        <v>5.5416399999999996E-3</v>
      </c>
      <c r="J49" s="64">
        <v>5.3963300000000004E-3</v>
      </c>
      <c r="K49" s="62">
        <f t="shared" si="5"/>
        <v>5.4853940000000002E-3</v>
      </c>
      <c r="L49" s="60">
        <f t="shared" si="6"/>
        <v>5.5428274285714294E-3</v>
      </c>
      <c r="M49" s="61"/>
      <c r="N49" s="63"/>
    </row>
    <row r="50" spans="2:14">
      <c r="B50" s="59">
        <v>48</v>
      </c>
      <c r="C50" s="65">
        <v>48</v>
      </c>
      <c r="D50" s="60">
        <f t="shared" si="4"/>
        <v>1.2596397116574809E-2</v>
      </c>
      <c r="E50" s="60">
        <f>Reg_30days!Z79</f>
        <v>1.0765196386433973E-2</v>
      </c>
      <c r="F50" s="64">
        <v>5.3401200000000003E-3</v>
      </c>
      <c r="G50" s="64">
        <v>5.4299400000000003E-3</v>
      </c>
      <c r="H50" s="64">
        <v>5.3455000000000004E-3</v>
      </c>
      <c r="I50" s="64">
        <v>5.3596700000000004E-3</v>
      </c>
      <c r="J50" s="64">
        <v>5.3125100000000003E-3</v>
      </c>
      <c r="K50" s="62">
        <f t="shared" si="5"/>
        <v>5.3575480000000002E-3</v>
      </c>
      <c r="L50" s="60">
        <f t="shared" si="6"/>
        <v>5.4271948571428582E-3</v>
      </c>
      <c r="M50" s="61"/>
      <c r="N50" s="63"/>
    </row>
    <row r="51" spans="2:14">
      <c r="B51" s="59">
        <v>49</v>
      </c>
      <c r="C51" s="65">
        <v>49</v>
      </c>
      <c r="D51" s="60">
        <f t="shared" si="4"/>
        <v>1.2596397116574809E-2</v>
      </c>
      <c r="E51" s="60">
        <f>Reg_30days!Z80</f>
        <v>1.008985510856813E-2</v>
      </c>
      <c r="F51" s="64">
        <v>5.2797900000000004E-3</v>
      </c>
      <c r="G51" s="64">
        <v>5.3252899999999999E-3</v>
      </c>
      <c r="H51" s="64">
        <v>5.2163299999999999E-3</v>
      </c>
      <c r="I51" s="64">
        <v>5.2553699999999997E-3</v>
      </c>
      <c r="J51" s="64">
        <v>5.2462999999999997E-3</v>
      </c>
      <c r="K51" s="62">
        <f t="shared" si="5"/>
        <v>5.2646159999999997E-3</v>
      </c>
      <c r="L51" s="60">
        <f t="shared" si="6"/>
        <v>5.3362705714285726E-3</v>
      </c>
      <c r="M51" s="61"/>
      <c r="N51" s="63"/>
    </row>
    <row r="52" spans="2:14">
      <c r="B52" s="59">
        <v>50</v>
      </c>
      <c r="C52" s="65">
        <v>50</v>
      </c>
      <c r="D52" s="60">
        <f t="shared" si="4"/>
        <v>1.2596397116574809E-2</v>
      </c>
      <c r="E52" s="60">
        <f>Reg_30days!Z81</f>
        <v>9.6770830330055336E-3</v>
      </c>
      <c r="F52" s="64">
        <v>5.2308199999999997E-3</v>
      </c>
      <c r="G52" s="64">
        <v>5.2688300000000004E-3</v>
      </c>
      <c r="H52" s="64">
        <v>5.1727300000000004E-3</v>
      </c>
      <c r="I52" s="64">
        <v>5.2014699999999997E-3</v>
      </c>
      <c r="J52" s="64">
        <v>5.2023599999999996E-3</v>
      </c>
      <c r="K52" s="62">
        <f t="shared" si="5"/>
        <v>5.2152420000000001E-3</v>
      </c>
      <c r="L52" s="60">
        <f t="shared" si="6"/>
        <v>5.2680117142857143E-3</v>
      </c>
      <c r="M52" s="61"/>
      <c r="N52" s="63"/>
    </row>
    <row r="53" spans="2:14">
      <c r="B53" s="59">
        <v>51</v>
      </c>
      <c r="C53" s="65">
        <v>51</v>
      </c>
      <c r="D53" s="60">
        <f t="shared" si="4"/>
        <v>1.2596397116574809E-2</v>
      </c>
      <c r="E53" s="60">
        <f>Reg_30days!Z82</f>
        <v>9.2754409991383339E-3</v>
      </c>
      <c r="F53" s="64">
        <v>5.2120400000000002E-3</v>
      </c>
      <c r="G53" s="64">
        <v>5.2430699999999998E-3</v>
      </c>
      <c r="H53" s="64">
        <v>5.1527099999999996E-3</v>
      </c>
      <c r="I53" s="64">
        <v>5.1782299999999998E-3</v>
      </c>
      <c r="J53" s="64">
        <v>5.1815899999999998E-3</v>
      </c>
      <c r="K53" s="62">
        <f t="shared" si="5"/>
        <v>5.1935280000000002E-3</v>
      </c>
      <c r="L53" s="60">
        <f t="shared" si="6"/>
        <v>5.2233354285714292E-3</v>
      </c>
      <c r="M53" s="61"/>
      <c r="N53" s="63"/>
    </row>
    <row r="54" spans="2:14">
      <c r="B54" s="59">
        <v>52</v>
      </c>
      <c r="C54" s="65">
        <v>52</v>
      </c>
      <c r="D54" s="60">
        <f t="shared" si="4"/>
        <v>1.2596397116574809E-2</v>
      </c>
      <c r="E54" s="60">
        <f>Reg_30days!Z83</f>
        <v>9.1487939291618279E-3</v>
      </c>
      <c r="F54" s="64">
        <v>5.1997099999999997E-3</v>
      </c>
      <c r="G54" s="64">
        <v>5.22668E-3</v>
      </c>
      <c r="H54" s="64">
        <v>5.1430399999999998E-3</v>
      </c>
      <c r="I54" s="64">
        <v>5.1698500000000001E-3</v>
      </c>
      <c r="J54" s="64">
        <v>5.1724300000000004E-3</v>
      </c>
      <c r="K54" s="62">
        <f t="shared" si="5"/>
        <v>5.1823419999999995E-3</v>
      </c>
      <c r="L54" s="60">
        <f t="shared" si="6"/>
        <v>5.1966134285714293E-3</v>
      </c>
      <c r="M54" s="61"/>
      <c r="N54" s="63"/>
    </row>
    <row r="55" spans="2:14">
      <c r="B55" s="59">
        <v>53</v>
      </c>
      <c r="C55" s="65">
        <v>53</v>
      </c>
      <c r="D55" s="60">
        <f t="shared" si="4"/>
        <v>1.2596397116574809E-2</v>
      </c>
      <c r="E55" s="60">
        <f>Reg_30days!Z84</f>
        <v>8.6375321649997377E-3</v>
      </c>
      <c r="F55" s="64">
        <v>5.1932000000000002E-3</v>
      </c>
      <c r="G55" s="64">
        <v>5.2225700000000002E-3</v>
      </c>
      <c r="H55" s="64">
        <v>5.1389599999999997E-3</v>
      </c>
      <c r="I55" s="64">
        <v>5.1634000000000003E-3</v>
      </c>
      <c r="J55" s="64">
        <v>5.1689300000000004E-3</v>
      </c>
      <c r="K55" s="62">
        <f t="shared" si="5"/>
        <v>5.177412000000001E-3</v>
      </c>
      <c r="L55" s="60">
        <f t="shared" si="6"/>
        <v>5.1828611428571441E-3</v>
      </c>
      <c r="M55" s="61"/>
      <c r="N55" s="63"/>
    </row>
    <row r="56" spans="2:14">
      <c r="B56" s="59">
        <v>54</v>
      </c>
      <c r="C56" s="65">
        <v>54</v>
      </c>
      <c r="D56" s="60">
        <f t="shared" si="4"/>
        <v>1.2596397116574809E-2</v>
      </c>
      <c r="E56" s="60">
        <f>Reg_30days!Z85</f>
        <v>8.6731908237296738E-3</v>
      </c>
      <c r="F56" s="64">
        <v>5.18696E-3</v>
      </c>
      <c r="G56" s="64">
        <v>5.2144799999999996E-3</v>
      </c>
      <c r="H56" s="64">
        <v>5.1365300000000003E-3</v>
      </c>
      <c r="I56" s="64">
        <v>5.15995E-3</v>
      </c>
      <c r="J56" s="64">
        <v>5.1653799999999998E-3</v>
      </c>
      <c r="K56" s="62">
        <f t="shared" si="5"/>
        <v>5.1726600000000008E-3</v>
      </c>
      <c r="L56" s="60">
        <f t="shared" si="6"/>
        <v>5.1758699999999999E-3</v>
      </c>
      <c r="M56" s="61"/>
      <c r="N56" s="63"/>
    </row>
    <row r="57" spans="2:14">
      <c r="B57" s="59">
        <v>55</v>
      </c>
      <c r="C57" s="65">
        <v>55</v>
      </c>
      <c r="D57" s="60">
        <f t="shared" si="4"/>
        <v>1.2596397116574809E-2</v>
      </c>
      <c r="E57" s="60">
        <f>Reg_30days!Z86</f>
        <v>7.4121787652053168E-3</v>
      </c>
      <c r="F57" s="64">
        <v>5.1847400000000002E-3</v>
      </c>
      <c r="G57" s="64">
        <v>5.21091E-3</v>
      </c>
      <c r="H57" s="64">
        <v>5.1360199999999998E-3</v>
      </c>
      <c r="I57" s="64">
        <v>5.1579299999999998E-3</v>
      </c>
      <c r="J57" s="64">
        <v>5.16287E-3</v>
      </c>
      <c r="K57" s="62">
        <f t="shared" si="5"/>
        <v>5.1704939999999994E-3</v>
      </c>
      <c r="L57" s="60">
        <f t="shared" si="6"/>
        <v>5.1720051428571423E-3</v>
      </c>
      <c r="M57" s="61"/>
      <c r="N57" s="63"/>
    </row>
    <row r="58" spans="2:14">
      <c r="B58" s="59">
        <v>56</v>
      </c>
      <c r="C58" s="65">
        <v>56</v>
      </c>
      <c r="D58" s="60">
        <f t="shared" si="4"/>
        <v>1.2596397116574809E-2</v>
      </c>
      <c r="E58" s="60">
        <f>Reg_30days!Z87</f>
        <v>6.9675896793038386E-3</v>
      </c>
      <c r="F58" s="64">
        <v>5.1814399999999998E-3</v>
      </c>
      <c r="G58" s="64">
        <v>5.2083199999999998E-3</v>
      </c>
      <c r="H58" s="64">
        <v>5.1350099999999997E-3</v>
      </c>
      <c r="I58" s="64">
        <v>5.1561100000000002E-3</v>
      </c>
      <c r="J58" s="64">
        <v>5.1608699999999997E-3</v>
      </c>
      <c r="K58" s="62">
        <f t="shared" si="5"/>
        <v>5.1683499999999995E-3</v>
      </c>
      <c r="L58" s="60">
        <f t="shared" si="6"/>
        <v>5.1695977142857145E-3</v>
      </c>
      <c r="M58" s="61"/>
      <c r="N58" s="63"/>
    </row>
    <row r="59" spans="2:14">
      <c r="B59" s="59">
        <v>57</v>
      </c>
      <c r="C59" s="65">
        <v>57</v>
      </c>
      <c r="D59" s="60">
        <f t="shared" si="4"/>
        <v>1.2596397116574809E-2</v>
      </c>
      <c r="E59" s="60">
        <f>Reg_30days!Z88</f>
        <v>6.3572619160150671E-3</v>
      </c>
      <c r="F59" s="64">
        <v>5.1770200000000001E-3</v>
      </c>
      <c r="G59" s="64">
        <v>5.2051099999999998E-3</v>
      </c>
      <c r="H59" s="64">
        <v>5.1344700000000004E-3</v>
      </c>
      <c r="I59" s="64">
        <v>5.1550800000000003E-3</v>
      </c>
      <c r="J59" s="64">
        <v>5.1598399999999997E-3</v>
      </c>
      <c r="K59" s="62">
        <f t="shared" si="5"/>
        <v>5.166304E-3</v>
      </c>
      <c r="L59" s="60">
        <f t="shared" si="6"/>
        <v>5.1679488571428562E-3</v>
      </c>
      <c r="M59" s="61"/>
      <c r="N59" s="63"/>
    </row>
    <row r="60" spans="2:14">
      <c r="B60" s="59">
        <v>58</v>
      </c>
      <c r="C60" s="65">
        <v>58</v>
      </c>
      <c r="D60" s="60">
        <f t="shared" si="4"/>
        <v>1.2596397116574809E-2</v>
      </c>
      <c r="E60" s="60">
        <f>Reg_30days!Z89</f>
        <v>5.6843331643796355E-3</v>
      </c>
      <c r="F60" s="64">
        <v>5.1798800000000004E-3</v>
      </c>
      <c r="G60" s="64">
        <v>5.2051500000000004E-3</v>
      </c>
      <c r="H60" s="64">
        <v>5.1340500000000002E-3</v>
      </c>
      <c r="I60" s="64">
        <v>5.1542000000000003E-3</v>
      </c>
      <c r="J60" s="64">
        <v>5.1590899999999999E-3</v>
      </c>
      <c r="K60" s="62">
        <f t="shared" si="5"/>
        <v>5.1664739999999999E-3</v>
      </c>
      <c r="L60" s="60">
        <f t="shared" si="6"/>
        <v>5.167163666666667E-3</v>
      </c>
      <c r="M60" s="61"/>
      <c r="N60" s="63"/>
    </row>
    <row r="61" spans="2:14">
      <c r="B61" s="59">
        <v>59</v>
      </c>
      <c r="C61" s="65">
        <v>59</v>
      </c>
      <c r="D61" s="60">
        <f t="shared" si="4"/>
        <v>1.2596397116574809E-2</v>
      </c>
      <c r="E61" s="60">
        <f>Reg_30days!Z90</f>
        <v>4.9889912086147053E-3</v>
      </c>
      <c r="F61" s="64">
        <v>5.1764899999999997E-3</v>
      </c>
      <c r="G61" s="64">
        <v>5.2041400000000003E-3</v>
      </c>
      <c r="H61" s="64">
        <v>5.1340700000000001E-3</v>
      </c>
      <c r="I61" s="64">
        <v>5.1538900000000004E-3</v>
      </c>
      <c r="J61" s="64">
        <v>5.1588600000000004E-3</v>
      </c>
      <c r="K61" s="62">
        <f t="shared" si="5"/>
        <v>5.16549E-3</v>
      </c>
      <c r="L61" s="60">
        <f t="shared" si="6"/>
        <v>5.1664975999999993E-3</v>
      </c>
      <c r="M61" s="61"/>
      <c r="N61" s="63"/>
    </row>
    <row r="62" spans="2:14">
      <c r="B62" s="59">
        <v>60</v>
      </c>
      <c r="C62" s="65">
        <v>60</v>
      </c>
      <c r="D62" s="60">
        <f t="shared" si="4"/>
        <v>1.2596397116574809E-2</v>
      </c>
      <c r="E62" s="60">
        <f>Reg_30days!Z91</f>
        <v>4.7616186067696879E-3</v>
      </c>
      <c r="F62" s="64">
        <v>5.1804299999999998E-3</v>
      </c>
      <c r="G62" s="64">
        <v>5.2022099999999996E-3</v>
      </c>
      <c r="H62" s="64">
        <v>5.1341299999999998E-3</v>
      </c>
      <c r="I62" s="64">
        <v>5.1538699999999996E-3</v>
      </c>
      <c r="J62" s="64">
        <v>5.1587100000000004E-3</v>
      </c>
      <c r="K62" s="62">
        <f t="shared" si="5"/>
        <v>5.1658699999999995E-3</v>
      </c>
      <c r="L62" s="60">
        <f>AVERAGE(K59:K65)</f>
        <v>5.1660344999999996E-3</v>
      </c>
      <c r="M62" s="61"/>
      <c r="N62" s="63"/>
    </row>
    <row r="63" spans="2:14">
      <c r="F63" s="62"/>
      <c r="G63" s="62"/>
      <c r="H63" s="62"/>
      <c r="I63" s="62"/>
      <c r="J63" s="62"/>
      <c r="K63" s="62"/>
      <c r="M63" s="61"/>
    </row>
    <row r="64" spans="2:14">
      <c r="F64" s="62"/>
      <c r="G64" s="62"/>
      <c r="H64" s="62"/>
      <c r="I64" s="62"/>
      <c r="J64" s="62"/>
      <c r="K64" s="62"/>
      <c r="M64" s="61"/>
    </row>
    <row r="65" spans="6:13">
      <c r="F65" s="62"/>
      <c r="G65" s="62"/>
      <c r="H65" s="62"/>
      <c r="I65" s="62"/>
      <c r="J65" s="62"/>
      <c r="K65" s="62"/>
      <c r="M65" s="61"/>
    </row>
    <row r="66" spans="6:13">
      <c r="F66" s="62"/>
      <c r="G66" s="62"/>
      <c r="H66" s="62"/>
      <c r="I66" s="62"/>
      <c r="J66" s="62"/>
      <c r="K66" s="62"/>
      <c r="M66" s="61"/>
    </row>
    <row r="67" spans="6:13">
      <c r="F67" s="62"/>
      <c r="G67" s="62"/>
      <c r="H67" s="62"/>
      <c r="I67" s="62"/>
      <c r="J67" s="62"/>
      <c r="K67" s="62"/>
      <c r="M67" s="61"/>
    </row>
    <row r="68" spans="6:13">
      <c r="F68" s="62"/>
      <c r="G68" s="62"/>
      <c r="H68" s="62"/>
      <c r="I68" s="62"/>
      <c r="J68" s="62"/>
      <c r="K68" s="62"/>
      <c r="M68" s="61"/>
    </row>
    <row r="69" spans="6:13">
      <c r="F69" s="62"/>
      <c r="G69" s="62"/>
      <c r="H69" s="62"/>
      <c r="I69" s="62"/>
      <c r="J69" s="62"/>
      <c r="K69" s="62"/>
      <c r="M69" s="61"/>
    </row>
    <row r="70" spans="6:13">
      <c r="F70" s="62"/>
      <c r="G70" s="62"/>
      <c r="H70" s="62"/>
      <c r="I70" s="62"/>
      <c r="J70" s="62"/>
      <c r="K70" s="62"/>
      <c r="M70" s="61"/>
    </row>
    <row r="71" spans="6:13">
      <c r="F71" s="62"/>
      <c r="G71" s="62"/>
      <c r="H71" s="62"/>
      <c r="I71" s="62"/>
      <c r="J71" s="62"/>
      <c r="K71" s="62"/>
      <c r="M71" s="61"/>
    </row>
    <row r="72" spans="6:13">
      <c r="F72" s="62"/>
      <c r="G72" s="62"/>
      <c r="H72" s="62"/>
      <c r="I72" s="62"/>
      <c r="J72" s="62"/>
      <c r="K72" s="62"/>
      <c r="M72" s="61"/>
    </row>
    <row r="73" spans="6:13">
      <c r="F73" s="62"/>
      <c r="G73" s="62"/>
      <c r="H73" s="62"/>
      <c r="I73" s="62"/>
      <c r="J73" s="62"/>
      <c r="K73" s="62"/>
      <c r="M73" s="61"/>
    </row>
    <row r="74" spans="6:13">
      <c r="F74" s="62"/>
      <c r="G74" s="62"/>
      <c r="H74" s="62"/>
      <c r="I74" s="62"/>
      <c r="J74" s="62"/>
      <c r="K74" s="62"/>
      <c r="M74" s="61"/>
    </row>
    <row r="75" spans="6:13">
      <c r="F75" s="62"/>
      <c r="G75" s="62"/>
      <c r="H75" s="62"/>
      <c r="I75" s="62"/>
      <c r="J75" s="62"/>
      <c r="K75" s="62"/>
      <c r="M75" s="61"/>
    </row>
    <row r="76" spans="6:13">
      <c r="F76" s="62"/>
      <c r="G76" s="62"/>
      <c r="H76" s="62"/>
      <c r="I76" s="62"/>
      <c r="J76" s="62"/>
      <c r="K76" s="62"/>
      <c r="M76" s="61"/>
    </row>
    <row r="77" spans="6:13">
      <c r="F77" s="62"/>
      <c r="G77" s="62"/>
      <c r="H77" s="62"/>
      <c r="I77" s="62"/>
      <c r="J77" s="62"/>
      <c r="K77" s="62"/>
      <c r="M77" s="61"/>
    </row>
    <row r="78" spans="6:13">
      <c r="F78" s="62"/>
      <c r="G78" s="62"/>
      <c r="H78" s="62"/>
      <c r="I78" s="62"/>
      <c r="J78" s="62"/>
      <c r="K78" s="62"/>
      <c r="M78" s="61"/>
    </row>
    <row r="79" spans="6:13">
      <c r="F79" s="62"/>
      <c r="G79" s="62"/>
      <c r="H79" s="62"/>
      <c r="I79" s="62"/>
      <c r="J79" s="62"/>
      <c r="K79" s="62"/>
      <c r="M79" s="61"/>
    </row>
    <row r="80" spans="6:13">
      <c r="F80" s="62"/>
      <c r="G80" s="62"/>
      <c r="H80" s="62"/>
      <c r="I80" s="62"/>
      <c r="J80" s="62"/>
      <c r="K80" s="62"/>
      <c r="M80" s="61"/>
    </row>
    <row r="81" spans="6:13">
      <c r="F81" s="62"/>
      <c r="G81" s="62"/>
      <c r="H81" s="62"/>
      <c r="I81" s="62"/>
      <c r="J81" s="62"/>
      <c r="K81" s="62"/>
      <c r="M81" s="61"/>
    </row>
    <row r="82" spans="6:13">
      <c r="F82" s="62"/>
      <c r="G82" s="62"/>
      <c r="H82" s="62"/>
      <c r="I82" s="62"/>
      <c r="J82" s="62"/>
      <c r="K82" s="62"/>
      <c r="M82" s="61"/>
    </row>
    <row r="83" spans="6:13">
      <c r="F83" s="62"/>
      <c r="G83" s="62"/>
      <c r="H83" s="62"/>
      <c r="I83" s="62"/>
      <c r="J83" s="62"/>
      <c r="K83" s="62"/>
      <c r="M83" s="61"/>
    </row>
    <row r="84" spans="6:13">
      <c r="F84" s="62"/>
      <c r="G84" s="62"/>
      <c r="H84" s="62"/>
      <c r="I84" s="62"/>
      <c r="J84" s="62"/>
      <c r="K84" s="62"/>
      <c r="M84" s="61"/>
    </row>
    <row r="85" spans="6:13">
      <c r="F85" s="62"/>
      <c r="G85" s="62"/>
      <c r="H85" s="62"/>
      <c r="I85" s="62"/>
      <c r="J85" s="62"/>
      <c r="K85" s="62"/>
      <c r="M85" s="61"/>
    </row>
    <row r="86" spans="6:13">
      <c r="F86" s="62"/>
      <c r="G86" s="62"/>
      <c r="H86" s="62"/>
      <c r="I86" s="62"/>
      <c r="J86" s="62"/>
      <c r="K86" s="62"/>
      <c r="M86" s="61"/>
    </row>
    <row r="87" spans="6:13">
      <c r="F87" s="62"/>
      <c r="G87" s="62"/>
      <c r="H87" s="62"/>
      <c r="I87" s="62"/>
      <c r="J87" s="62"/>
      <c r="K87" s="62"/>
      <c r="M87" s="61"/>
    </row>
    <row r="88" spans="6:13">
      <c r="F88" s="62"/>
      <c r="G88" s="62"/>
      <c r="H88" s="62"/>
      <c r="I88" s="62"/>
      <c r="J88" s="62"/>
      <c r="K88" s="62"/>
      <c r="M88" s="61"/>
    </row>
    <row r="89" spans="6:13">
      <c r="F89" s="62"/>
      <c r="G89" s="62"/>
      <c r="H89" s="62"/>
      <c r="I89" s="62"/>
      <c r="J89" s="62"/>
      <c r="K89" s="62"/>
      <c r="M89" s="61"/>
    </row>
    <row r="90" spans="6:13">
      <c r="F90" s="62"/>
      <c r="G90" s="62"/>
      <c r="H90" s="62"/>
      <c r="I90" s="62"/>
      <c r="J90" s="62"/>
      <c r="K90" s="62"/>
      <c r="M90" s="61"/>
    </row>
    <row r="91" spans="6:13">
      <c r="F91" s="62"/>
      <c r="G91" s="62"/>
      <c r="H91" s="62"/>
      <c r="I91" s="62"/>
      <c r="J91" s="62"/>
      <c r="K91" s="62"/>
      <c r="M91" s="61"/>
    </row>
    <row r="92" spans="6:13">
      <c r="F92" s="62"/>
      <c r="G92" s="62"/>
      <c r="H92" s="62"/>
      <c r="I92" s="62"/>
      <c r="J92" s="62"/>
      <c r="K92" s="62"/>
      <c r="M92" s="61"/>
    </row>
    <row r="93" spans="6:13">
      <c r="F93" s="62"/>
      <c r="G93" s="62"/>
      <c r="H93" s="62"/>
      <c r="I93" s="62"/>
      <c r="J93" s="62"/>
      <c r="K93" s="62"/>
      <c r="M93" s="61"/>
    </row>
    <row r="94" spans="6:13">
      <c r="F94" s="62"/>
      <c r="G94" s="62"/>
      <c r="H94" s="62"/>
      <c r="I94" s="62"/>
      <c r="J94" s="62"/>
      <c r="K94" s="62"/>
      <c r="M94" s="61"/>
    </row>
    <row r="95" spans="6:13">
      <c r="F95" s="62"/>
      <c r="G95" s="62"/>
      <c r="H95" s="62"/>
      <c r="I95" s="62"/>
      <c r="J95" s="62"/>
      <c r="K95" s="62"/>
      <c r="M95" s="61"/>
    </row>
    <row r="96" spans="6:13">
      <c r="F96" s="62"/>
      <c r="G96" s="62"/>
      <c r="H96" s="62"/>
      <c r="I96" s="62"/>
      <c r="J96" s="62"/>
      <c r="K96" s="62"/>
      <c r="M96" s="61"/>
    </row>
    <row r="97" spans="6:13">
      <c r="F97" s="62"/>
      <c r="G97" s="62"/>
      <c r="H97" s="62"/>
      <c r="I97" s="62"/>
      <c r="J97" s="62"/>
      <c r="K97" s="62"/>
      <c r="M97" s="61"/>
    </row>
    <row r="98" spans="6:13">
      <c r="F98" s="62"/>
      <c r="G98" s="62"/>
      <c r="H98" s="62"/>
      <c r="I98" s="62"/>
      <c r="J98" s="62"/>
      <c r="K98" s="62"/>
      <c r="M98" s="61"/>
    </row>
    <row r="99" spans="6:13">
      <c r="F99" s="62"/>
      <c r="G99" s="62"/>
      <c r="H99" s="62"/>
      <c r="I99" s="62"/>
      <c r="J99" s="62"/>
      <c r="K99" s="62"/>
      <c r="M99" s="61"/>
    </row>
    <row r="100" spans="6:13">
      <c r="F100" s="62"/>
      <c r="G100" s="62"/>
      <c r="H100" s="62"/>
      <c r="I100" s="62"/>
      <c r="J100" s="62"/>
      <c r="K100" s="62"/>
      <c r="M100" s="61"/>
    </row>
    <row r="101" spans="6:13">
      <c r="F101" s="62"/>
      <c r="G101" s="62"/>
      <c r="H101" s="62"/>
      <c r="I101" s="62"/>
      <c r="J101" s="62"/>
      <c r="K101" s="62"/>
      <c r="M101" s="61"/>
    </row>
    <row r="102" spans="6:13">
      <c r="F102" s="62"/>
      <c r="G102" s="62"/>
      <c r="H102" s="62"/>
      <c r="I102" s="62"/>
      <c r="J102" s="62"/>
      <c r="K102" s="62"/>
      <c r="M102" s="61"/>
    </row>
    <row r="103" spans="6:13">
      <c r="F103" s="62"/>
      <c r="G103" s="62"/>
      <c r="H103" s="62"/>
      <c r="I103" s="62"/>
      <c r="J103" s="62"/>
      <c r="K103" s="62"/>
      <c r="M103" s="61"/>
    </row>
    <row r="104" spans="6:13">
      <c r="F104" s="62"/>
      <c r="G104" s="62"/>
      <c r="H104" s="62"/>
      <c r="I104" s="62"/>
      <c r="J104" s="62"/>
      <c r="K104" s="62"/>
      <c r="M104" s="61"/>
    </row>
    <row r="105" spans="6:13">
      <c r="F105" s="62"/>
      <c r="G105" s="62"/>
      <c r="H105" s="62"/>
      <c r="I105" s="62"/>
      <c r="J105" s="62"/>
      <c r="K105" s="62"/>
      <c r="M105" s="61"/>
    </row>
    <row r="106" spans="6:13">
      <c r="F106" s="62"/>
      <c r="G106" s="62"/>
      <c r="H106" s="62"/>
      <c r="I106" s="62"/>
      <c r="J106" s="62"/>
      <c r="K106" s="62"/>
      <c r="M106" s="61"/>
    </row>
    <row r="107" spans="6:13">
      <c r="F107" s="62"/>
      <c r="G107" s="62"/>
      <c r="H107" s="62"/>
      <c r="I107" s="62"/>
      <c r="J107" s="62"/>
      <c r="K107" s="62"/>
      <c r="M107" s="61"/>
    </row>
    <row r="108" spans="6:13">
      <c r="F108" s="62"/>
      <c r="G108" s="62"/>
      <c r="H108" s="62"/>
      <c r="I108" s="62"/>
      <c r="J108" s="62"/>
      <c r="K108" s="62"/>
      <c r="M108" s="61"/>
    </row>
    <row r="109" spans="6:13">
      <c r="F109" s="62"/>
      <c r="G109" s="62"/>
      <c r="H109" s="62"/>
      <c r="I109" s="62"/>
      <c r="J109" s="62"/>
      <c r="K109" s="62"/>
      <c r="M109" s="61"/>
    </row>
    <row r="110" spans="6:13">
      <c r="F110" s="62"/>
      <c r="G110" s="62"/>
      <c r="H110" s="62"/>
      <c r="I110" s="62"/>
      <c r="J110" s="62"/>
      <c r="K110" s="62"/>
      <c r="M110" s="61"/>
    </row>
    <row r="111" spans="6:13">
      <c r="F111" s="62"/>
      <c r="G111" s="62"/>
      <c r="H111" s="62"/>
      <c r="I111" s="62"/>
      <c r="J111" s="62"/>
      <c r="K111" s="62"/>
      <c r="M111" s="61"/>
    </row>
    <row r="112" spans="6:13">
      <c r="F112" s="62"/>
      <c r="G112" s="62"/>
      <c r="H112" s="62"/>
      <c r="I112" s="62"/>
      <c r="J112" s="62"/>
      <c r="K112" s="62"/>
      <c r="M112" s="61"/>
    </row>
    <row r="113" spans="6:13">
      <c r="F113" s="62"/>
      <c r="G113" s="62"/>
      <c r="H113" s="62"/>
      <c r="I113" s="62"/>
      <c r="J113" s="62"/>
      <c r="K113" s="62"/>
      <c r="M113" s="61"/>
    </row>
    <row r="114" spans="6:13">
      <c r="F114" s="62"/>
      <c r="G114" s="62"/>
      <c r="H114" s="62"/>
      <c r="I114" s="62"/>
      <c r="J114" s="62"/>
      <c r="K114" s="62"/>
      <c r="M114" s="61"/>
    </row>
    <row r="115" spans="6:13">
      <c r="F115" s="62"/>
      <c r="G115" s="62"/>
      <c r="H115" s="62"/>
      <c r="I115" s="62"/>
      <c r="J115" s="62"/>
      <c r="K115" s="62"/>
      <c r="M115" s="61"/>
    </row>
    <row r="116" spans="6:13">
      <c r="F116" s="62"/>
      <c r="G116" s="62"/>
      <c r="H116" s="62"/>
      <c r="I116" s="62"/>
      <c r="J116" s="62"/>
      <c r="K116" s="62"/>
      <c r="M116" s="61"/>
    </row>
    <row r="117" spans="6:13">
      <c r="F117" s="62"/>
      <c r="G117" s="62"/>
      <c r="H117" s="62"/>
      <c r="I117" s="62"/>
      <c r="J117" s="62"/>
      <c r="K117" s="62"/>
      <c r="M117" s="61"/>
    </row>
    <row r="118" spans="6:13">
      <c r="F118" s="62"/>
      <c r="G118" s="62"/>
      <c r="H118" s="62"/>
      <c r="I118" s="62"/>
      <c r="J118" s="62"/>
      <c r="K118" s="62"/>
      <c r="M118" s="61"/>
    </row>
    <row r="119" spans="6:13">
      <c r="F119" s="62"/>
      <c r="G119" s="62"/>
      <c r="H119" s="62"/>
      <c r="I119" s="62"/>
      <c r="J119" s="62"/>
      <c r="K119" s="62"/>
      <c r="M119" s="61"/>
    </row>
    <row r="120" spans="6:13">
      <c r="F120" s="62"/>
      <c r="G120" s="62"/>
      <c r="H120" s="62"/>
      <c r="I120" s="62"/>
      <c r="J120" s="62"/>
      <c r="K120" s="62"/>
      <c r="M120" s="61"/>
    </row>
    <row r="121" spans="6:13">
      <c r="F121" s="62"/>
      <c r="G121" s="62"/>
      <c r="H121" s="62"/>
      <c r="I121" s="62"/>
      <c r="J121" s="62"/>
      <c r="K121" s="62"/>
      <c r="M121" s="61"/>
    </row>
    <row r="122" spans="6:13">
      <c r="F122" s="62"/>
      <c r="G122" s="62"/>
      <c r="H122" s="62"/>
      <c r="I122" s="62"/>
      <c r="J122" s="62"/>
      <c r="K122" s="62"/>
      <c r="M122" s="61"/>
    </row>
  </sheetData>
  <mergeCells count="1">
    <mergeCell ref="F1:J1"/>
  </mergeCells>
  <pageMargins left="0.7" right="0.7" top="0.75" bottom="0.75" header="0.3" footer="0.3"/>
  <pageSetup paperSize="9" orientation="portrait" horizontalDpi="0" verticalDpi="0"/>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15961A-FE72-514B-9DAE-C727BFDF149C}">
  <sheetPr codeName="Sheet22"/>
  <dimension ref="B2:N53"/>
  <sheetViews>
    <sheetView workbookViewId="0">
      <selection activeCell="C3" sqref="C3:H53"/>
    </sheetView>
  </sheetViews>
  <sheetFormatPr baseColWidth="10" defaultRowHeight="16"/>
  <cols>
    <col min="1" max="2" width="10.83203125" style="59"/>
    <col min="3" max="3" width="10.83203125" style="69"/>
    <col min="4" max="8" width="10.83203125" style="68"/>
    <col min="9" max="16384" width="10.83203125" style="59"/>
  </cols>
  <sheetData>
    <row r="2" spans="2:14">
      <c r="B2" s="59" t="s">
        <v>84</v>
      </c>
      <c r="C2" s="69" t="s">
        <v>83</v>
      </c>
      <c r="D2" s="68" t="s">
        <v>82</v>
      </c>
      <c r="E2" s="68" t="s">
        <v>81</v>
      </c>
      <c r="F2" s="68" t="s">
        <v>80</v>
      </c>
      <c r="G2" s="68" t="s">
        <v>79</v>
      </c>
      <c r="H2" s="68" t="s">
        <v>78</v>
      </c>
      <c r="I2" s="59" t="s">
        <v>77</v>
      </c>
      <c r="N2" s="66"/>
    </row>
    <row r="3" spans="2:14">
      <c r="B3" s="59">
        <v>0</v>
      </c>
      <c r="C3" s="64">
        <v>3.36314</v>
      </c>
      <c r="D3" s="64">
        <v>26.432200000000002</v>
      </c>
      <c r="E3" s="64">
        <v>25.026499999999999</v>
      </c>
      <c r="F3" s="64">
        <v>20.9224</v>
      </c>
      <c r="G3" s="64">
        <v>37.5944</v>
      </c>
      <c r="H3" s="64">
        <v>22.915199999999999</v>
      </c>
      <c r="I3" s="70">
        <f t="shared" ref="I3:I34" si="0">AVERAGE(D3:H3)</f>
        <v>26.578140000000001</v>
      </c>
      <c r="J3" s="70"/>
      <c r="N3" s="66"/>
    </row>
    <row r="4" spans="2:14">
      <c r="B4" s="59">
        <v>200</v>
      </c>
      <c r="C4" s="64">
        <v>426.25099999999998</v>
      </c>
      <c r="D4" s="64">
        <v>25.589500000000001</v>
      </c>
      <c r="E4" s="64">
        <v>24.1492</v>
      </c>
      <c r="F4" s="64">
        <v>19.8538</v>
      </c>
      <c r="G4" s="64">
        <v>36.943399999999997</v>
      </c>
      <c r="H4" s="64">
        <v>22.129200000000001</v>
      </c>
      <c r="I4" s="70">
        <f t="shared" si="0"/>
        <v>25.73302</v>
      </c>
      <c r="J4" s="70"/>
    </row>
    <row r="5" spans="2:14">
      <c r="B5" s="59">
        <v>400</v>
      </c>
      <c r="C5" s="64">
        <v>453.346</v>
      </c>
      <c r="D5" s="64">
        <v>25.288499999999999</v>
      </c>
      <c r="E5" s="64">
        <v>23.779800000000002</v>
      </c>
      <c r="F5" s="64">
        <v>19.436199999999999</v>
      </c>
      <c r="G5" s="64">
        <v>36.996499999999997</v>
      </c>
      <c r="H5" s="64">
        <v>21.666599999999999</v>
      </c>
      <c r="I5" s="70">
        <f t="shared" si="0"/>
        <v>25.433520000000001</v>
      </c>
      <c r="J5" s="70"/>
    </row>
    <row r="6" spans="2:14">
      <c r="B6" s="59">
        <v>600</v>
      </c>
      <c r="C6" s="64">
        <v>480.22399999999999</v>
      </c>
      <c r="D6" s="64">
        <v>25.0548</v>
      </c>
      <c r="E6" s="64">
        <v>23.484400000000001</v>
      </c>
      <c r="F6" s="64">
        <v>19.160499999999999</v>
      </c>
      <c r="G6" s="64">
        <v>36.925899999999999</v>
      </c>
      <c r="H6" s="64">
        <v>21.328700000000001</v>
      </c>
      <c r="I6" s="70">
        <f t="shared" si="0"/>
        <v>25.190860000000001</v>
      </c>
      <c r="J6" s="70"/>
    </row>
    <row r="7" spans="2:14">
      <c r="B7" s="59">
        <v>800</v>
      </c>
      <c r="C7" s="64">
        <v>507.13600000000002</v>
      </c>
      <c r="D7" s="64">
        <v>24.867599999999999</v>
      </c>
      <c r="E7" s="64">
        <v>23.2957</v>
      </c>
      <c r="F7" s="64">
        <v>18.941199999999998</v>
      </c>
      <c r="G7" s="64">
        <v>36.951099999999997</v>
      </c>
      <c r="H7" s="64">
        <v>21.098199999999999</v>
      </c>
      <c r="I7" s="70">
        <f t="shared" si="0"/>
        <v>25.030759999999997</v>
      </c>
      <c r="J7" s="70"/>
    </row>
    <row r="8" spans="2:14">
      <c r="B8" s="59">
        <v>1000</v>
      </c>
      <c r="C8" s="64">
        <v>534.23500000000001</v>
      </c>
      <c r="D8" s="64">
        <v>24.738499999999998</v>
      </c>
      <c r="E8" s="64">
        <v>23.1494</v>
      </c>
      <c r="F8" s="64">
        <v>18.784199999999998</v>
      </c>
      <c r="G8" s="64">
        <v>37.1021</v>
      </c>
      <c r="H8" s="64">
        <v>20.946100000000001</v>
      </c>
      <c r="I8" s="70">
        <f t="shared" si="0"/>
        <v>24.94406</v>
      </c>
      <c r="J8" s="70"/>
    </row>
    <row r="9" spans="2:14">
      <c r="B9" s="59">
        <v>1200</v>
      </c>
      <c r="C9" s="64">
        <v>561.29899999999998</v>
      </c>
      <c r="D9" s="64">
        <v>24.653400000000001</v>
      </c>
      <c r="E9" s="64">
        <v>23.040700000000001</v>
      </c>
      <c r="F9" s="64">
        <v>18.668099999999999</v>
      </c>
      <c r="G9" s="64">
        <v>37.082299999999996</v>
      </c>
      <c r="H9" s="64">
        <v>20.8264</v>
      </c>
      <c r="I9" s="70">
        <f t="shared" si="0"/>
        <v>24.854180000000003</v>
      </c>
      <c r="J9" s="70"/>
    </row>
    <row r="10" spans="2:14">
      <c r="B10" s="59">
        <v>1400</v>
      </c>
      <c r="C10" s="64">
        <v>588.33399999999995</v>
      </c>
      <c r="D10" s="64">
        <v>24.583400000000001</v>
      </c>
      <c r="E10" s="64">
        <v>22.947800000000001</v>
      </c>
      <c r="F10" s="64">
        <v>18.5839</v>
      </c>
      <c r="G10" s="64">
        <v>37.178400000000003</v>
      </c>
      <c r="H10" s="64">
        <v>20.718699999999998</v>
      </c>
      <c r="I10" s="70">
        <f t="shared" si="0"/>
        <v>24.802439999999997</v>
      </c>
      <c r="J10" s="70"/>
    </row>
    <row r="11" spans="2:14">
      <c r="B11" s="59">
        <v>1600</v>
      </c>
      <c r="C11" s="64">
        <v>615.30499999999995</v>
      </c>
      <c r="D11" s="64">
        <v>24.528600000000001</v>
      </c>
      <c r="E11" s="64">
        <v>22.881699999999999</v>
      </c>
      <c r="F11" s="64">
        <v>18.514099999999999</v>
      </c>
      <c r="G11" s="64">
        <v>37.106999999999999</v>
      </c>
      <c r="H11" s="64">
        <v>20.6508</v>
      </c>
      <c r="I11" s="70">
        <f t="shared" si="0"/>
        <v>24.736439999999998</v>
      </c>
      <c r="J11" s="70"/>
    </row>
    <row r="12" spans="2:14">
      <c r="B12" s="59">
        <v>1800</v>
      </c>
      <c r="C12" s="64">
        <v>642.35599999999999</v>
      </c>
      <c r="D12" s="64">
        <v>24.487400000000001</v>
      </c>
      <c r="E12" s="64">
        <v>22.821200000000001</v>
      </c>
      <c r="F12" s="64">
        <v>18.4648</v>
      </c>
      <c r="G12" s="64">
        <v>37.176000000000002</v>
      </c>
      <c r="H12" s="64">
        <v>20.589500000000001</v>
      </c>
      <c r="I12" s="70">
        <f t="shared" si="0"/>
        <v>24.70778</v>
      </c>
      <c r="J12" s="70"/>
    </row>
    <row r="13" spans="2:14">
      <c r="B13" s="59">
        <v>2000</v>
      </c>
      <c r="C13" s="64">
        <v>669.31200000000001</v>
      </c>
      <c r="D13" s="64">
        <v>24.465</v>
      </c>
      <c r="E13" s="64">
        <v>22.7867</v>
      </c>
      <c r="F13" s="64">
        <v>18.427199999999999</v>
      </c>
      <c r="G13" s="64">
        <v>37.270800000000001</v>
      </c>
      <c r="H13" s="64">
        <v>20.542100000000001</v>
      </c>
      <c r="I13" s="70">
        <f t="shared" si="0"/>
        <v>24.698360000000001</v>
      </c>
      <c r="J13" s="70"/>
    </row>
    <row r="14" spans="2:14">
      <c r="B14" s="59">
        <v>2200</v>
      </c>
      <c r="C14" s="64">
        <v>696.30499999999995</v>
      </c>
      <c r="D14" s="64">
        <v>24.4328</v>
      </c>
      <c r="E14" s="64">
        <v>22.745899999999999</v>
      </c>
      <c r="F14" s="64">
        <v>18.4055</v>
      </c>
      <c r="G14" s="64">
        <v>37.263100000000001</v>
      </c>
      <c r="H14" s="64">
        <v>20.510899999999999</v>
      </c>
      <c r="I14" s="70">
        <f t="shared" si="0"/>
        <v>24.671639999999996</v>
      </c>
      <c r="J14" s="70"/>
    </row>
    <row r="15" spans="2:14">
      <c r="B15" s="59">
        <v>2400</v>
      </c>
      <c r="C15" s="64">
        <v>723.31700000000001</v>
      </c>
      <c r="D15" s="64">
        <v>24.416599999999999</v>
      </c>
      <c r="E15" s="64">
        <v>22.7151</v>
      </c>
      <c r="F15" s="64">
        <v>18.3703</v>
      </c>
      <c r="G15" s="64">
        <v>37.307000000000002</v>
      </c>
      <c r="H15" s="64">
        <v>20.473700000000001</v>
      </c>
      <c r="I15" s="70">
        <f t="shared" si="0"/>
        <v>24.65654</v>
      </c>
      <c r="J15" s="70"/>
    </row>
    <row r="16" spans="2:14">
      <c r="B16" s="59">
        <v>2600</v>
      </c>
      <c r="C16" s="64">
        <v>750.27700000000004</v>
      </c>
      <c r="D16" s="64">
        <v>24.3901</v>
      </c>
      <c r="E16" s="64">
        <v>22.680800000000001</v>
      </c>
      <c r="F16" s="64">
        <v>18.351800000000001</v>
      </c>
      <c r="G16" s="64">
        <v>37.322600000000001</v>
      </c>
      <c r="H16" s="64">
        <v>20.447299999999998</v>
      </c>
      <c r="I16" s="70">
        <f t="shared" si="0"/>
        <v>24.638520000000003</v>
      </c>
      <c r="J16" s="70"/>
    </row>
    <row r="17" spans="2:10">
      <c r="B17" s="59">
        <v>2800</v>
      </c>
      <c r="C17" s="64">
        <v>777.15599999999995</v>
      </c>
      <c r="D17" s="64">
        <v>24.375</v>
      </c>
      <c r="E17" s="64">
        <v>22.666399999999999</v>
      </c>
      <c r="F17" s="64">
        <v>18.331299999999999</v>
      </c>
      <c r="G17" s="64">
        <v>37.368899999999996</v>
      </c>
      <c r="H17" s="64">
        <v>20.427700000000002</v>
      </c>
      <c r="I17" s="70">
        <f t="shared" si="0"/>
        <v>24.633859999999999</v>
      </c>
      <c r="J17" s="70"/>
    </row>
    <row r="18" spans="2:10">
      <c r="B18" s="59">
        <v>3000</v>
      </c>
      <c r="C18" s="64">
        <v>804.17700000000002</v>
      </c>
      <c r="D18" s="64">
        <v>24.361899999999999</v>
      </c>
      <c r="E18" s="64">
        <v>22.650500000000001</v>
      </c>
      <c r="F18" s="64">
        <v>18.318300000000001</v>
      </c>
      <c r="G18" s="64">
        <v>37.376800000000003</v>
      </c>
      <c r="H18" s="64">
        <v>20.415800000000001</v>
      </c>
      <c r="I18" s="70">
        <f t="shared" si="0"/>
        <v>24.624660000000002</v>
      </c>
      <c r="J18" s="70"/>
    </row>
    <row r="19" spans="2:10">
      <c r="B19" s="59">
        <v>3200</v>
      </c>
      <c r="C19" s="64">
        <v>831.12599999999998</v>
      </c>
      <c r="D19" s="64">
        <v>24.348800000000001</v>
      </c>
      <c r="E19" s="64">
        <v>22.6326</v>
      </c>
      <c r="F19" s="64">
        <v>18.305499999999999</v>
      </c>
      <c r="G19" s="64">
        <v>37.3613</v>
      </c>
      <c r="H19" s="64">
        <v>20.401399999999999</v>
      </c>
      <c r="I19" s="70">
        <f t="shared" si="0"/>
        <v>24.609919999999999</v>
      </c>
      <c r="J19" s="70"/>
    </row>
    <row r="20" spans="2:10">
      <c r="B20" s="59">
        <v>3400</v>
      </c>
      <c r="C20" s="64">
        <v>858.17600000000004</v>
      </c>
      <c r="D20" s="64">
        <v>24.337499999999999</v>
      </c>
      <c r="E20" s="64">
        <v>22.6113</v>
      </c>
      <c r="F20" s="64">
        <v>18.296099999999999</v>
      </c>
      <c r="G20" s="64">
        <v>37.437800000000003</v>
      </c>
      <c r="H20" s="64">
        <v>20.388500000000001</v>
      </c>
      <c r="I20" s="70">
        <f t="shared" si="0"/>
        <v>24.614240000000002</v>
      </c>
      <c r="J20" s="70"/>
    </row>
    <row r="21" spans="2:10">
      <c r="B21" s="59">
        <v>3600</v>
      </c>
      <c r="C21" s="64">
        <v>885.16399999999999</v>
      </c>
      <c r="D21" s="64">
        <v>24.328800000000001</v>
      </c>
      <c r="E21" s="64">
        <v>22.599299999999999</v>
      </c>
      <c r="F21" s="64">
        <v>18.282299999999999</v>
      </c>
      <c r="G21" s="64">
        <v>37.4497</v>
      </c>
      <c r="H21" s="64">
        <v>20.363299999999999</v>
      </c>
      <c r="I21" s="70">
        <f t="shared" si="0"/>
        <v>24.604679999999998</v>
      </c>
      <c r="J21" s="70"/>
    </row>
    <row r="22" spans="2:10">
      <c r="B22" s="59">
        <v>3800</v>
      </c>
      <c r="C22" s="64">
        <v>912.20399999999995</v>
      </c>
      <c r="D22" s="64">
        <v>24.352499999999999</v>
      </c>
      <c r="E22" s="64">
        <v>22.594000000000001</v>
      </c>
      <c r="F22" s="64">
        <v>18.274899999999999</v>
      </c>
      <c r="G22" s="64">
        <v>37.4634</v>
      </c>
      <c r="H22" s="64">
        <v>20.360099999999999</v>
      </c>
      <c r="I22" s="70">
        <f t="shared" si="0"/>
        <v>24.608979999999999</v>
      </c>
      <c r="J22" s="70"/>
    </row>
    <row r="23" spans="2:10">
      <c r="B23" s="59">
        <v>4000</v>
      </c>
      <c r="C23" s="64">
        <v>939.17700000000002</v>
      </c>
      <c r="D23" s="64">
        <v>24.313400000000001</v>
      </c>
      <c r="E23" s="64">
        <v>22.581</v>
      </c>
      <c r="F23" s="64">
        <v>18.270700000000001</v>
      </c>
      <c r="G23" s="64">
        <v>37.415700000000001</v>
      </c>
      <c r="H23" s="64">
        <v>20.348500000000001</v>
      </c>
      <c r="I23" s="70">
        <f t="shared" si="0"/>
        <v>24.585860000000004</v>
      </c>
      <c r="J23" s="70"/>
    </row>
    <row r="24" spans="2:10">
      <c r="B24" s="59">
        <v>4200</v>
      </c>
      <c r="C24" s="64">
        <v>966.178</v>
      </c>
      <c r="D24" s="64">
        <v>24.3094</v>
      </c>
      <c r="E24" s="64">
        <v>22.57</v>
      </c>
      <c r="F24" s="64">
        <v>18.2806</v>
      </c>
      <c r="G24" s="64">
        <v>37.4452</v>
      </c>
      <c r="H24" s="64">
        <v>20.333200000000001</v>
      </c>
      <c r="I24" s="70">
        <f t="shared" si="0"/>
        <v>24.587679999999999</v>
      </c>
      <c r="J24" s="70"/>
    </row>
    <row r="25" spans="2:10">
      <c r="B25" s="59">
        <v>4400</v>
      </c>
      <c r="C25" s="64">
        <v>993.3</v>
      </c>
      <c r="D25" s="64">
        <v>24.307099999999998</v>
      </c>
      <c r="E25" s="64">
        <v>22.555299999999999</v>
      </c>
      <c r="F25" s="64">
        <v>18.267800000000001</v>
      </c>
      <c r="G25" s="64">
        <v>37.385300000000001</v>
      </c>
      <c r="H25" s="64">
        <v>20.325800000000001</v>
      </c>
      <c r="I25" s="70">
        <f t="shared" si="0"/>
        <v>24.568260000000002</v>
      </c>
      <c r="J25" s="70"/>
    </row>
    <row r="26" spans="2:10">
      <c r="B26" s="59">
        <v>4600</v>
      </c>
      <c r="C26" s="64">
        <v>1020.3</v>
      </c>
      <c r="D26" s="64">
        <v>24.305099999999999</v>
      </c>
      <c r="E26" s="64">
        <v>22.5489</v>
      </c>
      <c r="F26" s="64">
        <v>18.258900000000001</v>
      </c>
      <c r="G26" s="64">
        <v>37.431699999999999</v>
      </c>
      <c r="H26" s="64">
        <v>20.3187</v>
      </c>
      <c r="I26" s="70">
        <f t="shared" si="0"/>
        <v>24.572660000000003</v>
      </c>
      <c r="J26" s="70"/>
    </row>
    <row r="27" spans="2:10">
      <c r="B27" s="59">
        <v>4800</v>
      </c>
      <c r="C27" s="64">
        <v>1047.3800000000001</v>
      </c>
      <c r="D27" s="64">
        <v>24.296700000000001</v>
      </c>
      <c r="E27" s="64">
        <v>22.553100000000001</v>
      </c>
      <c r="F27" s="64">
        <v>18.256699999999999</v>
      </c>
      <c r="G27" s="64">
        <v>37.43</v>
      </c>
      <c r="H27" s="64">
        <v>20.311499999999999</v>
      </c>
      <c r="I27" s="70">
        <f t="shared" si="0"/>
        <v>24.569599999999998</v>
      </c>
      <c r="J27" s="70"/>
    </row>
    <row r="28" spans="2:10">
      <c r="B28" s="59">
        <v>5000</v>
      </c>
      <c r="C28" s="64">
        <v>1074.4000000000001</v>
      </c>
      <c r="D28" s="64">
        <v>24.290500000000002</v>
      </c>
      <c r="E28" s="64">
        <v>22.5517</v>
      </c>
      <c r="F28" s="64">
        <v>18.254300000000001</v>
      </c>
      <c r="G28" s="64">
        <v>37.462699999999998</v>
      </c>
      <c r="H28" s="64">
        <v>20.304600000000001</v>
      </c>
      <c r="I28" s="70">
        <f t="shared" si="0"/>
        <v>24.572759999999999</v>
      </c>
      <c r="J28" s="70"/>
    </row>
    <row r="29" spans="2:10">
      <c r="B29" s="59">
        <v>5200</v>
      </c>
      <c r="C29" s="64">
        <v>1101.43</v>
      </c>
      <c r="D29" s="64">
        <v>24.2897</v>
      </c>
      <c r="E29" s="64">
        <v>22.547699999999999</v>
      </c>
      <c r="F29" s="64">
        <v>18.253699999999998</v>
      </c>
      <c r="G29" s="64">
        <v>37.467700000000001</v>
      </c>
      <c r="H29" s="64">
        <v>20.304400000000001</v>
      </c>
      <c r="I29" s="70">
        <f t="shared" si="0"/>
        <v>24.57264</v>
      </c>
      <c r="J29" s="70"/>
    </row>
    <row r="30" spans="2:10">
      <c r="B30" s="59">
        <v>5400</v>
      </c>
      <c r="C30" s="64">
        <v>1128.4100000000001</v>
      </c>
      <c r="D30" s="64">
        <v>24.288399999999999</v>
      </c>
      <c r="E30" s="64">
        <v>22.543900000000001</v>
      </c>
      <c r="F30" s="64">
        <v>18.253699999999998</v>
      </c>
      <c r="G30" s="64">
        <v>37.468699999999998</v>
      </c>
      <c r="H30" s="64">
        <v>20.304200000000002</v>
      </c>
      <c r="I30" s="70">
        <f t="shared" si="0"/>
        <v>24.57178</v>
      </c>
      <c r="J30" s="70"/>
    </row>
    <row r="31" spans="2:10">
      <c r="B31" s="59">
        <v>5600</v>
      </c>
      <c r="C31" s="64">
        <v>1155.44</v>
      </c>
      <c r="D31" s="64">
        <v>24.287400000000002</v>
      </c>
      <c r="E31" s="64">
        <v>22.539100000000001</v>
      </c>
      <c r="F31" s="64">
        <v>18.252800000000001</v>
      </c>
      <c r="G31" s="64">
        <v>37.465699999999998</v>
      </c>
      <c r="H31" s="64">
        <v>20.3033</v>
      </c>
      <c r="I31" s="70">
        <f t="shared" si="0"/>
        <v>24.569659999999999</v>
      </c>
      <c r="J31" s="70"/>
    </row>
    <row r="32" spans="2:10">
      <c r="B32" s="59">
        <v>5800</v>
      </c>
      <c r="C32" s="64">
        <v>1182.32</v>
      </c>
      <c r="D32" s="64">
        <v>24.287400000000002</v>
      </c>
      <c r="E32" s="64">
        <v>22.537600000000001</v>
      </c>
      <c r="F32" s="64">
        <v>18.2531</v>
      </c>
      <c r="G32" s="64">
        <v>37.471299999999999</v>
      </c>
      <c r="H32" s="64">
        <v>20.305599999999998</v>
      </c>
      <c r="I32" s="70">
        <f t="shared" si="0"/>
        <v>24.571000000000002</v>
      </c>
      <c r="J32" s="70"/>
    </row>
    <row r="33" spans="2:10">
      <c r="B33" s="59">
        <v>6000</v>
      </c>
      <c r="C33" s="64">
        <v>1209.55</v>
      </c>
      <c r="D33" s="64">
        <v>24.287099999999999</v>
      </c>
      <c r="E33" s="64">
        <v>22.534500000000001</v>
      </c>
      <c r="F33" s="64">
        <v>18.253799999999998</v>
      </c>
      <c r="G33" s="64">
        <v>37.472000000000001</v>
      </c>
      <c r="H33" s="64">
        <v>20.306000000000001</v>
      </c>
      <c r="I33" s="70">
        <f t="shared" si="0"/>
        <v>24.570680000000003</v>
      </c>
      <c r="J33" s="70"/>
    </row>
    <row r="34" spans="2:10">
      <c r="B34" s="59">
        <v>6200</v>
      </c>
      <c r="C34" s="64">
        <v>1236.76</v>
      </c>
      <c r="D34" s="64">
        <v>24.286999999999999</v>
      </c>
      <c r="E34" s="64">
        <v>22.5336</v>
      </c>
      <c r="F34" s="64">
        <v>18.2531</v>
      </c>
      <c r="G34" s="64">
        <v>37.466299999999997</v>
      </c>
      <c r="H34" s="64">
        <v>20.3048</v>
      </c>
      <c r="I34" s="70">
        <f t="shared" si="0"/>
        <v>24.568959999999997</v>
      </c>
      <c r="J34" s="70"/>
    </row>
    <row r="35" spans="2:10">
      <c r="B35" s="59">
        <v>6400</v>
      </c>
      <c r="C35" s="64">
        <v>1263.8399999999999</v>
      </c>
      <c r="D35" s="64">
        <v>24.2867</v>
      </c>
      <c r="E35" s="64">
        <v>22.533300000000001</v>
      </c>
      <c r="F35" s="64">
        <v>18.253299999999999</v>
      </c>
      <c r="G35" s="64">
        <v>37.4726</v>
      </c>
      <c r="H35" s="64">
        <v>20.303599999999999</v>
      </c>
      <c r="I35" s="70">
        <f t="shared" ref="I35:I53" si="1">AVERAGE(D35:H35)</f>
        <v>24.569900000000001</v>
      </c>
      <c r="J35" s="70"/>
    </row>
    <row r="36" spans="2:10">
      <c r="B36" s="59">
        <v>6600</v>
      </c>
      <c r="C36" s="64">
        <v>1290.95</v>
      </c>
      <c r="D36" s="64">
        <v>24.286200000000001</v>
      </c>
      <c r="E36" s="64">
        <v>22.532299999999999</v>
      </c>
      <c r="F36" s="64">
        <v>18.252300000000002</v>
      </c>
      <c r="G36" s="64">
        <v>37.478000000000002</v>
      </c>
      <c r="H36" s="64">
        <v>20.302399999999999</v>
      </c>
      <c r="I36" s="70">
        <f t="shared" si="1"/>
        <v>24.570240000000002</v>
      </c>
      <c r="J36" s="70"/>
    </row>
    <row r="37" spans="2:10">
      <c r="B37" s="59">
        <v>6800</v>
      </c>
      <c r="C37" s="64">
        <v>1317.92</v>
      </c>
      <c r="D37" s="64">
        <v>24.2851</v>
      </c>
      <c r="E37" s="64">
        <v>22.529900000000001</v>
      </c>
      <c r="F37" s="64">
        <v>18.2517</v>
      </c>
      <c r="G37" s="64">
        <v>37.478200000000001</v>
      </c>
      <c r="H37" s="64">
        <v>20.303599999999999</v>
      </c>
      <c r="I37" s="70">
        <f t="shared" si="1"/>
        <v>24.569700000000001</v>
      </c>
      <c r="J37" s="70"/>
    </row>
    <row r="38" spans="2:10">
      <c r="B38" s="59">
        <v>7000</v>
      </c>
      <c r="C38" s="64">
        <v>1344.98</v>
      </c>
      <c r="D38" s="64">
        <v>24.285299999999999</v>
      </c>
      <c r="E38" s="64">
        <v>22.527899999999999</v>
      </c>
      <c r="F38" s="64">
        <v>18.251100000000001</v>
      </c>
      <c r="G38" s="64">
        <v>37.473199999999999</v>
      </c>
      <c r="H38" s="64">
        <v>20.304300000000001</v>
      </c>
      <c r="I38" s="70">
        <f t="shared" si="1"/>
        <v>24.568359999999998</v>
      </c>
      <c r="J38" s="70"/>
    </row>
    <row r="39" spans="2:10">
      <c r="B39" s="59">
        <v>7200</v>
      </c>
      <c r="C39" s="64">
        <v>1372.08</v>
      </c>
      <c r="D39" s="64">
        <v>24.284300000000002</v>
      </c>
      <c r="E39" s="64">
        <v>22.527000000000001</v>
      </c>
      <c r="F39" s="64">
        <v>18.249400000000001</v>
      </c>
      <c r="G39" s="64">
        <v>37.468499999999999</v>
      </c>
      <c r="H39" s="64">
        <v>20.302299999999999</v>
      </c>
      <c r="I39" s="70">
        <f t="shared" si="1"/>
        <v>24.566300000000002</v>
      </c>
      <c r="J39" s="70"/>
    </row>
    <row r="40" spans="2:10">
      <c r="B40" s="59">
        <v>7400</v>
      </c>
      <c r="C40" s="64">
        <v>1399.33</v>
      </c>
      <c r="D40" s="64">
        <v>24.283100000000001</v>
      </c>
      <c r="E40" s="64">
        <v>22.525700000000001</v>
      </c>
      <c r="F40" s="64">
        <v>18.2484</v>
      </c>
      <c r="G40" s="64">
        <v>37.465299999999999</v>
      </c>
      <c r="H40" s="64">
        <v>20.300999999999998</v>
      </c>
      <c r="I40" s="70">
        <f t="shared" si="1"/>
        <v>24.564700000000002</v>
      </c>
      <c r="J40" s="70"/>
    </row>
    <row r="41" spans="2:10">
      <c r="B41" s="59">
        <v>7600</v>
      </c>
      <c r="C41" s="64">
        <v>1426.39</v>
      </c>
      <c r="D41" s="64">
        <v>24.2822</v>
      </c>
      <c r="E41" s="64">
        <v>22.524899999999999</v>
      </c>
      <c r="F41" s="64">
        <v>18.248100000000001</v>
      </c>
      <c r="G41" s="64">
        <v>37.473700000000001</v>
      </c>
      <c r="H41" s="64">
        <v>20.299199999999999</v>
      </c>
      <c r="I41" s="70">
        <f t="shared" si="1"/>
        <v>24.565619999999999</v>
      </c>
      <c r="J41" s="70"/>
    </row>
    <row r="42" spans="2:10">
      <c r="B42" s="59">
        <v>7800</v>
      </c>
      <c r="C42" s="64">
        <v>1453.48</v>
      </c>
      <c r="D42" s="64">
        <v>24.281700000000001</v>
      </c>
      <c r="E42" s="64">
        <v>22.523599999999998</v>
      </c>
      <c r="F42" s="64">
        <v>18.248799999999999</v>
      </c>
      <c r="G42" s="64">
        <v>37.478400000000001</v>
      </c>
      <c r="H42" s="64">
        <v>20.3005</v>
      </c>
      <c r="I42" s="70">
        <f t="shared" si="1"/>
        <v>24.566600000000001</v>
      </c>
      <c r="J42" s="70"/>
    </row>
    <row r="43" spans="2:10">
      <c r="B43" s="59">
        <v>8000</v>
      </c>
      <c r="C43" s="64">
        <v>1480.58</v>
      </c>
      <c r="D43" s="64">
        <v>24.282399999999999</v>
      </c>
      <c r="E43" s="64">
        <v>22.521799999999999</v>
      </c>
      <c r="F43" s="64">
        <v>18.247599999999998</v>
      </c>
      <c r="G43" s="64">
        <v>37.487499999999997</v>
      </c>
      <c r="H43" s="64">
        <v>20.2986</v>
      </c>
      <c r="I43" s="70">
        <f t="shared" si="1"/>
        <v>24.56758</v>
      </c>
      <c r="J43" s="70"/>
    </row>
    <row r="44" spans="2:10">
      <c r="B44" s="59">
        <v>8200</v>
      </c>
      <c r="C44" s="64">
        <v>1507.59</v>
      </c>
      <c r="D44" s="64">
        <v>24.282399999999999</v>
      </c>
      <c r="E44" s="64">
        <v>22.521799999999999</v>
      </c>
      <c r="F44" s="64">
        <v>18.247699999999998</v>
      </c>
      <c r="G44" s="64">
        <v>37.487499999999997</v>
      </c>
      <c r="H44" s="64">
        <v>20.2986</v>
      </c>
      <c r="I44" s="70">
        <f t="shared" si="1"/>
        <v>24.567599999999999</v>
      </c>
      <c r="J44" s="70"/>
    </row>
    <row r="45" spans="2:10">
      <c r="B45" s="59">
        <v>8400</v>
      </c>
      <c r="C45" s="64">
        <v>1534.65</v>
      </c>
      <c r="D45" s="64">
        <v>24.282399999999999</v>
      </c>
      <c r="E45" s="64">
        <v>22.521799999999999</v>
      </c>
      <c r="F45" s="64">
        <v>18.247699999999998</v>
      </c>
      <c r="G45" s="64">
        <v>37.487499999999997</v>
      </c>
      <c r="H45" s="64">
        <v>20.298500000000001</v>
      </c>
      <c r="I45" s="70">
        <f t="shared" si="1"/>
        <v>24.56758</v>
      </c>
      <c r="J45" s="70"/>
    </row>
    <row r="46" spans="2:10">
      <c r="B46" s="59">
        <v>8600</v>
      </c>
      <c r="C46" s="64">
        <v>1561.61</v>
      </c>
      <c r="D46" s="64">
        <v>24.282399999999999</v>
      </c>
      <c r="E46" s="64">
        <v>22.521799999999999</v>
      </c>
      <c r="F46" s="64">
        <v>18.247599999999998</v>
      </c>
      <c r="G46" s="64">
        <v>37.487499999999997</v>
      </c>
      <c r="H46" s="64">
        <v>20.298500000000001</v>
      </c>
      <c r="I46" s="70">
        <f t="shared" si="1"/>
        <v>24.567559999999997</v>
      </c>
      <c r="J46" s="70"/>
    </row>
    <row r="47" spans="2:10">
      <c r="B47" s="59">
        <v>8800</v>
      </c>
      <c r="C47" s="64">
        <v>1588.72</v>
      </c>
      <c r="D47" s="64">
        <v>24.282399999999999</v>
      </c>
      <c r="E47" s="64">
        <v>22.521699999999999</v>
      </c>
      <c r="F47" s="64">
        <v>18.247599999999998</v>
      </c>
      <c r="G47" s="64">
        <v>37.487499999999997</v>
      </c>
      <c r="H47" s="64">
        <v>20.298500000000001</v>
      </c>
      <c r="I47" s="70">
        <f t="shared" si="1"/>
        <v>24.567540000000001</v>
      </c>
      <c r="J47" s="70"/>
    </row>
    <row r="48" spans="2:10">
      <c r="B48" s="59">
        <v>9000</v>
      </c>
      <c r="C48" s="64">
        <v>1615.78</v>
      </c>
      <c r="D48" s="64">
        <v>24.282399999999999</v>
      </c>
      <c r="E48" s="64">
        <v>22.521699999999999</v>
      </c>
      <c r="F48" s="64">
        <v>18.247599999999998</v>
      </c>
      <c r="G48" s="64">
        <v>37.487499999999997</v>
      </c>
      <c r="H48" s="64">
        <v>20.298500000000001</v>
      </c>
      <c r="I48" s="70">
        <f t="shared" si="1"/>
        <v>24.567540000000001</v>
      </c>
      <c r="J48" s="70"/>
    </row>
    <row r="49" spans="2:10">
      <c r="B49" s="59">
        <v>9200</v>
      </c>
      <c r="C49" s="64">
        <v>1642.96</v>
      </c>
      <c r="D49" s="64">
        <v>24.282399999999999</v>
      </c>
      <c r="E49" s="64">
        <v>22.521699999999999</v>
      </c>
      <c r="F49" s="64">
        <v>18.247599999999998</v>
      </c>
      <c r="G49" s="64">
        <v>37.487499999999997</v>
      </c>
      <c r="H49" s="64">
        <v>20.298500000000001</v>
      </c>
      <c r="I49" s="70">
        <f t="shared" si="1"/>
        <v>24.567540000000001</v>
      </c>
      <c r="J49" s="70"/>
    </row>
    <row r="50" spans="2:10">
      <c r="B50" s="59">
        <v>9400</v>
      </c>
      <c r="C50" s="64">
        <v>1669.99</v>
      </c>
      <c r="D50" s="64">
        <v>24.282399999999999</v>
      </c>
      <c r="E50" s="64">
        <v>22.521699999999999</v>
      </c>
      <c r="F50" s="64">
        <v>18.247599999999998</v>
      </c>
      <c r="G50" s="64">
        <v>37.487499999999997</v>
      </c>
      <c r="H50" s="64">
        <v>20.298500000000001</v>
      </c>
      <c r="I50" s="70">
        <f t="shared" si="1"/>
        <v>24.567540000000001</v>
      </c>
      <c r="J50" s="70"/>
    </row>
    <row r="51" spans="2:10">
      <c r="B51" s="59">
        <v>9600</v>
      </c>
      <c r="C51" s="64">
        <v>1696.95</v>
      </c>
      <c r="D51" s="64">
        <v>24.282299999999999</v>
      </c>
      <c r="E51" s="64">
        <v>22.521699999999999</v>
      </c>
      <c r="F51" s="64">
        <v>18.247599999999998</v>
      </c>
      <c r="G51" s="64">
        <v>37.487499999999997</v>
      </c>
      <c r="H51" s="64">
        <v>20.298500000000001</v>
      </c>
      <c r="I51" s="70">
        <f t="shared" si="1"/>
        <v>24.567520000000002</v>
      </c>
      <c r="J51" s="70"/>
    </row>
    <row r="52" spans="2:10">
      <c r="B52" s="59">
        <v>9800</v>
      </c>
      <c r="C52" s="64">
        <v>1723.9</v>
      </c>
      <c r="D52" s="64">
        <v>24.282299999999999</v>
      </c>
      <c r="E52" s="64">
        <v>22.521699999999999</v>
      </c>
      <c r="F52" s="64">
        <v>18.247599999999998</v>
      </c>
      <c r="G52" s="64">
        <v>37.487499999999997</v>
      </c>
      <c r="H52" s="64">
        <v>20.298500000000001</v>
      </c>
      <c r="I52" s="70">
        <f t="shared" si="1"/>
        <v>24.567520000000002</v>
      </c>
      <c r="J52" s="70"/>
    </row>
    <row r="53" spans="2:10">
      <c r="B53" s="59">
        <v>10000</v>
      </c>
      <c r="C53" s="64">
        <v>1750.81</v>
      </c>
      <c r="D53" s="64">
        <v>24.282299999999999</v>
      </c>
      <c r="E53" s="64">
        <v>22.521699999999999</v>
      </c>
      <c r="F53" s="64">
        <v>18.247599999999998</v>
      </c>
      <c r="G53" s="64">
        <v>37.487499999999997</v>
      </c>
      <c r="H53" s="64">
        <v>20.298500000000001</v>
      </c>
      <c r="I53" s="70">
        <f t="shared" si="1"/>
        <v>24.567520000000002</v>
      </c>
      <c r="J53" s="70"/>
    </row>
  </sheetData>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FB9AA-5948-2342-8B9E-77D0B2F77367}">
  <sheetPr codeName="Sheet23">
    <tabColor theme="9"/>
  </sheetPr>
  <dimension ref="A1"/>
  <sheetViews>
    <sheetView view="pageBreakPreview" zoomScale="60" zoomScaleNormal="100" workbookViewId="0">
      <selection activeCell="P24" sqref="P24"/>
    </sheetView>
  </sheetViews>
  <sheetFormatPr baseColWidth="10" defaultRowHeight="16"/>
  <sheetData/>
  <pageMargins left="0.7" right="0.7" top="0.75" bottom="0.75" header="0.3" footer="0.3"/>
  <pageSetup paperSize="9" orientation="portrait" horizontalDpi="0" verticalDpi="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1E1C1-5BC5-944D-88F9-B737400EEA3A}">
  <sheetPr codeName="Sheet24"/>
  <dimension ref="B1:U122"/>
  <sheetViews>
    <sheetView topLeftCell="A15" workbookViewId="0">
      <selection activeCell="I13" sqref="I13"/>
    </sheetView>
  </sheetViews>
  <sheetFormatPr baseColWidth="10" defaultRowHeight="16"/>
  <cols>
    <col min="1" max="3" width="10.83203125" style="59"/>
    <col min="4" max="4" width="20.1640625" style="60" bestFit="1" customWidth="1"/>
    <col min="5" max="5" width="12.5" style="60" bestFit="1" customWidth="1"/>
    <col min="6" max="6" width="15.5" style="60" bestFit="1" customWidth="1"/>
    <col min="7" max="10" width="10.83203125" style="60"/>
    <col min="11" max="11" width="14.83203125" style="60" bestFit="1" customWidth="1"/>
    <col min="12" max="12" width="13.6640625" style="60" bestFit="1" customWidth="1"/>
    <col min="13" max="13" width="13.6640625" style="59" bestFit="1" customWidth="1"/>
    <col min="14" max="16384" width="10.83203125" style="59"/>
  </cols>
  <sheetData>
    <row r="1" spans="2:21">
      <c r="D1" s="60" t="s">
        <v>73</v>
      </c>
      <c r="E1" s="60" t="s">
        <v>74</v>
      </c>
      <c r="F1" s="511" t="s">
        <v>72</v>
      </c>
      <c r="G1" s="511"/>
      <c r="H1" s="511"/>
      <c r="I1" s="511"/>
      <c r="J1" s="511"/>
      <c r="L1" s="60" t="s">
        <v>71</v>
      </c>
    </row>
    <row r="2" spans="2:21">
      <c r="B2" s="59" t="s">
        <v>70</v>
      </c>
      <c r="C2" s="59" t="s">
        <v>69</v>
      </c>
      <c r="D2" s="60" t="s">
        <v>67</v>
      </c>
      <c r="E2" s="60" t="s">
        <v>68</v>
      </c>
      <c r="F2" s="60" t="s">
        <v>66</v>
      </c>
      <c r="G2" s="60" t="s">
        <v>65</v>
      </c>
      <c r="H2" s="60" t="s">
        <v>64</v>
      </c>
      <c r="I2" s="60" t="s">
        <v>63</v>
      </c>
      <c r="J2" s="60" t="s">
        <v>62</v>
      </c>
      <c r="K2" s="60" t="s">
        <v>61</v>
      </c>
      <c r="L2" s="60" t="s">
        <v>60</v>
      </c>
      <c r="M2" s="67"/>
      <c r="U2" s="66"/>
    </row>
    <row r="3" spans="2:21">
      <c r="B3" s="59">
        <v>1</v>
      </c>
      <c r="C3" s="65">
        <v>1</v>
      </c>
      <c r="D3" s="60">
        <f t="shared" ref="D3:D34" si="0">$E$3</f>
        <v>1.2596397116574809E-2</v>
      </c>
      <c r="E3" s="60">
        <f>Reg_30days!Z32</f>
        <v>1.2596397116574809E-2</v>
      </c>
      <c r="F3" s="64">
        <v>2.37646E-2</v>
      </c>
      <c r="G3" s="64">
        <v>2.44166E-2</v>
      </c>
      <c r="H3" s="64">
        <v>2.4232500000000001E-2</v>
      </c>
      <c r="I3" s="64">
        <v>2.4296399999999999E-2</v>
      </c>
      <c r="J3" s="64">
        <v>2.4410100000000001E-2</v>
      </c>
      <c r="K3" s="62">
        <f t="shared" ref="K3:K34" si="1">AVERAGE(F3:J3)</f>
        <v>2.4224039999999999E-2</v>
      </c>
      <c r="L3" s="60">
        <f>AVERAGE(K3:K6)</f>
        <v>2.2993059999999999E-2</v>
      </c>
      <c r="M3" s="61"/>
      <c r="N3" s="63"/>
    </row>
    <row r="4" spans="2:21">
      <c r="B4" s="59">
        <v>2</v>
      </c>
      <c r="C4" s="65">
        <v>2</v>
      </c>
      <c r="D4" s="60">
        <f t="shared" si="0"/>
        <v>1.2596397116574809E-2</v>
      </c>
      <c r="E4" s="60">
        <f>Reg_30days!Z33</f>
        <v>1.3190538132291667E-2</v>
      </c>
      <c r="F4" s="64">
        <v>2.1509500000000001E-2</v>
      </c>
      <c r="G4" s="64">
        <v>2.3223299999999999E-2</v>
      </c>
      <c r="H4" s="64">
        <v>2.35871E-2</v>
      </c>
      <c r="I4" s="64">
        <v>2.3490400000000002E-2</v>
      </c>
      <c r="J4" s="64">
        <v>2.3601199999999999E-2</v>
      </c>
      <c r="K4" s="62">
        <f t="shared" si="1"/>
        <v>2.3082300000000004E-2</v>
      </c>
      <c r="L4" s="60">
        <f>AVERAGE(K3:K7)</f>
        <v>2.2690179999999997E-2</v>
      </c>
      <c r="M4" s="61"/>
      <c r="N4" s="63"/>
    </row>
    <row r="5" spans="2:21">
      <c r="B5" s="59">
        <v>3</v>
      </c>
      <c r="C5" s="65">
        <v>3</v>
      </c>
      <c r="D5" s="60">
        <f t="shared" si="0"/>
        <v>1.2596397116574809E-2</v>
      </c>
      <c r="E5" s="60">
        <f>Reg_30days!Z34</f>
        <v>1.4105238570401144E-2</v>
      </c>
      <c r="F5" s="64">
        <v>2.2042599999999999E-2</v>
      </c>
      <c r="G5" s="64">
        <v>2.2975800000000001E-2</v>
      </c>
      <c r="H5" s="64">
        <v>2.2547600000000001E-2</v>
      </c>
      <c r="I5" s="64">
        <v>2.2558000000000002E-2</v>
      </c>
      <c r="J5" s="64">
        <v>2.2408399999999998E-2</v>
      </c>
      <c r="K5" s="62">
        <f t="shared" si="1"/>
        <v>2.2506480000000002E-2</v>
      </c>
      <c r="L5" s="60">
        <f>AVERAGE(K3:K8)</f>
        <v>2.2457269999999998E-2</v>
      </c>
      <c r="M5" s="61"/>
      <c r="N5" s="63"/>
    </row>
    <row r="6" spans="2:21">
      <c r="B6" s="59">
        <v>4</v>
      </c>
      <c r="C6" s="65">
        <v>4</v>
      </c>
      <c r="D6" s="60">
        <f t="shared" si="0"/>
        <v>1.2596397116574809E-2</v>
      </c>
      <c r="E6" s="60">
        <f>Reg_30days!Z35</f>
        <v>1.5091188888357934E-2</v>
      </c>
      <c r="F6" s="64">
        <v>2.1244599999999999E-2</v>
      </c>
      <c r="G6" s="64">
        <v>2.2707600000000001E-2</v>
      </c>
      <c r="H6" s="64">
        <v>2.25331E-2</v>
      </c>
      <c r="I6" s="64">
        <v>2.2231299999999999E-2</v>
      </c>
      <c r="J6" s="64">
        <v>2.2080499999999999E-2</v>
      </c>
      <c r="K6" s="62">
        <f t="shared" si="1"/>
        <v>2.2159419999999999E-2</v>
      </c>
      <c r="L6" s="60">
        <f t="shared" ref="L6:L8" si="2">AVERAGE(K3:K9)</f>
        <v>2.2266185714285711E-2</v>
      </c>
      <c r="M6" s="61"/>
      <c r="N6" s="63"/>
    </row>
    <row r="7" spans="2:21">
      <c r="B7" s="59">
        <v>5</v>
      </c>
      <c r="C7" s="65">
        <v>5</v>
      </c>
      <c r="D7" s="60">
        <f t="shared" si="0"/>
        <v>1.2596397116574809E-2</v>
      </c>
      <c r="E7" s="60">
        <f>Reg_30days!Z36</f>
        <v>1.5831502575174679E-2</v>
      </c>
      <c r="F7" s="64">
        <v>2.1492399999999998E-2</v>
      </c>
      <c r="G7" s="64">
        <v>2.1571799999999999E-2</v>
      </c>
      <c r="H7" s="64">
        <v>2.1196199999999998E-2</v>
      </c>
      <c r="I7" s="64">
        <v>2.18093E-2</v>
      </c>
      <c r="J7" s="64">
        <v>2.1323600000000002E-2</v>
      </c>
      <c r="K7" s="62">
        <f t="shared" si="1"/>
        <v>2.147866E-2</v>
      </c>
      <c r="L7" s="60">
        <f t="shared" si="2"/>
        <v>2.1772137142857143E-2</v>
      </c>
      <c r="M7" s="61"/>
      <c r="N7" s="63"/>
    </row>
    <row r="8" spans="2:21">
      <c r="B8" s="59">
        <v>6</v>
      </c>
      <c r="C8" s="65">
        <v>6</v>
      </c>
      <c r="D8" s="60">
        <f t="shared" si="0"/>
        <v>1.2596397116574809E-2</v>
      </c>
      <c r="E8" s="60">
        <f>Reg_30days!Z37</f>
        <v>1.6559195584104503E-2</v>
      </c>
      <c r="F8" s="64">
        <v>2.0710599999999999E-2</v>
      </c>
      <c r="G8" s="64">
        <v>2.1237800000000001E-2</v>
      </c>
      <c r="H8" s="64">
        <v>2.0841100000000001E-2</v>
      </c>
      <c r="I8" s="64">
        <v>2.1520299999999999E-2</v>
      </c>
      <c r="J8" s="64">
        <v>2.2153800000000001E-2</v>
      </c>
      <c r="K8" s="62">
        <f t="shared" si="1"/>
        <v>2.1292719999999998E-2</v>
      </c>
      <c r="L8" s="60">
        <f t="shared" si="2"/>
        <v>2.1433322857142858E-2</v>
      </c>
      <c r="M8" s="61"/>
      <c r="N8" s="63"/>
    </row>
    <row r="9" spans="2:21">
      <c r="B9" s="59">
        <v>7</v>
      </c>
      <c r="C9" s="65">
        <v>7</v>
      </c>
      <c r="D9" s="60">
        <f t="shared" si="0"/>
        <v>1.2596397116574809E-2</v>
      </c>
      <c r="E9" s="60">
        <f>Reg_30days!Z38</f>
        <v>1.7423507423747826E-2</v>
      </c>
      <c r="F9" s="64">
        <v>2.06158E-2</v>
      </c>
      <c r="G9" s="64">
        <v>2.1069299999999999E-2</v>
      </c>
      <c r="H9" s="64">
        <v>2.0797099999999999E-2</v>
      </c>
      <c r="I9" s="64">
        <v>2.13565E-2</v>
      </c>
      <c r="J9" s="64">
        <v>2.17597E-2</v>
      </c>
      <c r="K9" s="62">
        <f t="shared" si="1"/>
        <v>2.1119680000000002E-2</v>
      </c>
      <c r="L9" s="60">
        <f t="shared" ref="L9:L37" si="3">AVERAGE(K6:K12)</f>
        <v>2.1200505714285715E-2</v>
      </c>
      <c r="M9" s="61"/>
      <c r="N9" s="63"/>
    </row>
    <row r="10" spans="2:21">
      <c r="B10" s="59">
        <v>8</v>
      </c>
      <c r="C10" s="65">
        <v>8</v>
      </c>
      <c r="D10" s="60">
        <f t="shared" si="0"/>
        <v>1.2596397116574809E-2</v>
      </c>
      <c r="E10" s="60">
        <f>Reg_30days!Z39</f>
        <v>1.7916830283920514E-2</v>
      </c>
      <c r="F10" s="64">
        <v>1.96565E-2</v>
      </c>
      <c r="G10" s="64">
        <v>2.1049999999999999E-2</v>
      </c>
      <c r="H10" s="64">
        <v>2.12158E-2</v>
      </c>
      <c r="I10" s="64">
        <v>2.07438E-2</v>
      </c>
      <c r="J10" s="64">
        <v>2.1162400000000001E-2</v>
      </c>
      <c r="K10" s="62">
        <f t="shared" si="1"/>
        <v>2.0765699999999998E-2</v>
      </c>
      <c r="L10" s="60">
        <f t="shared" si="3"/>
        <v>2.1002185714285714E-2</v>
      </c>
      <c r="M10" s="61"/>
      <c r="N10" s="63"/>
    </row>
    <row r="11" spans="2:21">
      <c r="B11" s="59">
        <v>9</v>
      </c>
      <c r="C11" s="65">
        <v>9</v>
      </c>
      <c r="D11" s="60">
        <f t="shared" si="0"/>
        <v>1.2596397116574809E-2</v>
      </c>
      <c r="E11" s="60">
        <f>Reg_30days!Z40</f>
        <v>1.8746478938799601E-2</v>
      </c>
      <c r="F11" s="64">
        <v>2.0424399999999999E-2</v>
      </c>
      <c r="G11" s="64">
        <v>2.0840600000000001E-2</v>
      </c>
      <c r="H11" s="64">
        <v>2.0464E-2</v>
      </c>
      <c r="I11" s="64">
        <v>2.06567E-2</v>
      </c>
      <c r="J11" s="64">
        <v>2.11673E-2</v>
      </c>
      <c r="K11" s="62">
        <f t="shared" si="1"/>
        <v>2.0710599999999999E-2</v>
      </c>
      <c r="L11" s="60">
        <f t="shared" si="3"/>
        <v>2.087521142857143E-2</v>
      </c>
      <c r="M11" s="61"/>
      <c r="N11" s="63"/>
    </row>
    <row r="12" spans="2:21">
      <c r="B12" s="59">
        <v>10</v>
      </c>
      <c r="C12" s="65">
        <v>10</v>
      </c>
      <c r="D12" s="60">
        <f t="shared" si="0"/>
        <v>1.2596397116574809E-2</v>
      </c>
      <c r="E12" s="60">
        <f>Reg_30days!Z41</f>
        <v>1.9534492665026933E-2</v>
      </c>
      <c r="F12" s="64">
        <v>2.0324600000000002E-2</v>
      </c>
      <c r="G12" s="64">
        <v>2.1038600000000001E-2</v>
      </c>
      <c r="H12" s="64">
        <v>2.1549200000000001E-2</v>
      </c>
      <c r="I12" s="64">
        <v>2.0866200000000001E-2</v>
      </c>
      <c r="J12" s="64">
        <v>2.0605200000000001E-2</v>
      </c>
      <c r="K12" s="62">
        <f t="shared" si="1"/>
        <v>2.0876760000000001E-2</v>
      </c>
      <c r="L12" s="60">
        <f t="shared" si="3"/>
        <v>2.0779022857142858E-2</v>
      </c>
      <c r="M12" s="61"/>
      <c r="N12" s="63"/>
    </row>
    <row r="13" spans="2:21">
      <c r="B13" s="59">
        <v>11</v>
      </c>
      <c r="C13" s="65">
        <v>11</v>
      </c>
      <c r="D13" s="60">
        <f t="shared" si="0"/>
        <v>1.2596397116574809E-2</v>
      </c>
      <c r="E13" s="60">
        <f>Reg_30days!Z42</f>
        <v>2.0085907841458608E-2</v>
      </c>
      <c r="F13" s="64">
        <v>2.0308900000000001E-2</v>
      </c>
      <c r="G13" s="64">
        <v>2.1127699999999999E-2</v>
      </c>
      <c r="H13" s="64">
        <v>2.1410499999999999E-2</v>
      </c>
      <c r="I13" s="64">
        <v>2.05662E-2</v>
      </c>
      <c r="J13" s="64">
        <v>2.0442599999999998E-2</v>
      </c>
      <c r="K13" s="62">
        <f t="shared" si="1"/>
        <v>2.077118E-2</v>
      </c>
      <c r="L13" s="60">
        <f t="shared" si="3"/>
        <v>2.0696642857142854E-2</v>
      </c>
      <c r="M13" s="61"/>
      <c r="N13" s="63"/>
    </row>
    <row r="14" spans="2:21">
      <c r="B14" s="59">
        <v>12</v>
      </c>
      <c r="C14" s="65">
        <v>12</v>
      </c>
      <c r="D14" s="60">
        <f t="shared" si="0"/>
        <v>1.2596397116574809E-2</v>
      </c>
      <c r="E14" s="60">
        <f>Reg_30days!Z43</f>
        <v>2.0574636825838793E-2</v>
      </c>
      <c r="F14" s="64">
        <v>1.95484E-2</v>
      </c>
      <c r="G14" s="64">
        <v>2.09353E-2</v>
      </c>
      <c r="H14" s="64">
        <v>2.14027E-2</v>
      </c>
      <c r="I14" s="64">
        <v>2.0584600000000002E-2</v>
      </c>
      <c r="J14" s="64">
        <v>2.0478199999999998E-2</v>
      </c>
      <c r="K14" s="62">
        <f t="shared" si="1"/>
        <v>2.0589839999999998E-2</v>
      </c>
      <c r="L14" s="60">
        <f t="shared" si="3"/>
        <v>2.0679202857142857E-2</v>
      </c>
      <c r="M14" s="61"/>
      <c r="N14" s="63"/>
    </row>
    <row r="15" spans="2:21">
      <c r="B15" s="59">
        <v>13</v>
      </c>
      <c r="C15" s="65">
        <v>13</v>
      </c>
      <c r="D15" s="60">
        <f t="shared" si="0"/>
        <v>1.2596397116574809E-2</v>
      </c>
      <c r="E15" s="60">
        <f>Reg_30days!Z44</f>
        <v>2.1674524322396777E-2</v>
      </c>
      <c r="F15" s="64">
        <v>2.0212399999999998E-2</v>
      </c>
      <c r="G15" s="64">
        <v>2.0941899999999999E-2</v>
      </c>
      <c r="H15" s="64">
        <v>2.0832099999999999E-2</v>
      </c>
      <c r="I15" s="64">
        <v>2.1010000000000001E-2</v>
      </c>
      <c r="J15" s="64">
        <v>2.01006E-2</v>
      </c>
      <c r="K15" s="62">
        <f t="shared" si="1"/>
        <v>2.06194E-2</v>
      </c>
      <c r="L15" s="60">
        <f t="shared" si="3"/>
        <v>2.0618999999999998E-2</v>
      </c>
      <c r="M15" s="61"/>
      <c r="N15" s="63"/>
    </row>
    <row r="16" spans="2:21">
      <c r="B16" s="59">
        <v>14</v>
      </c>
      <c r="C16" s="65">
        <v>14</v>
      </c>
      <c r="D16" s="60">
        <f t="shared" si="0"/>
        <v>1.2596397116574809E-2</v>
      </c>
      <c r="E16" s="60">
        <f>Reg_30days!Z45</f>
        <v>2.2735848517223801E-2</v>
      </c>
      <c r="F16" s="64">
        <v>2.0428600000000002E-2</v>
      </c>
      <c r="G16" s="64">
        <v>2.0591700000000001E-2</v>
      </c>
      <c r="H16" s="64">
        <v>1.95841E-2</v>
      </c>
      <c r="I16" s="64">
        <v>2.1409299999999999E-2</v>
      </c>
      <c r="J16" s="64">
        <v>2.0701399999999998E-2</v>
      </c>
      <c r="K16" s="62">
        <f t="shared" si="1"/>
        <v>2.0543019999999999E-2</v>
      </c>
      <c r="L16" s="60">
        <f t="shared" si="3"/>
        <v>2.0571182857142857E-2</v>
      </c>
      <c r="M16" s="61"/>
      <c r="N16" s="63"/>
    </row>
    <row r="17" spans="2:14">
      <c r="B17" s="59">
        <v>15</v>
      </c>
      <c r="C17" s="65">
        <v>15</v>
      </c>
      <c r="D17" s="60">
        <f t="shared" si="0"/>
        <v>1.2596397116574809E-2</v>
      </c>
      <c r="E17" s="60">
        <f>Reg_30days!Z46</f>
        <v>2.3620099698526163E-2</v>
      </c>
      <c r="F17" s="64">
        <v>2.0531299999999999E-2</v>
      </c>
      <c r="G17" s="64">
        <v>2.103E-2</v>
      </c>
      <c r="H17" s="64">
        <v>2.0646299999999999E-2</v>
      </c>
      <c r="I17" s="64">
        <v>2.0444E-2</v>
      </c>
      <c r="J17" s="64">
        <v>2.0566500000000001E-2</v>
      </c>
      <c r="K17" s="62">
        <f t="shared" si="1"/>
        <v>2.0643619999999998E-2</v>
      </c>
      <c r="L17" s="60">
        <f t="shared" si="3"/>
        <v>2.0535420000000002E-2</v>
      </c>
      <c r="M17" s="61"/>
      <c r="N17" s="63"/>
    </row>
    <row r="18" spans="2:14">
      <c r="B18" s="59">
        <v>16</v>
      </c>
      <c r="C18" s="65">
        <v>16</v>
      </c>
      <c r="D18" s="60">
        <f t="shared" si="0"/>
        <v>1.2596397116574809E-2</v>
      </c>
      <c r="E18" s="60">
        <f>Reg_30days!Z47</f>
        <v>2.4767234629103567E-2</v>
      </c>
      <c r="F18" s="64">
        <v>2.0176900000000001E-2</v>
      </c>
      <c r="G18" s="64">
        <v>2.0767799999999999E-2</v>
      </c>
      <c r="H18" s="64">
        <v>2.0373100000000002E-2</v>
      </c>
      <c r="I18" s="64">
        <v>2.0073400000000002E-2</v>
      </c>
      <c r="J18" s="64">
        <v>2.0054700000000002E-2</v>
      </c>
      <c r="K18" s="62">
        <f t="shared" si="1"/>
        <v>2.028918E-2</v>
      </c>
      <c r="L18" s="60">
        <f t="shared" si="3"/>
        <v>2.0481702857142858E-2</v>
      </c>
      <c r="M18" s="61"/>
      <c r="N18" s="63"/>
    </row>
    <row r="19" spans="2:14">
      <c r="B19" s="59">
        <v>17</v>
      </c>
      <c r="C19" s="65">
        <v>17</v>
      </c>
      <c r="D19" s="60">
        <f t="shared" si="0"/>
        <v>1.2596397116574809E-2</v>
      </c>
      <c r="E19" s="60">
        <f>Reg_30days!Z48</f>
        <v>2.585014354890915E-2</v>
      </c>
      <c r="F19" s="64">
        <v>1.98523E-2</v>
      </c>
      <c r="G19" s="64">
        <v>2.1307699999999999E-2</v>
      </c>
      <c r="H19" s="64">
        <v>2.09686E-2</v>
      </c>
      <c r="I19" s="64">
        <v>2.0574800000000001E-2</v>
      </c>
      <c r="J19" s="64">
        <v>2.0006800000000002E-2</v>
      </c>
      <c r="K19" s="62">
        <f t="shared" si="1"/>
        <v>2.0542040000000004E-2</v>
      </c>
      <c r="L19" s="60">
        <f t="shared" si="3"/>
        <v>2.0407597142857142E-2</v>
      </c>
      <c r="M19" s="61"/>
      <c r="N19" s="63"/>
    </row>
    <row r="20" spans="2:14">
      <c r="B20" s="59">
        <v>18</v>
      </c>
      <c r="C20" s="65">
        <v>18</v>
      </c>
      <c r="D20" s="60">
        <f t="shared" si="0"/>
        <v>1.2596397116574809E-2</v>
      </c>
      <c r="E20" s="60">
        <f>Reg_30days!Z49</f>
        <v>2.6643544590570896E-2</v>
      </c>
      <c r="F20" s="64">
        <v>2.0331100000000001E-2</v>
      </c>
      <c r="G20" s="64">
        <v>2.0450599999999999E-2</v>
      </c>
      <c r="H20" s="64">
        <v>2.08395E-2</v>
      </c>
      <c r="I20" s="64">
        <v>2.0671399999999999E-2</v>
      </c>
      <c r="J20" s="64">
        <v>2.0311599999999999E-2</v>
      </c>
      <c r="K20" s="62">
        <f t="shared" si="1"/>
        <v>2.0520839999999999E-2</v>
      </c>
      <c r="L20" s="60">
        <f t="shared" si="3"/>
        <v>2.0374745714285714E-2</v>
      </c>
      <c r="M20" s="61"/>
      <c r="N20" s="63"/>
    </row>
    <row r="21" spans="2:14">
      <c r="B21" s="59">
        <v>19</v>
      </c>
      <c r="C21" s="65">
        <v>19</v>
      </c>
      <c r="D21" s="60">
        <f t="shared" si="0"/>
        <v>1.2596397116574809E-2</v>
      </c>
      <c r="E21" s="60">
        <f>Reg_30days!Z50</f>
        <v>2.6811910320691589E-2</v>
      </c>
      <c r="F21" s="64">
        <v>1.97355E-2</v>
      </c>
      <c r="G21" s="64">
        <v>1.9743900000000002E-2</v>
      </c>
      <c r="H21" s="64">
        <v>2.0463599999999998E-2</v>
      </c>
      <c r="I21" s="64">
        <v>2.1256899999999999E-2</v>
      </c>
      <c r="J21" s="64">
        <v>1.98692E-2</v>
      </c>
      <c r="K21" s="62">
        <f t="shared" si="1"/>
        <v>2.021382E-2</v>
      </c>
      <c r="L21" s="60">
        <f t="shared" si="3"/>
        <v>2.0303528571428569E-2</v>
      </c>
      <c r="M21" s="61"/>
      <c r="N21" s="63"/>
    </row>
    <row r="22" spans="2:14">
      <c r="B22" s="59">
        <v>20</v>
      </c>
      <c r="C22" s="65">
        <v>20</v>
      </c>
      <c r="D22" s="60">
        <f t="shared" si="0"/>
        <v>1.2596397116574809E-2</v>
      </c>
      <c r="E22" s="60">
        <f>Reg_30days!Z51</f>
        <v>2.7254024010539338E-2</v>
      </c>
      <c r="F22" s="64">
        <v>1.97489E-2</v>
      </c>
      <c r="G22" s="64">
        <v>1.8959299999999998E-2</v>
      </c>
      <c r="H22" s="64">
        <v>2.05907E-2</v>
      </c>
      <c r="I22" s="64">
        <v>2.15325E-2</v>
      </c>
      <c r="J22" s="64">
        <v>1.9671899999999999E-2</v>
      </c>
      <c r="K22" s="62">
        <f t="shared" si="1"/>
        <v>2.0100659999999999E-2</v>
      </c>
      <c r="L22" s="60">
        <f t="shared" si="3"/>
        <v>2.0313362857142858E-2</v>
      </c>
      <c r="M22" s="61"/>
      <c r="N22" s="63"/>
    </row>
    <row r="23" spans="2:14">
      <c r="B23" s="59">
        <v>21</v>
      </c>
      <c r="C23" s="65">
        <v>21</v>
      </c>
      <c r="D23" s="60">
        <f t="shared" si="0"/>
        <v>1.2596397116574809E-2</v>
      </c>
      <c r="E23" s="60">
        <f>Reg_30days!Z52</f>
        <v>2.7149173242110435E-2</v>
      </c>
      <c r="F23" s="64">
        <v>2.00889E-2</v>
      </c>
      <c r="G23" s="64">
        <v>1.93165E-2</v>
      </c>
      <c r="H23" s="64">
        <v>2.0675900000000001E-2</v>
      </c>
      <c r="I23" s="64">
        <v>2.08186E-2</v>
      </c>
      <c r="J23" s="64">
        <v>2.06654E-2</v>
      </c>
      <c r="K23" s="62">
        <f t="shared" si="1"/>
        <v>2.0313060000000001E-2</v>
      </c>
      <c r="L23" s="60">
        <f t="shared" si="3"/>
        <v>2.0242800000000002E-2</v>
      </c>
      <c r="M23" s="61"/>
      <c r="N23" s="63"/>
    </row>
    <row r="24" spans="2:14">
      <c r="B24" s="59">
        <v>22</v>
      </c>
      <c r="C24" s="65">
        <v>22</v>
      </c>
      <c r="D24" s="60">
        <f t="shared" si="0"/>
        <v>1.2596397116574809E-2</v>
      </c>
      <c r="E24" s="60">
        <f>Reg_30days!Z53</f>
        <v>2.6844426443447512E-2</v>
      </c>
      <c r="F24" s="64">
        <v>2.01888E-2</v>
      </c>
      <c r="G24" s="64">
        <v>1.9929599999999999E-2</v>
      </c>
      <c r="H24" s="64">
        <v>1.9804800000000001E-2</v>
      </c>
      <c r="I24" s="64">
        <v>2.0262800000000001E-2</v>
      </c>
      <c r="J24" s="64">
        <v>2.0539499999999999E-2</v>
      </c>
      <c r="K24" s="62">
        <f t="shared" si="1"/>
        <v>2.0145099999999999E-2</v>
      </c>
      <c r="L24" s="60">
        <f t="shared" si="3"/>
        <v>2.0187437142857145E-2</v>
      </c>
      <c r="M24" s="61"/>
      <c r="N24" s="63"/>
    </row>
    <row r="25" spans="2:14">
      <c r="B25" s="59">
        <v>23</v>
      </c>
      <c r="C25" s="65">
        <v>23</v>
      </c>
      <c r="D25" s="60">
        <f t="shared" si="0"/>
        <v>1.2596397116574809E-2</v>
      </c>
      <c r="E25" s="60">
        <f>Reg_30days!Z54</f>
        <v>2.6352637516730192E-2</v>
      </c>
      <c r="F25" s="64">
        <v>1.93206E-2</v>
      </c>
      <c r="G25" s="64">
        <v>2.0428100000000001E-2</v>
      </c>
      <c r="H25" s="64">
        <v>2.0808400000000001E-2</v>
      </c>
      <c r="I25" s="64">
        <v>2.0548299999999999E-2</v>
      </c>
      <c r="J25" s="64">
        <v>2.06847E-2</v>
      </c>
      <c r="K25" s="62">
        <f t="shared" si="1"/>
        <v>2.0358019999999998E-2</v>
      </c>
      <c r="L25" s="60">
        <f t="shared" si="3"/>
        <v>2.0135077142857141E-2</v>
      </c>
      <c r="M25" s="61"/>
      <c r="N25" s="63"/>
    </row>
    <row r="26" spans="2:14">
      <c r="B26" s="59">
        <v>24</v>
      </c>
      <c r="C26" s="65">
        <v>24</v>
      </c>
      <c r="D26" s="60">
        <f t="shared" si="0"/>
        <v>1.2596397116574809E-2</v>
      </c>
      <c r="E26" s="60">
        <f>Reg_30days!Z55</f>
        <v>2.5807820536641594E-2</v>
      </c>
      <c r="F26" s="64">
        <v>1.9618900000000002E-2</v>
      </c>
      <c r="G26" s="64">
        <v>2.0989399999999998E-2</v>
      </c>
      <c r="H26" s="64">
        <v>2.0046100000000001E-2</v>
      </c>
      <c r="I26" s="64">
        <v>2.0155900000000001E-2</v>
      </c>
      <c r="J26" s="64">
        <v>1.9430200000000002E-2</v>
      </c>
      <c r="K26" s="62">
        <f t="shared" si="1"/>
        <v>2.0048100000000003E-2</v>
      </c>
      <c r="L26" s="60">
        <f t="shared" si="3"/>
        <v>2.0134294285714286E-2</v>
      </c>
      <c r="M26" s="61"/>
      <c r="N26" s="63"/>
    </row>
    <row r="27" spans="2:14">
      <c r="B27" s="59">
        <v>25</v>
      </c>
      <c r="C27" s="65">
        <v>25</v>
      </c>
      <c r="D27" s="60">
        <f t="shared" si="0"/>
        <v>1.2596397116574809E-2</v>
      </c>
      <c r="E27" s="60">
        <f>Reg_30days!Z56</f>
        <v>2.5170465930911625E-2</v>
      </c>
      <c r="F27" s="64">
        <v>2.0057100000000001E-2</v>
      </c>
      <c r="G27" s="64">
        <v>2.1483100000000002E-2</v>
      </c>
      <c r="H27" s="64">
        <v>1.9913299999999998E-2</v>
      </c>
      <c r="I27" s="64">
        <v>2.0292000000000001E-2</v>
      </c>
      <c r="J27" s="64">
        <v>1.8921E-2</v>
      </c>
      <c r="K27" s="62">
        <f t="shared" si="1"/>
        <v>2.01333E-2</v>
      </c>
      <c r="L27" s="60">
        <f t="shared" si="3"/>
        <v>2.0099051428571432E-2</v>
      </c>
      <c r="M27" s="61"/>
      <c r="N27" s="63"/>
    </row>
    <row r="28" spans="2:14">
      <c r="B28" s="59">
        <v>26</v>
      </c>
      <c r="C28" s="65">
        <v>26</v>
      </c>
      <c r="D28" s="60">
        <f t="shared" si="0"/>
        <v>1.2596397116574809E-2</v>
      </c>
      <c r="E28" s="60">
        <f>Reg_30days!Z57</f>
        <v>2.4392045092651877E-2</v>
      </c>
      <c r="F28" s="64">
        <v>1.9509599999999998E-2</v>
      </c>
      <c r="G28" s="64">
        <v>2.0993399999999999E-2</v>
      </c>
      <c r="H28" s="64">
        <v>2.0078499999999999E-2</v>
      </c>
      <c r="I28" s="64">
        <v>1.9350699999999998E-2</v>
      </c>
      <c r="J28" s="64">
        <v>1.93043E-2</v>
      </c>
      <c r="K28" s="62">
        <f t="shared" si="1"/>
        <v>1.9847299999999998E-2</v>
      </c>
      <c r="L28" s="60">
        <f t="shared" si="3"/>
        <v>2.0068397142857141E-2</v>
      </c>
      <c r="M28" s="61"/>
      <c r="N28" s="63"/>
    </row>
    <row r="29" spans="2:14">
      <c r="B29" s="59">
        <v>27</v>
      </c>
      <c r="C29" s="65">
        <v>27</v>
      </c>
      <c r="D29" s="60">
        <f t="shared" si="0"/>
        <v>1.2596397116574809E-2</v>
      </c>
      <c r="E29" s="60">
        <f>Reg_30days!Z58</f>
        <v>2.3980075851605175E-2</v>
      </c>
      <c r="F29" s="64">
        <v>1.9647000000000001E-2</v>
      </c>
      <c r="G29" s="64">
        <v>2.02361E-2</v>
      </c>
      <c r="H29" s="64">
        <v>2.10644E-2</v>
      </c>
      <c r="I29" s="64">
        <v>1.9643299999999999E-2</v>
      </c>
      <c r="J29" s="64">
        <v>1.9885099999999999E-2</v>
      </c>
      <c r="K29" s="62">
        <f t="shared" si="1"/>
        <v>2.0095180000000001E-2</v>
      </c>
      <c r="L29" s="60">
        <f t="shared" si="3"/>
        <v>1.9995260000000004E-2</v>
      </c>
      <c r="M29" s="61"/>
      <c r="N29" s="63"/>
    </row>
    <row r="30" spans="2:14">
      <c r="B30" s="59">
        <v>28</v>
      </c>
      <c r="C30" s="65">
        <v>28</v>
      </c>
      <c r="D30" s="60">
        <f t="shared" si="0"/>
        <v>1.2596397116574809E-2</v>
      </c>
      <c r="E30" s="60">
        <f>Reg_30days!Z59</f>
        <v>2.1123966401377779E-2</v>
      </c>
      <c r="F30" s="64">
        <v>1.9207399999999999E-2</v>
      </c>
      <c r="G30" s="64">
        <v>1.95485E-2</v>
      </c>
      <c r="H30" s="64">
        <v>2.06976E-2</v>
      </c>
      <c r="I30" s="64">
        <v>2.0498200000000001E-2</v>
      </c>
      <c r="J30" s="64">
        <v>2.0380100000000002E-2</v>
      </c>
      <c r="K30" s="62">
        <f t="shared" si="1"/>
        <v>2.0066359999999998E-2</v>
      </c>
      <c r="L30" s="60">
        <f t="shared" si="3"/>
        <v>1.9962971428571428E-2</v>
      </c>
      <c r="M30" s="61"/>
      <c r="N30" s="63"/>
    </row>
    <row r="31" spans="2:14">
      <c r="B31" s="59">
        <v>29</v>
      </c>
      <c r="C31" s="65">
        <v>29</v>
      </c>
      <c r="D31" s="60">
        <f t="shared" si="0"/>
        <v>1.2596397116574809E-2</v>
      </c>
      <c r="E31" s="60">
        <f>Reg_30days!Z60</f>
        <v>2.1056156905579753E-2</v>
      </c>
      <c r="F31" s="64">
        <v>1.94521E-2</v>
      </c>
      <c r="G31" s="64">
        <v>1.87926E-2</v>
      </c>
      <c r="H31" s="64">
        <v>2.06865E-2</v>
      </c>
      <c r="I31" s="64">
        <v>2.0092700000000002E-2</v>
      </c>
      <c r="J31" s="64">
        <v>2.06287E-2</v>
      </c>
      <c r="K31" s="62">
        <f t="shared" si="1"/>
        <v>1.993052E-2</v>
      </c>
      <c r="L31" s="60">
        <f t="shared" si="3"/>
        <v>1.9924317142857143E-2</v>
      </c>
      <c r="M31" s="61"/>
      <c r="N31" s="63"/>
    </row>
    <row r="32" spans="2:14">
      <c r="B32" s="59">
        <v>30</v>
      </c>
      <c r="C32" s="65">
        <v>30</v>
      </c>
      <c r="D32" s="60">
        <f t="shared" si="0"/>
        <v>1.2596397116574809E-2</v>
      </c>
      <c r="E32" s="60">
        <f>Reg_30days!Z61</f>
        <v>2.0739005194936926E-2</v>
      </c>
      <c r="F32" s="64">
        <v>1.82895E-2</v>
      </c>
      <c r="G32" s="64">
        <v>2.01291E-2</v>
      </c>
      <c r="H32" s="64">
        <v>2.0663999999999998E-2</v>
      </c>
      <c r="I32" s="64">
        <v>1.9580199999999999E-2</v>
      </c>
      <c r="J32" s="64">
        <v>2.0567499999999999E-2</v>
      </c>
      <c r="K32" s="62">
        <f t="shared" si="1"/>
        <v>1.9846060000000002E-2</v>
      </c>
      <c r="L32" s="60">
        <f t="shared" si="3"/>
        <v>1.9919705714285713E-2</v>
      </c>
      <c r="M32" s="61"/>
      <c r="N32" s="63"/>
    </row>
    <row r="33" spans="2:14">
      <c r="B33" s="59">
        <v>31</v>
      </c>
      <c r="C33" s="65">
        <v>31</v>
      </c>
      <c r="D33" s="60">
        <f t="shared" si="0"/>
        <v>1.2596397116574809E-2</v>
      </c>
      <c r="E33" s="60">
        <f>Reg_30days!Z62</f>
        <v>2.0314954353718502E-2</v>
      </c>
      <c r="F33" s="64">
        <v>1.9743400000000001E-2</v>
      </c>
      <c r="G33" s="64">
        <v>1.9885799999999999E-2</v>
      </c>
      <c r="H33" s="64">
        <v>2.0149899999999998E-2</v>
      </c>
      <c r="I33" s="64">
        <v>1.9716600000000001E-2</v>
      </c>
      <c r="J33" s="64">
        <v>1.9614699999999999E-2</v>
      </c>
      <c r="K33" s="62">
        <f t="shared" si="1"/>
        <v>1.9822079999999999E-2</v>
      </c>
      <c r="L33" s="60">
        <f t="shared" si="3"/>
        <v>1.9872614285714289E-2</v>
      </c>
      <c r="M33" s="61"/>
      <c r="N33" s="63"/>
    </row>
    <row r="34" spans="2:14">
      <c r="B34" s="59">
        <v>32</v>
      </c>
      <c r="C34" s="65">
        <v>32</v>
      </c>
      <c r="D34" s="60">
        <f t="shared" si="0"/>
        <v>1.2596397116574809E-2</v>
      </c>
      <c r="E34" s="60">
        <f>Reg_30days!Z63</f>
        <v>1.9498182500071567E-2</v>
      </c>
      <c r="F34" s="64">
        <v>2.0101600000000001E-2</v>
      </c>
      <c r="G34" s="64">
        <v>1.9563899999999999E-2</v>
      </c>
      <c r="H34" s="64">
        <v>2.01561E-2</v>
      </c>
      <c r="I34" s="64">
        <v>1.9854699999999999E-2</v>
      </c>
      <c r="J34" s="64">
        <v>1.96373E-2</v>
      </c>
      <c r="K34" s="62">
        <f t="shared" si="1"/>
        <v>1.986272E-2</v>
      </c>
      <c r="L34" s="60">
        <f t="shared" si="3"/>
        <v>1.9896148571428574E-2</v>
      </c>
      <c r="M34" s="61"/>
      <c r="N34" s="63"/>
    </row>
    <row r="35" spans="2:14">
      <c r="B35" s="59">
        <v>33</v>
      </c>
      <c r="C35" s="65">
        <v>33</v>
      </c>
      <c r="D35" s="60">
        <f t="shared" ref="D35:D62" si="4">$E$3</f>
        <v>1.2596397116574809E-2</v>
      </c>
      <c r="E35" s="60">
        <f>Reg_30days!Z64</f>
        <v>1.9011592699415568E-2</v>
      </c>
      <c r="F35" s="64">
        <v>2.02969E-2</v>
      </c>
      <c r="G35" s="64">
        <v>1.97833E-2</v>
      </c>
      <c r="H35" s="64">
        <v>1.96308E-2</v>
      </c>
      <c r="I35" s="64">
        <v>1.95432E-2</v>
      </c>
      <c r="J35" s="64">
        <v>1.9820899999999999E-2</v>
      </c>
      <c r="K35" s="62">
        <f t="shared" ref="K35:K62" si="5">AVERAGE(F35:J35)</f>
        <v>1.9815019999999999E-2</v>
      </c>
      <c r="L35" s="60">
        <f t="shared" si="3"/>
        <v>1.9831817142857144E-2</v>
      </c>
      <c r="M35" s="61"/>
      <c r="N35" s="63"/>
    </row>
    <row r="36" spans="2:14">
      <c r="B36" s="59">
        <v>34</v>
      </c>
      <c r="C36" s="65">
        <v>34</v>
      </c>
      <c r="D36" s="60">
        <f t="shared" si="4"/>
        <v>1.2596397116574809E-2</v>
      </c>
      <c r="E36" s="60">
        <f>Reg_30days!Z65</f>
        <v>1.7947895133066421E-2</v>
      </c>
      <c r="F36" s="64">
        <v>2.0612999999999999E-2</v>
      </c>
      <c r="G36" s="64">
        <v>1.9448199999999999E-2</v>
      </c>
      <c r="H36" s="64">
        <v>1.94602E-2</v>
      </c>
      <c r="I36" s="64">
        <v>1.9716500000000001E-2</v>
      </c>
      <c r="J36" s="64">
        <v>1.9589800000000001E-2</v>
      </c>
      <c r="K36" s="62">
        <f t="shared" si="5"/>
        <v>1.9765540000000002E-2</v>
      </c>
      <c r="L36" s="60">
        <f t="shared" si="3"/>
        <v>1.9845934285714288E-2</v>
      </c>
      <c r="M36" s="61"/>
      <c r="N36" s="63"/>
    </row>
    <row r="37" spans="2:14">
      <c r="B37" s="59">
        <v>35</v>
      </c>
      <c r="C37" s="65">
        <v>35</v>
      </c>
      <c r="D37" s="60">
        <f t="shared" si="4"/>
        <v>1.2596397116574809E-2</v>
      </c>
      <c r="E37" s="60">
        <f>Reg_30days!Z66</f>
        <v>1.9411450888218683E-2</v>
      </c>
      <c r="F37" s="64">
        <v>2.0618399999999999E-2</v>
      </c>
      <c r="G37" s="64">
        <v>1.8908000000000001E-2</v>
      </c>
      <c r="H37" s="64">
        <v>2.0682800000000001E-2</v>
      </c>
      <c r="I37" s="64">
        <v>2.07373E-2</v>
      </c>
      <c r="J37" s="64">
        <v>2.0209000000000001E-2</v>
      </c>
      <c r="K37" s="62">
        <f t="shared" si="5"/>
        <v>2.0231100000000002E-2</v>
      </c>
      <c r="L37" s="60">
        <f t="shared" si="3"/>
        <v>1.9871834285714287E-2</v>
      </c>
      <c r="M37" s="61"/>
      <c r="N37" s="63"/>
    </row>
    <row r="38" spans="2:14">
      <c r="B38" s="59">
        <v>36</v>
      </c>
      <c r="C38" s="65">
        <v>36</v>
      </c>
      <c r="D38" s="60">
        <f t="shared" si="4"/>
        <v>1.2596397116574809E-2</v>
      </c>
      <c r="E38" s="60">
        <f>Reg_30days!Z67</f>
        <v>1.8248225417248378E-2</v>
      </c>
      <c r="F38" s="64">
        <v>2.0081600000000002E-2</v>
      </c>
      <c r="G38" s="64">
        <v>1.8456400000000001E-2</v>
      </c>
      <c r="H38" s="64">
        <v>1.88112E-2</v>
      </c>
      <c r="I38" s="64">
        <v>2.0198799999999999E-2</v>
      </c>
      <c r="J38" s="64">
        <v>1.9852999999999999E-2</v>
      </c>
      <c r="K38" s="62">
        <f t="shared" si="5"/>
        <v>1.94802E-2</v>
      </c>
      <c r="L38" s="60">
        <f t="shared" ref="L38:L62" si="6">AVERAGE(K35:K41)</f>
        <v>1.9837314285714287E-2</v>
      </c>
      <c r="M38" s="61"/>
      <c r="N38" s="63"/>
    </row>
    <row r="39" spans="2:14">
      <c r="B39" s="59">
        <v>37</v>
      </c>
      <c r="C39" s="65">
        <v>37</v>
      </c>
      <c r="D39" s="60">
        <f t="shared" si="4"/>
        <v>1.2596397116574809E-2</v>
      </c>
      <c r="E39" s="60">
        <f>Reg_30days!Z68</f>
        <v>1.7298505738597491E-2</v>
      </c>
      <c r="F39" s="64">
        <v>2.01899E-2</v>
      </c>
      <c r="G39" s="64">
        <v>1.9566400000000001E-2</v>
      </c>
      <c r="H39" s="64">
        <v>1.85939E-2</v>
      </c>
      <c r="I39" s="64">
        <v>2.0784799999999999E-2</v>
      </c>
      <c r="J39" s="64">
        <v>2.0589400000000001E-2</v>
      </c>
      <c r="K39" s="62">
        <f t="shared" si="5"/>
        <v>1.9944880000000005E-2</v>
      </c>
      <c r="L39" s="60">
        <f t="shared" si="6"/>
        <v>1.9842568571428573E-2</v>
      </c>
      <c r="M39" s="61"/>
      <c r="N39" s="63"/>
    </row>
    <row r="40" spans="2:14">
      <c r="B40" s="59">
        <v>38</v>
      </c>
      <c r="C40" s="65">
        <v>38</v>
      </c>
      <c r="D40" s="60">
        <f t="shared" si="4"/>
        <v>1.2596397116574809E-2</v>
      </c>
      <c r="E40" s="60">
        <f>Reg_30days!Z69</f>
        <v>1.6442357814030452E-2</v>
      </c>
      <c r="F40" s="64">
        <v>2.0351999999999999E-2</v>
      </c>
      <c r="G40" s="64">
        <v>1.98517E-2</v>
      </c>
      <c r="H40" s="64">
        <v>1.9399199999999998E-2</v>
      </c>
      <c r="I40" s="64">
        <v>1.99855E-2</v>
      </c>
      <c r="J40" s="64">
        <v>2.0428499999999999E-2</v>
      </c>
      <c r="K40" s="62">
        <f t="shared" si="5"/>
        <v>2.0003379999999998E-2</v>
      </c>
      <c r="L40" s="60">
        <f t="shared" si="6"/>
        <v>1.9830397142857142E-2</v>
      </c>
      <c r="M40" s="61"/>
      <c r="N40" s="63"/>
    </row>
    <row r="41" spans="2:14">
      <c r="B41" s="59">
        <v>39</v>
      </c>
      <c r="C41" s="65">
        <v>39</v>
      </c>
      <c r="D41" s="60">
        <f t="shared" si="4"/>
        <v>1.2596397116574809E-2</v>
      </c>
      <c r="E41" s="60">
        <f>Reg_30days!Z70</f>
        <v>1.575583343985406E-2</v>
      </c>
      <c r="F41" s="64">
        <v>1.93008E-2</v>
      </c>
      <c r="G41" s="64">
        <v>1.94608E-2</v>
      </c>
      <c r="H41" s="64">
        <v>1.90583E-2</v>
      </c>
      <c r="I41" s="64">
        <v>2.0489799999999999E-2</v>
      </c>
      <c r="J41" s="64">
        <v>1.9795699999999999E-2</v>
      </c>
      <c r="K41" s="62">
        <f t="shared" si="5"/>
        <v>1.9621079999999999E-2</v>
      </c>
      <c r="L41" s="60">
        <f t="shared" si="6"/>
        <v>1.9724097142857142E-2</v>
      </c>
      <c r="M41" s="61"/>
      <c r="N41" s="63"/>
    </row>
    <row r="42" spans="2:14">
      <c r="B42" s="59">
        <v>40</v>
      </c>
      <c r="C42" s="65">
        <v>40</v>
      </c>
      <c r="D42" s="60">
        <f t="shared" si="4"/>
        <v>1.2596397116574809E-2</v>
      </c>
      <c r="E42" s="60">
        <f>Reg_30days!Z71</f>
        <v>1.5390570694054943E-2</v>
      </c>
      <c r="F42" s="64">
        <v>1.9746E-2</v>
      </c>
      <c r="G42" s="64">
        <v>1.97109E-2</v>
      </c>
      <c r="H42" s="64">
        <v>2.04154E-2</v>
      </c>
      <c r="I42" s="64">
        <v>1.97781E-2</v>
      </c>
      <c r="J42" s="64">
        <v>1.96086E-2</v>
      </c>
      <c r="K42" s="62">
        <f t="shared" si="5"/>
        <v>1.9851800000000003E-2</v>
      </c>
      <c r="L42" s="60">
        <f t="shared" si="6"/>
        <v>1.9694062857142858E-2</v>
      </c>
      <c r="M42" s="61"/>
      <c r="N42" s="63"/>
    </row>
    <row r="43" spans="2:14">
      <c r="B43" s="59">
        <v>41</v>
      </c>
      <c r="C43" s="65">
        <v>41</v>
      </c>
      <c r="D43" s="60">
        <f t="shared" si="4"/>
        <v>1.2596397116574809E-2</v>
      </c>
      <c r="E43" s="60">
        <f>Reg_30days!Z72</f>
        <v>1.4755057759943836E-2</v>
      </c>
      <c r="F43" s="64">
        <v>1.90327E-2</v>
      </c>
      <c r="G43" s="64">
        <v>1.94339E-2</v>
      </c>
      <c r="H43" s="64">
        <v>2.1001300000000001E-2</v>
      </c>
      <c r="I43" s="64">
        <v>1.9330699999999999E-2</v>
      </c>
      <c r="J43" s="64">
        <v>1.9603099999999998E-2</v>
      </c>
      <c r="K43" s="62">
        <f t="shared" si="5"/>
        <v>1.9680339999999998E-2</v>
      </c>
      <c r="L43" s="60">
        <f t="shared" si="6"/>
        <v>1.9631908571428571E-2</v>
      </c>
      <c r="M43" s="61"/>
      <c r="N43" s="63"/>
    </row>
    <row r="44" spans="2:14">
      <c r="B44" s="59">
        <v>42</v>
      </c>
      <c r="C44" s="65">
        <v>42</v>
      </c>
      <c r="D44" s="60">
        <f t="shared" si="4"/>
        <v>1.2596397116574809E-2</v>
      </c>
      <c r="E44" s="60">
        <f>Reg_30days!Z73</f>
        <v>1.4131689017264012E-2</v>
      </c>
      <c r="F44" s="64">
        <v>1.83736E-2</v>
      </c>
      <c r="G44" s="64">
        <v>1.9439600000000001E-2</v>
      </c>
      <c r="H44" s="64">
        <v>2.0289000000000001E-2</v>
      </c>
      <c r="I44" s="64">
        <v>1.9682999999999999E-2</v>
      </c>
      <c r="J44" s="64">
        <v>1.9649799999999999E-2</v>
      </c>
      <c r="K44" s="62">
        <f t="shared" si="5"/>
        <v>1.9486999999999997E-2</v>
      </c>
      <c r="L44" s="60">
        <f t="shared" si="6"/>
        <v>1.9551019999999999E-2</v>
      </c>
      <c r="M44" s="61"/>
      <c r="N44" s="63"/>
    </row>
    <row r="45" spans="2:14">
      <c r="B45" s="59">
        <v>43</v>
      </c>
      <c r="C45" s="65">
        <v>43</v>
      </c>
      <c r="D45" s="60">
        <f t="shared" si="4"/>
        <v>1.2596397116574809E-2</v>
      </c>
      <c r="E45" s="60">
        <f>Reg_30days!Z74</f>
        <v>1.3460634274009193E-2</v>
      </c>
      <c r="F45" s="64">
        <v>1.84362E-2</v>
      </c>
      <c r="G45" s="64">
        <v>1.9822300000000001E-2</v>
      </c>
      <c r="H45" s="64">
        <v>1.9302900000000001E-2</v>
      </c>
      <c r="I45" s="64">
        <v>1.8991000000000001E-2</v>
      </c>
      <c r="J45" s="64">
        <v>1.97974E-2</v>
      </c>
      <c r="K45" s="62">
        <f t="shared" si="5"/>
        <v>1.9269959999999996E-2</v>
      </c>
      <c r="L45" s="60">
        <f t="shared" si="6"/>
        <v>1.949019714285714E-2</v>
      </c>
      <c r="M45" s="61"/>
      <c r="N45" s="63"/>
    </row>
    <row r="46" spans="2:14">
      <c r="B46" s="59">
        <v>44</v>
      </c>
      <c r="C46" s="65">
        <v>44</v>
      </c>
      <c r="D46" s="60">
        <f t="shared" si="4"/>
        <v>1.2596397116574809E-2</v>
      </c>
      <c r="E46" s="60">
        <f>Reg_30days!Z75</f>
        <v>1.2693865955228548E-2</v>
      </c>
      <c r="F46" s="64">
        <v>1.9092000000000001E-2</v>
      </c>
      <c r="G46" s="64">
        <v>1.97016E-2</v>
      </c>
      <c r="H46" s="64">
        <v>2.06713E-2</v>
      </c>
      <c r="I46" s="64">
        <v>1.8457399999999999E-2</v>
      </c>
      <c r="J46" s="64">
        <v>1.96267E-2</v>
      </c>
      <c r="K46" s="62">
        <f t="shared" si="5"/>
        <v>1.9509800000000001E-2</v>
      </c>
      <c r="L46" s="60">
        <f t="shared" si="6"/>
        <v>1.9384922857142856E-2</v>
      </c>
      <c r="M46" s="61"/>
      <c r="N46" s="63"/>
    </row>
    <row r="47" spans="2:14">
      <c r="B47" s="59">
        <v>45</v>
      </c>
      <c r="C47" s="65">
        <v>45</v>
      </c>
      <c r="D47" s="60">
        <f t="shared" si="4"/>
        <v>1.2596397116574809E-2</v>
      </c>
      <c r="E47" s="60">
        <f>Reg_30days!Z76</f>
        <v>1.1594615160168889E-2</v>
      </c>
      <c r="F47" s="64">
        <v>1.9018699999999999E-2</v>
      </c>
      <c r="G47" s="64">
        <v>1.97337E-2</v>
      </c>
      <c r="H47" s="64">
        <v>1.9549E-2</v>
      </c>
      <c r="I47" s="64">
        <v>1.9196000000000001E-2</v>
      </c>
      <c r="J47" s="64">
        <v>1.9688400000000002E-2</v>
      </c>
      <c r="K47" s="62">
        <f t="shared" si="5"/>
        <v>1.9437160000000002E-2</v>
      </c>
      <c r="L47" s="60">
        <f t="shared" si="6"/>
        <v>1.926355714285714E-2</v>
      </c>
      <c r="M47" s="61"/>
      <c r="N47" s="63"/>
    </row>
    <row r="48" spans="2:14">
      <c r="B48" s="59">
        <v>46</v>
      </c>
      <c r="C48" s="65">
        <v>46</v>
      </c>
      <c r="D48" s="60">
        <f t="shared" si="4"/>
        <v>1.2596397116574809E-2</v>
      </c>
      <c r="E48" s="60">
        <f>Reg_30days!Z77</f>
        <v>1.1148706673126453E-2</v>
      </c>
      <c r="F48" s="64">
        <v>1.95029E-2</v>
      </c>
      <c r="G48" s="64">
        <v>1.9385599999999999E-2</v>
      </c>
      <c r="H48" s="64">
        <v>2.0058800000000002E-2</v>
      </c>
      <c r="I48" s="64">
        <v>1.8335000000000001E-2</v>
      </c>
      <c r="J48" s="64">
        <v>1.8694300000000001E-2</v>
      </c>
      <c r="K48" s="62">
        <f t="shared" si="5"/>
        <v>1.9195319999999998E-2</v>
      </c>
      <c r="L48" s="60">
        <f t="shared" si="6"/>
        <v>1.9168379999999995E-2</v>
      </c>
      <c r="M48" s="61"/>
      <c r="N48" s="63"/>
    </row>
    <row r="49" spans="2:14">
      <c r="B49" s="59">
        <v>47</v>
      </c>
      <c r="C49" s="65">
        <v>47</v>
      </c>
      <c r="D49" s="60">
        <f t="shared" si="4"/>
        <v>1.2596397116574809E-2</v>
      </c>
      <c r="E49" s="60">
        <f>Reg_30days!Z78</f>
        <v>1.0607763987613561E-2</v>
      </c>
      <c r="F49" s="64">
        <v>1.9031099999999999E-2</v>
      </c>
      <c r="G49" s="64">
        <v>1.7968700000000001E-2</v>
      </c>
      <c r="H49" s="64">
        <v>1.9623399999999999E-2</v>
      </c>
      <c r="I49" s="64">
        <v>1.9659900000000001E-2</v>
      </c>
      <c r="J49" s="64">
        <v>1.9291300000000001E-2</v>
      </c>
      <c r="K49" s="62">
        <f t="shared" si="5"/>
        <v>1.9114879999999997E-2</v>
      </c>
      <c r="L49" s="60">
        <f t="shared" si="6"/>
        <v>1.9048674285714284E-2</v>
      </c>
      <c r="M49" s="61"/>
      <c r="N49" s="63"/>
    </row>
    <row r="50" spans="2:14">
      <c r="B50" s="59">
        <v>48</v>
      </c>
      <c r="C50" s="65">
        <v>48</v>
      </c>
      <c r="D50" s="60">
        <f t="shared" si="4"/>
        <v>1.2596397116574809E-2</v>
      </c>
      <c r="E50" s="60">
        <f>Reg_30days!Z79</f>
        <v>1.0765196386433973E-2</v>
      </c>
      <c r="F50" s="64">
        <v>1.9687400000000001E-2</v>
      </c>
      <c r="G50" s="64">
        <v>1.8188599999999999E-2</v>
      </c>
      <c r="H50" s="64">
        <v>1.8584099999999999E-2</v>
      </c>
      <c r="I50" s="64">
        <v>1.89088E-2</v>
      </c>
      <c r="J50" s="64">
        <v>1.8785E-2</v>
      </c>
      <c r="K50" s="62">
        <f t="shared" si="5"/>
        <v>1.8830779999999998E-2</v>
      </c>
      <c r="L50" s="60">
        <f t="shared" si="6"/>
        <v>1.8829719999999994E-2</v>
      </c>
      <c r="M50" s="61"/>
      <c r="N50" s="63"/>
    </row>
    <row r="51" spans="2:14">
      <c r="B51" s="59">
        <v>49</v>
      </c>
      <c r="C51" s="65">
        <v>49</v>
      </c>
      <c r="D51" s="60">
        <f t="shared" si="4"/>
        <v>1.2596397116574809E-2</v>
      </c>
      <c r="E51" s="60">
        <f>Reg_30days!Z80</f>
        <v>1.008985510856813E-2</v>
      </c>
      <c r="F51" s="64">
        <v>1.94047E-2</v>
      </c>
      <c r="G51" s="64">
        <v>1.87282E-2</v>
      </c>
      <c r="H51" s="64">
        <v>1.9502499999999999E-2</v>
      </c>
      <c r="I51" s="64">
        <v>1.81826E-2</v>
      </c>
      <c r="J51" s="64">
        <v>1.8285800000000001E-2</v>
      </c>
      <c r="K51" s="62">
        <f t="shared" si="5"/>
        <v>1.8820759999999999E-2</v>
      </c>
      <c r="L51" s="60">
        <f t="shared" si="6"/>
        <v>1.8568019999999998E-2</v>
      </c>
      <c r="M51" s="61"/>
      <c r="N51" s="63"/>
    </row>
    <row r="52" spans="2:14">
      <c r="B52" s="59">
        <v>50</v>
      </c>
      <c r="C52" s="65">
        <v>50</v>
      </c>
      <c r="D52" s="60">
        <f t="shared" si="4"/>
        <v>1.2596397116574809E-2</v>
      </c>
      <c r="E52" s="60">
        <f>Reg_30days!Z81</f>
        <v>9.6770830330055336E-3</v>
      </c>
      <c r="F52" s="64">
        <v>1.9192899999999999E-2</v>
      </c>
      <c r="G52" s="64">
        <v>1.8226800000000001E-2</v>
      </c>
      <c r="H52" s="64">
        <v>1.81534E-2</v>
      </c>
      <c r="I52" s="64">
        <v>1.8799E-2</v>
      </c>
      <c r="J52" s="64">
        <v>1.7788000000000002E-2</v>
      </c>
      <c r="K52" s="62">
        <f t="shared" si="5"/>
        <v>1.843202E-2</v>
      </c>
      <c r="L52" s="60">
        <f t="shared" si="6"/>
        <v>1.8261151428571428E-2</v>
      </c>
      <c r="M52" s="61"/>
      <c r="N52" s="63"/>
    </row>
    <row r="53" spans="2:14">
      <c r="B53" s="59">
        <v>51</v>
      </c>
      <c r="C53" s="65">
        <v>51</v>
      </c>
      <c r="D53" s="60">
        <f t="shared" si="4"/>
        <v>1.2596397116574809E-2</v>
      </c>
      <c r="E53" s="60">
        <f>Reg_30days!Z82</f>
        <v>9.2754409991383339E-3</v>
      </c>
      <c r="F53" s="64">
        <v>1.8447499999999999E-2</v>
      </c>
      <c r="G53" s="64">
        <v>1.77866E-2</v>
      </c>
      <c r="H53" s="64">
        <v>1.73525E-2</v>
      </c>
      <c r="I53" s="64">
        <v>1.8614499999999999E-2</v>
      </c>
      <c r="J53" s="64">
        <v>1.7684499999999999E-2</v>
      </c>
      <c r="K53" s="62">
        <f t="shared" si="5"/>
        <v>1.7977119999999996E-2</v>
      </c>
      <c r="L53" s="60">
        <f t="shared" si="6"/>
        <v>1.7858777142857142E-2</v>
      </c>
      <c r="M53" s="61"/>
      <c r="N53" s="63"/>
    </row>
    <row r="54" spans="2:14">
      <c r="B54" s="59">
        <v>52</v>
      </c>
      <c r="C54" s="65">
        <v>52</v>
      </c>
      <c r="D54" s="60">
        <f t="shared" si="4"/>
        <v>1.2596397116574809E-2</v>
      </c>
      <c r="E54" s="60">
        <f>Reg_30days!Z83</f>
        <v>9.1487939291618279E-3</v>
      </c>
      <c r="F54" s="64">
        <v>1.7839500000000001E-2</v>
      </c>
      <c r="G54" s="64">
        <v>1.73946E-2</v>
      </c>
      <c r="H54" s="64">
        <v>1.7657800000000001E-2</v>
      </c>
      <c r="I54" s="64">
        <v>1.7791399999999999E-2</v>
      </c>
      <c r="J54" s="64">
        <v>1.7343000000000001E-2</v>
      </c>
      <c r="K54" s="62">
        <f t="shared" si="5"/>
        <v>1.7605260000000001E-2</v>
      </c>
      <c r="L54" s="60">
        <f t="shared" si="6"/>
        <v>1.7323262857142856E-2</v>
      </c>
      <c r="M54" s="61"/>
      <c r="N54" s="63"/>
    </row>
    <row r="55" spans="2:14">
      <c r="B55" s="59">
        <v>53</v>
      </c>
      <c r="C55" s="65">
        <v>53</v>
      </c>
      <c r="D55" s="60">
        <f t="shared" si="4"/>
        <v>1.2596397116574809E-2</v>
      </c>
      <c r="E55" s="60">
        <f>Reg_30days!Z84</f>
        <v>8.6375321649997377E-3</v>
      </c>
      <c r="F55" s="64">
        <v>1.6933E-2</v>
      </c>
      <c r="G55" s="64">
        <v>1.71475E-2</v>
      </c>
      <c r="H55" s="64">
        <v>1.6864400000000002E-2</v>
      </c>
      <c r="I55" s="64">
        <v>1.7488199999999999E-2</v>
      </c>
      <c r="J55" s="64">
        <v>1.6803100000000001E-2</v>
      </c>
      <c r="K55" s="62">
        <f t="shared" si="5"/>
        <v>1.7047239999999998E-2</v>
      </c>
      <c r="L55" s="60">
        <f t="shared" si="6"/>
        <v>1.6591451428571425E-2</v>
      </c>
      <c r="M55" s="61"/>
      <c r="N55" s="63"/>
    </row>
    <row r="56" spans="2:14">
      <c r="B56" s="59">
        <v>54</v>
      </c>
      <c r="C56" s="65">
        <v>54</v>
      </c>
      <c r="D56" s="60">
        <f t="shared" si="4"/>
        <v>1.2596397116574809E-2</v>
      </c>
      <c r="E56" s="60">
        <f>Reg_30days!Z85</f>
        <v>8.6731908237296738E-3</v>
      </c>
      <c r="F56" s="64">
        <v>1.5646799999999999E-2</v>
      </c>
      <c r="G56" s="64">
        <v>1.6449499999999999E-2</v>
      </c>
      <c r="H56" s="64">
        <v>1.7111399999999999E-2</v>
      </c>
      <c r="I56" s="64">
        <v>1.6569400000000001E-2</v>
      </c>
      <c r="J56" s="64">
        <v>1.5714200000000001E-2</v>
      </c>
      <c r="K56" s="62">
        <f t="shared" si="5"/>
        <v>1.6298259999999998E-2</v>
      </c>
      <c r="L56" s="60">
        <f t="shared" si="6"/>
        <v>1.5482305714285714E-2</v>
      </c>
      <c r="M56" s="61"/>
      <c r="N56" s="63"/>
    </row>
    <row r="57" spans="2:14">
      <c r="B57" s="59">
        <v>55</v>
      </c>
      <c r="C57" s="65">
        <v>55</v>
      </c>
      <c r="D57" s="60">
        <f t="shared" si="4"/>
        <v>1.2596397116574809E-2</v>
      </c>
      <c r="E57" s="60">
        <f>Reg_30days!Z86</f>
        <v>7.4121787652053168E-3</v>
      </c>
      <c r="F57" s="64">
        <v>1.4904499999999999E-2</v>
      </c>
      <c r="G57" s="64">
        <v>1.50835E-2</v>
      </c>
      <c r="H57" s="64">
        <v>1.6126000000000001E-2</v>
      </c>
      <c r="I57" s="64">
        <v>1.4982000000000001E-2</v>
      </c>
      <c r="J57" s="64">
        <v>1.43149E-2</v>
      </c>
      <c r="K57" s="62">
        <f t="shared" si="5"/>
        <v>1.5082180000000001E-2</v>
      </c>
      <c r="L57" s="60">
        <f t="shared" si="6"/>
        <v>1.3899859428571429E-2</v>
      </c>
      <c r="M57" s="61"/>
      <c r="N57" s="63"/>
    </row>
    <row r="58" spans="2:14">
      <c r="B58" s="59">
        <v>56</v>
      </c>
      <c r="C58" s="65">
        <v>56</v>
      </c>
      <c r="D58" s="60">
        <f t="shared" si="4"/>
        <v>1.2596397116574809E-2</v>
      </c>
      <c r="E58" s="60">
        <f>Reg_30days!Z87</f>
        <v>6.9675896793038386E-3</v>
      </c>
      <c r="F58" s="64">
        <v>1.3775000000000001E-2</v>
      </c>
      <c r="G58" s="64">
        <v>1.4303400000000001E-2</v>
      </c>
      <c r="H58" s="64">
        <v>1.43686E-2</v>
      </c>
      <c r="I58" s="64">
        <v>1.3649E-2</v>
      </c>
      <c r="J58" s="64">
        <v>1.23944E-2</v>
      </c>
      <c r="K58" s="62">
        <f t="shared" si="5"/>
        <v>1.3698080000000001E-2</v>
      </c>
      <c r="L58" s="60">
        <f t="shared" si="6"/>
        <v>1.222333942857143E-2</v>
      </c>
      <c r="M58" s="61"/>
      <c r="N58" s="63"/>
    </row>
    <row r="59" spans="2:14">
      <c r="B59" s="59">
        <v>57</v>
      </c>
      <c r="C59" s="65">
        <v>57</v>
      </c>
      <c r="D59" s="60">
        <f t="shared" si="4"/>
        <v>1.2596397116574809E-2</v>
      </c>
      <c r="E59" s="60">
        <f>Reg_30days!Z88</f>
        <v>6.3572619160150671E-3</v>
      </c>
      <c r="F59" s="64">
        <v>1.04645E-2</v>
      </c>
      <c r="G59" s="64">
        <v>1.1260300000000001E-2</v>
      </c>
      <c r="H59" s="64">
        <v>1.15408E-2</v>
      </c>
      <c r="I59" s="64">
        <v>1.06877E-2</v>
      </c>
      <c r="J59" s="64">
        <v>9.3866999999999996E-3</v>
      </c>
      <c r="K59" s="62">
        <f t="shared" si="5"/>
        <v>1.0668E-2</v>
      </c>
      <c r="L59" s="60">
        <f t="shared" si="6"/>
        <v>1.0526798857142859E-2</v>
      </c>
      <c r="M59" s="61"/>
      <c r="N59" s="63"/>
    </row>
    <row r="60" spans="2:14">
      <c r="B60" s="59">
        <v>58</v>
      </c>
      <c r="C60" s="65">
        <v>58</v>
      </c>
      <c r="D60" s="60">
        <f t="shared" si="4"/>
        <v>1.2596397116574809E-2</v>
      </c>
      <c r="E60" s="60">
        <f>Reg_30days!Z89</f>
        <v>5.6843331643796355E-3</v>
      </c>
      <c r="F60" s="64">
        <v>7.2046100000000002E-3</v>
      </c>
      <c r="G60" s="64">
        <v>6.74984E-3</v>
      </c>
      <c r="H60" s="64">
        <v>6.9062899999999998E-3</v>
      </c>
      <c r="I60" s="64">
        <v>6.8458599999999996E-3</v>
      </c>
      <c r="J60" s="64">
        <v>6.7933799999999999E-3</v>
      </c>
      <c r="K60" s="62">
        <f t="shared" si="5"/>
        <v>6.8999960000000003E-3</v>
      </c>
      <c r="L60" s="60">
        <f t="shared" si="6"/>
        <v>9.5648886666666651E-3</v>
      </c>
      <c r="M60" s="61"/>
      <c r="N60" s="63"/>
    </row>
    <row r="61" spans="2:14">
      <c r="B61" s="59">
        <v>59</v>
      </c>
      <c r="C61" s="65">
        <v>59</v>
      </c>
      <c r="D61" s="60">
        <f t="shared" si="4"/>
        <v>1.2596397116574809E-2</v>
      </c>
      <c r="E61" s="60">
        <f>Reg_30days!Z90</f>
        <v>4.9889912086147053E-3</v>
      </c>
      <c r="F61" s="64">
        <v>6.1274199999999997E-3</v>
      </c>
      <c r="G61" s="64">
        <v>5.92014E-3</v>
      </c>
      <c r="H61" s="64">
        <v>5.4240199999999999E-3</v>
      </c>
      <c r="I61" s="64">
        <v>5.5190700000000001E-3</v>
      </c>
      <c r="J61" s="64">
        <v>6.3574499999999997E-3</v>
      </c>
      <c r="K61" s="62">
        <f t="shared" si="5"/>
        <v>5.8696200000000007E-3</v>
      </c>
      <c r="L61" s="60">
        <f t="shared" si="6"/>
        <v>8.4614304000000008E-3</v>
      </c>
      <c r="M61" s="61"/>
      <c r="N61" s="63"/>
    </row>
    <row r="62" spans="2:14">
      <c r="B62" s="59">
        <v>60</v>
      </c>
      <c r="C62" s="65">
        <v>60</v>
      </c>
      <c r="D62" s="60">
        <f t="shared" si="4"/>
        <v>1.2596397116574809E-2</v>
      </c>
      <c r="E62" s="60">
        <f>Reg_30days!Z91</f>
        <v>4.7616186067696879E-3</v>
      </c>
      <c r="F62" s="64">
        <v>5.1662799999999997E-3</v>
      </c>
      <c r="G62" s="64">
        <v>5.1756700000000003E-3</v>
      </c>
      <c r="H62" s="64">
        <v>5.1591800000000002E-3</v>
      </c>
      <c r="I62" s="64">
        <v>5.19484E-3</v>
      </c>
      <c r="J62" s="64">
        <v>5.1613099999999997E-3</v>
      </c>
      <c r="K62" s="62">
        <f t="shared" si="5"/>
        <v>5.1714559999999996E-3</v>
      </c>
      <c r="L62" s="60">
        <f t="shared" si="6"/>
        <v>7.1522679999999998E-3</v>
      </c>
      <c r="M62" s="61"/>
      <c r="N62" s="63"/>
    </row>
    <row r="63" spans="2:14">
      <c r="F63" s="62"/>
      <c r="G63" s="62"/>
      <c r="H63" s="62"/>
      <c r="I63" s="62"/>
      <c r="J63" s="62"/>
      <c r="K63" s="62"/>
      <c r="M63" s="61"/>
    </row>
    <row r="64" spans="2:14">
      <c r="F64" s="62"/>
      <c r="G64" s="62"/>
      <c r="H64" s="62"/>
      <c r="I64" s="62"/>
      <c r="J64" s="62"/>
      <c r="K64" s="62"/>
      <c r="M64" s="61"/>
    </row>
    <row r="65" spans="6:13">
      <c r="F65" s="62"/>
      <c r="G65" s="62"/>
      <c r="H65" s="62"/>
      <c r="I65" s="62"/>
      <c r="J65" s="62"/>
      <c r="K65" s="62"/>
      <c r="M65" s="61"/>
    </row>
    <row r="66" spans="6:13">
      <c r="F66" s="62"/>
      <c r="G66" s="62"/>
      <c r="H66" s="62"/>
      <c r="I66" s="62"/>
      <c r="J66" s="62"/>
      <c r="K66" s="62"/>
      <c r="M66" s="61"/>
    </row>
    <row r="67" spans="6:13">
      <c r="F67" s="62"/>
      <c r="G67" s="62"/>
      <c r="H67" s="62"/>
      <c r="I67" s="62"/>
      <c r="J67" s="62"/>
      <c r="K67" s="62"/>
      <c r="M67" s="61"/>
    </row>
    <row r="68" spans="6:13">
      <c r="F68" s="62"/>
      <c r="G68" s="62"/>
      <c r="H68" s="62"/>
      <c r="I68" s="62"/>
      <c r="J68" s="62"/>
      <c r="K68" s="62"/>
      <c r="M68" s="61"/>
    </row>
    <row r="69" spans="6:13">
      <c r="F69" s="62"/>
      <c r="G69" s="62"/>
      <c r="H69" s="62"/>
      <c r="I69" s="62"/>
      <c r="J69" s="62"/>
      <c r="K69" s="62"/>
      <c r="M69" s="61"/>
    </row>
    <row r="70" spans="6:13">
      <c r="F70" s="62"/>
      <c r="G70" s="62"/>
      <c r="H70" s="62"/>
      <c r="I70" s="62"/>
      <c r="J70" s="62"/>
      <c r="K70" s="62"/>
      <c r="M70" s="61"/>
    </row>
    <row r="71" spans="6:13">
      <c r="F71" s="62"/>
      <c r="G71" s="62"/>
      <c r="H71" s="62"/>
      <c r="I71" s="62"/>
      <c r="J71" s="62"/>
      <c r="K71" s="62"/>
      <c r="M71" s="61"/>
    </row>
    <row r="72" spans="6:13">
      <c r="F72" s="62"/>
      <c r="G72" s="62"/>
      <c r="H72" s="62"/>
      <c r="I72" s="62"/>
      <c r="J72" s="62"/>
      <c r="K72" s="62"/>
      <c r="M72" s="61"/>
    </row>
    <row r="73" spans="6:13">
      <c r="F73" s="62"/>
      <c r="G73" s="62"/>
      <c r="H73" s="62"/>
      <c r="I73" s="62"/>
      <c r="J73" s="62"/>
      <c r="K73" s="62"/>
      <c r="M73" s="61"/>
    </row>
    <row r="74" spans="6:13">
      <c r="F74" s="62"/>
      <c r="G74" s="62"/>
      <c r="H74" s="62"/>
      <c r="I74" s="62"/>
      <c r="J74" s="62"/>
      <c r="K74" s="62"/>
      <c r="M74" s="61"/>
    </row>
    <row r="75" spans="6:13">
      <c r="F75" s="62"/>
      <c r="G75" s="62"/>
      <c r="H75" s="62"/>
      <c r="I75" s="62"/>
      <c r="J75" s="62"/>
      <c r="K75" s="62"/>
      <c r="M75" s="61"/>
    </row>
    <row r="76" spans="6:13">
      <c r="F76" s="62"/>
      <c r="G76" s="62"/>
      <c r="H76" s="62"/>
      <c r="I76" s="62"/>
      <c r="J76" s="62"/>
      <c r="K76" s="62"/>
      <c r="M76" s="61"/>
    </row>
    <row r="77" spans="6:13">
      <c r="F77" s="62"/>
      <c r="G77" s="62"/>
      <c r="H77" s="62"/>
      <c r="I77" s="62"/>
      <c r="J77" s="62"/>
      <c r="K77" s="62"/>
      <c r="M77" s="61"/>
    </row>
    <row r="78" spans="6:13">
      <c r="F78" s="62"/>
      <c r="G78" s="62"/>
      <c r="H78" s="62"/>
      <c r="I78" s="62"/>
      <c r="J78" s="62"/>
      <c r="K78" s="62"/>
      <c r="M78" s="61"/>
    </row>
    <row r="79" spans="6:13">
      <c r="F79" s="62"/>
      <c r="G79" s="62"/>
      <c r="H79" s="62"/>
      <c r="I79" s="62"/>
      <c r="J79" s="62"/>
      <c r="K79" s="62"/>
      <c r="M79" s="61"/>
    </row>
    <row r="80" spans="6:13">
      <c r="F80" s="62"/>
      <c r="G80" s="62"/>
      <c r="H80" s="62"/>
      <c r="I80" s="62"/>
      <c r="J80" s="62"/>
      <c r="K80" s="62"/>
      <c r="M80" s="61"/>
    </row>
    <row r="81" spans="6:13">
      <c r="F81" s="62"/>
      <c r="G81" s="62"/>
      <c r="H81" s="62"/>
      <c r="I81" s="62"/>
      <c r="J81" s="62"/>
      <c r="K81" s="62"/>
      <c r="M81" s="61"/>
    </row>
    <row r="82" spans="6:13">
      <c r="F82" s="62"/>
      <c r="G82" s="62"/>
      <c r="H82" s="62"/>
      <c r="I82" s="62"/>
      <c r="J82" s="62"/>
      <c r="K82" s="62"/>
      <c r="M82" s="61"/>
    </row>
    <row r="83" spans="6:13">
      <c r="F83" s="62"/>
      <c r="G83" s="62"/>
      <c r="H83" s="62"/>
      <c r="I83" s="62"/>
      <c r="J83" s="62"/>
      <c r="K83" s="62"/>
      <c r="M83" s="61"/>
    </row>
    <row r="84" spans="6:13">
      <c r="F84" s="62"/>
      <c r="G84" s="62"/>
      <c r="H84" s="62"/>
      <c r="I84" s="62"/>
      <c r="J84" s="62"/>
      <c r="K84" s="62"/>
      <c r="M84" s="61"/>
    </row>
    <row r="85" spans="6:13">
      <c r="F85" s="62"/>
      <c r="G85" s="62"/>
      <c r="H85" s="62"/>
      <c r="I85" s="62"/>
      <c r="J85" s="62"/>
      <c r="K85" s="62"/>
      <c r="M85" s="61"/>
    </row>
    <row r="86" spans="6:13">
      <c r="F86" s="62"/>
      <c r="G86" s="62"/>
      <c r="H86" s="62"/>
      <c r="I86" s="62"/>
      <c r="J86" s="62"/>
      <c r="K86" s="62"/>
      <c r="M86" s="61"/>
    </row>
    <row r="87" spans="6:13">
      <c r="F87" s="62"/>
      <c r="G87" s="62"/>
      <c r="H87" s="62"/>
      <c r="I87" s="62"/>
      <c r="J87" s="62"/>
      <c r="K87" s="62"/>
      <c r="M87" s="61"/>
    </row>
    <row r="88" spans="6:13">
      <c r="F88" s="62"/>
      <c r="G88" s="62"/>
      <c r="H88" s="62"/>
      <c r="I88" s="62"/>
      <c r="J88" s="62"/>
      <c r="K88" s="62"/>
      <c r="M88" s="61"/>
    </row>
    <row r="89" spans="6:13">
      <c r="F89" s="62"/>
      <c r="G89" s="62"/>
      <c r="H89" s="62"/>
      <c r="I89" s="62"/>
      <c r="J89" s="62"/>
      <c r="K89" s="62"/>
      <c r="M89" s="61"/>
    </row>
    <row r="90" spans="6:13">
      <c r="F90" s="62"/>
      <c r="G90" s="62"/>
      <c r="H90" s="62"/>
      <c r="I90" s="62"/>
      <c r="J90" s="62"/>
      <c r="K90" s="62"/>
      <c r="M90" s="61"/>
    </row>
    <row r="91" spans="6:13">
      <c r="F91" s="62"/>
      <c r="G91" s="62"/>
      <c r="H91" s="62"/>
      <c r="I91" s="62"/>
      <c r="J91" s="62"/>
      <c r="K91" s="62"/>
      <c r="M91" s="61"/>
    </row>
    <row r="92" spans="6:13">
      <c r="F92" s="62"/>
      <c r="G92" s="62"/>
      <c r="H92" s="62"/>
      <c r="I92" s="62"/>
      <c r="J92" s="62"/>
      <c r="K92" s="62"/>
      <c r="M92" s="61"/>
    </row>
    <row r="93" spans="6:13">
      <c r="F93" s="62"/>
      <c r="G93" s="62"/>
      <c r="H93" s="62"/>
      <c r="I93" s="62"/>
      <c r="J93" s="62"/>
      <c r="K93" s="62"/>
      <c r="M93" s="61"/>
    </row>
    <row r="94" spans="6:13">
      <c r="F94" s="62"/>
      <c r="G94" s="62"/>
      <c r="H94" s="62"/>
      <c r="I94" s="62"/>
      <c r="J94" s="62"/>
      <c r="K94" s="62"/>
      <c r="M94" s="61"/>
    </row>
    <row r="95" spans="6:13">
      <c r="F95" s="62"/>
      <c r="G95" s="62"/>
      <c r="H95" s="62"/>
      <c r="I95" s="62"/>
      <c r="J95" s="62"/>
      <c r="K95" s="62"/>
      <c r="M95" s="61"/>
    </row>
    <row r="96" spans="6:13">
      <c r="F96" s="62"/>
      <c r="G96" s="62"/>
      <c r="H96" s="62"/>
      <c r="I96" s="62"/>
      <c r="J96" s="62"/>
      <c r="K96" s="62"/>
      <c r="M96" s="61"/>
    </row>
    <row r="97" spans="6:13">
      <c r="F97" s="62"/>
      <c r="G97" s="62"/>
      <c r="H97" s="62"/>
      <c r="I97" s="62"/>
      <c r="J97" s="62"/>
      <c r="K97" s="62"/>
      <c r="M97" s="61"/>
    </row>
    <row r="98" spans="6:13">
      <c r="F98" s="62"/>
      <c r="G98" s="62"/>
      <c r="H98" s="62"/>
      <c r="I98" s="62"/>
      <c r="J98" s="62"/>
      <c r="K98" s="62"/>
      <c r="M98" s="61"/>
    </row>
    <row r="99" spans="6:13">
      <c r="F99" s="62"/>
      <c r="G99" s="62"/>
      <c r="H99" s="62"/>
      <c r="I99" s="62"/>
      <c r="J99" s="62"/>
      <c r="K99" s="62"/>
      <c r="M99" s="61"/>
    </row>
    <row r="100" spans="6:13">
      <c r="F100" s="62"/>
      <c r="G100" s="62"/>
      <c r="H100" s="62"/>
      <c r="I100" s="62"/>
      <c r="J100" s="62"/>
      <c r="K100" s="62"/>
      <c r="M100" s="61"/>
    </row>
    <row r="101" spans="6:13">
      <c r="F101" s="62"/>
      <c r="G101" s="62"/>
      <c r="H101" s="62"/>
      <c r="I101" s="62"/>
      <c r="J101" s="62"/>
      <c r="K101" s="62"/>
      <c r="M101" s="61"/>
    </row>
    <row r="102" spans="6:13">
      <c r="F102" s="62"/>
      <c r="G102" s="62"/>
      <c r="H102" s="62"/>
      <c r="I102" s="62"/>
      <c r="J102" s="62"/>
      <c r="K102" s="62"/>
      <c r="M102" s="61"/>
    </row>
    <row r="103" spans="6:13">
      <c r="F103" s="62"/>
      <c r="G103" s="62"/>
      <c r="H103" s="62"/>
      <c r="I103" s="62"/>
      <c r="J103" s="62"/>
      <c r="K103" s="62"/>
      <c r="M103" s="61"/>
    </row>
    <row r="104" spans="6:13">
      <c r="F104" s="62"/>
      <c r="G104" s="62"/>
      <c r="H104" s="62"/>
      <c r="I104" s="62"/>
      <c r="J104" s="62"/>
      <c r="K104" s="62"/>
      <c r="M104" s="61"/>
    </row>
    <row r="105" spans="6:13">
      <c r="F105" s="62"/>
      <c r="G105" s="62"/>
      <c r="H105" s="62"/>
      <c r="I105" s="62"/>
      <c r="J105" s="62"/>
      <c r="K105" s="62"/>
      <c r="M105" s="61"/>
    </row>
    <row r="106" spans="6:13">
      <c r="F106" s="62"/>
      <c r="G106" s="62"/>
      <c r="H106" s="62"/>
      <c r="I106" s="62"/>
      <c r="J106" s="62"/>
      <c r="K106" s="62"/>
      <c r="M106" s="61"/>
    </row>
    <row r="107" spans="6:13">
      <c r="F107" s="62"/>
      <c r="G107" s="62"/>
      <c r="H107" s="62"/>
      <c r="I107" s="62"/>
      <c r="J107" s="62"/>
      <c r="K107" s="62"/>
      <c r="M107" s="61"/>
    </row>
    <row r="108" spans="6:13">
      <c r="F108" s="62"/>
      <c r="G108" s="62"/>
      <c r="H108" s="62"/>
      <c r="I108" s="62"/>
      <c r="J108" s="62"/>
      <c r="K108" s="62"/>
      <c r="M108" s="61"/>
    </row>
    <row r="109" spans="6:13">
      <c r="F109" s="62"/>
      <c r="G109" s="62"/>
      <c r="H109" s="62"/>
      <c r="I109" s="62"/>
      <c r="J109" s="62"/>
      <c r="K109" s="62"/>
      <c r="M109" s="61"/>
    </row>
    <row r="110" spans="6:13">
      <c r="F110" s="62"/>
      <c r="G110" s="62"/>
      <c r="H110" s="62"/>
      <c r="I110" s="62"/>
      <c r="J110" s="62"/>
      <c r="K110" s="62"/>
      <c r="M110" s="61"/>
    </row>
    <row r="111" spans="6:13">
      <c r="F111" s="62"/>
      <c r="G111" s="62"/>
      <c r="H111" s="62"/>
      <c r="I111" s="62"/>
      <c r="J111" s="62"/>
      <c r="K111" s="62"/>
      <c r="M111" s="61"/>
    </row>
    <row r="112" spans="6:13">
      <c r="F112" s="62"/>
      <c r="G112" s="62"/>
      <c r="H112" s="62"/>
      <c r="I112" s="62"/>
      <c r="J112" s="62"/>
      <c r="K112" s="62"/>
      <c r="M112" s="61"/>
    </row>
    <row r="113" spans="6:13">
      <c r="F113" s="62"/>
      <c r="G113" s="62"/>
      <c r="H113" s="62"/>
      <c r="I113" s="62"/>
      <c r="J113" s="62"/>
      <c r="K113" s="62"/>
      <c r="M113" s="61"/>
    </row>
    <row r="114" spans="6:13">
      <c r="F114" s="62"/>
      <c r="G114" s="62"/>
      <c r="H114" s="62"/>
      <c r="I114" s="62"/>
      <c r="J114" s="62"/>
      <c r="K114" s="62"/>
      <c r="M114" s="61"/>
    </row>
    <row r="115" spans="6:13">
      <c r="F115" s="62"/>
      <c r="G115" s="62"/>
      <c r="H115" s="62"/>
      <c r="I115" s="62"/>
      <c r="J115" s="62"/>
      <c r="K115" s="62"/>
      <c r="M115" s="61"/>
    </row>
    <row r="116" spans="6:13">
      <c r="F116" s="62"/>
      <c r="G116" s="62"/>
      <c r="H116" s="62"/>
      <c r="I116" s="62"/>
      <c r="J116" s="62"/>
      <c r="K116" s="62"/>
      <c r="M116" s="61"/>
    </row>
    <row r="117" spans="6:13">
      <c r="F117" s="62"/>
      <c r="G117" s="62"/>
      <c r="H117" s="62"/>
      <c r="I117" s="62"/>
      <c r="J117" s="62"/>
      <c r="K117" s="62"/>
      <c r="M117" s="61"/>
    </row>
    <row r="118" spans="6:13">
      <c r="F118" s="62"/>
      <c r="G118" s="62"/>
      <c r="H118" s="62"/>
      <c r="I118" s="62"/>
      <c r="J118" s="62"/>
      <c r="K118" s="62"/>
      <c r="M118" s="61"/>
    </row>
    <row r="119" spans="6:13">
      <c r="F119" s="62"/>
      <c r="G119" s="62"/>
      <c r="H119" s="62"/>
      <c r="I119" s="62"/>
      <c r="J119" s="62"/>
      <c r="K119" s="62"/>
      <c r="M119" s="61"/>
    </row>
    <row r="120" spans="6:13">
      <c r="F120" s="62"/>
      <c r="G120" s="62"/>
      <c r="H120" s="62"/>
      <c r="I120" s="62"/>
      <c r="J120" s="62"/>
      <c r="K120" s="62"/>
      <c r="M120" s="61"/>
    </row>
    <row r="121" spans="6:13">
      <c r="F121" s="62"/>
      <c r="G121" s="62"/>
      <c r="H121" s="62"/>
      <c r="I121" s="62"/>
      <c r="J121" s="62"/>
      <c r="K121" s="62"/>
      <c r="M121" s="61"/>
    </row>
    <row r="122" spans="6:13">
      <c r="F122" s="62"/>
      <c r="G122" s="62"/>
      <c r="H122" s="62"/>
      <c r="I122" s="62"/>
      <c r="J122" s="62"/>
      <c r="K122" s="62"/>
      <c r="M122" s="61"/>
    </row>
  </sheetData>
  <mergeCells count="1">
    <mergeCell ref="F1:J1"/>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F9624-BEF5-B546-8D01-BE60AA0C017A}">
  <sheetPr codeName="Sheet25"/>
  <dimension ref="B2:N53"/>
  <sheetViews>
    <sheetView workbookViewId="0">
      <selection activeCell="C3" sqref="C3:H53"/>
    </sheetView>
  </sheetViews>
  <sheetFormatPr baseColWidth="10" defaultRowHeight="16"/>
  <cols>
    <col min="1" max="2" width="10.83203125" style="59"/>
    <col min="3" max="3" width="10.83203125" style="69"/>
    <col min="4" max="8" width="10.83203125" style="68"/>
    <col min="9" max="16384" width="10.83203125" style="59"/>
  </cols>
  <sheetData>
    <row r="2" spans="2:14">
      <c r="B2" s="59" t="s">
        <v>84</v>
      </c>
      <c r="C2" s="69" t="s">
        <v>83</v>
      </c>
      <c r="D2" s="68" t="s">
        <v>82</v>
      </c>
      <c r="E2" s="68" t="s">
        <v>81</v>
      </c>
      <c r="F2" s="68" t="s">
        <v>80</v>
      </c>
      <c r="G2" s="68" t="s">
        <v>79</v>
      </c>
      <c r="H2" s="68" t="s">
        <v>78</v>
      </c>
      <c r="I2" s="59" t="s">
        <v>77</v>
      </c>
      <c r="N2" s="66"/>
    </row>
    <row r="3" spans="2:14">
      <c r="B3" s="59">
        <v>0</v>
      </c>
      <c r="C3" s="64">
        <v>3.7196400000000001</v>
      </c>
      <c r="D3" s="64">
        <v>909.53300000000002</v>
      </c>
      <c r="E3" s="64">
        <v>564.25199999999995</v>
      </c>
      <c r="F3" s="64">
        <v>864.56500000000005</v>
      </c>
      <c r="G3" s="64">
        <v>1032.24</v>
      </c>
      <c r="H3" s="64">
        <v>1055.0999999999999</v>
      </c>
      <c r="I3" s="70">
        <f t="shared" ref="I3:I34" si="0">AVERAGE(D3:H3)</f>
        <v>885.13800000000015</v>
      </c>
      <c r="J3" s="70"/>
      <c r="N3" s="66"/>
    </row>
    <row r="4" spans="2:14">
      <c r="B4" s="59">
        <v>200</v>
      </c>
      <c r="C4" s="64">
        <v>433.71899999999999</v>
      </c>
      <c r="D4" s="64">
        <v>872.89700000000005</v>
      </c>
      <c r="E4" s="64">
        <v>531.13499999999999</v>
      </c>
      <c r="F4" s="64">
        <v>851.29200000000003</v>
      </c>
      <c r="G4" s="64">
        <v>1016.64</v>
      </c>
      <c r="H4" s="64">
        <v>1028.6300000000001</v>
      </c>
      <c r="I4" s="70">
        <f t="shared" si="0"/>
        <v>860.11879999999996</v>
      </c>
      <c r="J4" s="70"/>
    </row>
    <row r="5" spans="2:14">
      <c r="B5" s="59">
        <v>400</v>
      </c>
      <c r="C5" s="64">
        <v>460.96800000000002</v>
      </c>
      <c r="D5" s="64">
        <v>865.67200000000003</v>
      </c>
      <c r="E5" s="64">
        <v>524.76099999999997</v>
      </c>
      <c r="F5" s="64">
        <v>846.30200000000002</v>
      </c>
      <c r="G5" s="64">
        <v>1011.84</v>
      </c>
      <c r="H5" s="64">
        <v>1022.4</v>
      </c>
      <c r="I5" s="70">
        <f t="shared" si="0"/>
        <v>854.19500000000005</v>
      </c>
      <c r="J5" s="70"/>
    </row>
    <row r="6" spans="2:14">
      <c r="B6" s="59">
        <v>600</v>
      </c>
      <c r="C6" s="64">
        <v>488.26400000000001</v>
      </c>
      <c r="D6" s="64">
        <v>857.51900000000001</v>
      </c>
      <c r="E6" s="64">
        <v>518.51900000000001</v>
      </c>
      <c r="F6" s="64">
        <v>841.35599999999999</v>
      </c>
      <c r="G6" s="64">
        <v>1009.3</v>
      </c>
      <c r="H6" s="64">
        <v>1015.89</v>
      </c>
      <c r="I6" s="70">
        <f t="shared" si="0"/>
        <v>848.5168000000001</v>
      </c>
      <c r="J6" s="70"/>
    </row>
    <row r="7" spans="2:14">
      <c r="B7" s="59">
        <v>800</v>
      </c>
      <c r="C7" s="64">
        <v>515.44899999999996</v>
      </c>
      <c r="D7" s="64">
        <v>855.23900000000003</v>
      </c>
      <c r="E7" s="64">
        <v>520.79700000000003</v>
      </c>
      <c r="F7" s="64">
        <v>839.15200000000004</v>
      </c>
      <c r="G7" s="64">
        <v>1006.98</v>
      </c>
      <c r="H7" s="64">
        <v>1011.87</v>
      </c>
      <c r="I7" s="70">
        <f t="shared" si="0"/>
        <v>846.80760000000009</v>
      </c>
      <c r="J7" s="70"/>
    </row>
    <row r="8" spans="2:14">
      <c r="B8" s="59">
        <v>1000</v>
      </c>
      <c r="C8" s="64">
        <v>542.58699999999999</v>
      </c>
      <c r="D8" s="64">
        <v>852.94799999999998</v>
      </c>
      <c r="E8" s="64">
        <v>516.31600000000003</v>
      </c>
      <c r="F8" s="64">
        <v>836.92899999999997</v>
      </c>
      <c r="G8" s="64">
        <v>1006.29</v>
      </c>
      <c r="H8" s="64">
        <v>1008.15</v>
      </c>
      <c r="I8" s="70">
        <f t="shared" si="0"/>
        <v>844.12659999999994</v>
      </c>
      <c r="J8" s="70"/>
    </row>
    <row r="9" spans="2:14">
      <c r="B9" s="59">
        <v>1200</v>
      </c>
      <c r="C9" s="64">
        <v>570.01800000000003</v>
      </c>
      <c r="D9" s="64">
        <v>852.822</v>
      </c>
      <c r="E9" s="64">
        <v>515.47799999999995</v>
      </c>
      <c r="F9" s="64">
        <v>835.65499999999997</v>
      </c>
      <c r="G9" s="64">
        <v>1006.75</v>
      </c>
      <c r="H9" s="64">
        <v>1007.92</v>
      </c>
      <c r="I9" s="70">
        <f t="shared" si="0"/>
        <v>843.72500000000002</v>
      </c>
      <c r="J9" s="70"/>
    </row>
    <row r="10" spans="2:14">
      <c r="B10" s="59">
        <v>1400</v>
      </c>
      <c r="C10" s="64">
        <v>597.18299999999999</v>
      </c>
      <c r="D10" s="64">
        <v>851.78700000000003</v>
      </c>
      <c r="E10" s="64">
        <v>516.80100000000004</v>
      </c>
      <c r="F10" s="64">
        <v>833.5</v>
      </c>
      <c r="G10" s="64">
        <v>1006.61</v>
      </c>
      <c r="H10" s="64">
        <v>1007.4</v>
      </c>
      <c r="I10" s="70">
        <f t="shared" si="0"/>
        <v>843.21960000000001</v>
      </c>
      <c r="J10" s="70"/>
    </row>
    <row r="11" spans="2:14">
      <c r="B11" s="59">
        <v>1600</v>
      </c>
      <c r="C11" s="64">
        <v>624.40099999999995</v>
      </c>
      <c r="D11" s="64">
        <v>850.94799999999998</v>
      </c>
      <c r="E11" s="64">
        <v>512.99</v>
      </c>
      <c r="F11" s="64">
        <v>832.803</v>
      </c>
      <c r="G11" s="64">
        <v>1002.29</v>
      </c>
      <c r="H11" s="64">
        <v>1005.25</v>
      </c>
      <c r="I11" s="70">
        <f t="shared" si="0"/>
        <v>840.85619999999994</v>
      </c>
      <c r="J11" s="70"/>
    </row>
    <row r="12" spans="2:14">
      <c r="B12" s="59">
        <v>1800</v>
      </c>
      <c r="C12" s="64">
        <v>651.495</v>
      </c>
      <c r="D12" s="64">
        <v>850.22199999999998</v>
      </c>
      <c r="E12" s="64">
        <v>512.40800000000002</v>
      </c>
      <c r="F12" s="64">
        <v>833.86099999999999</v>
      </c>
      <c r="G12" s="64">
        <v>1002.99</v>
      </c>
      <c r="H12" s="64">
        <v>1008.18</v>
      </c>
      <c r="I12" s="70">
        <f t="shared" si="0"/>
        <v>841.53219999999999</v>
      </c>
      <c r="J12" s="70"/>
    </row>
    <row r="13" spans="2:14">
      <c r="B13" s="59">
        <v>2000</v>
      </c>
      <c r="C13" s="64">
        <v>678.697</v>
      </c>
      <c r="D13" s="64">
        <v>850.95600000000002</v>
      </c>
      <c r="E13" s="64">
        <v>510.947</v>
      </c>
      <c r="F13" s="64">
        <v>833.90800000000002</v>
      </c>
      <c r="G13" s="64">
        <v>1002.06</v>
      </c>
      <c r="H13" s="64">
        <v>1002.61</v>
      </c>
      <c r="I13" s="70">
        <f t="shared" si="0"/>
        <v>840.09619999999995</v>
      </c>
      <c r="J13" s="70"/>
    </row>
    <row r="14" spans="2:14">
      <c r="B14" s="59">
        <v>2200</v>
      </c>
      <c r="C14" s="64">
        <v>705.93</v>
      </c>
      <c r="D14" s="64">
        <v>848.06200000000001</v>
      </c>
      <c r="E14" s="64">
        <v>512.19799999999998</v>
      </c>
      <c r="F14" s="64">
        <v>833.04100000000005</v>
      </c>
      <c r="G14" s="64">
        <v>1002.45</v>
      </c>
      <c r="H14" s="64">
        <v>1003.81</v>
      </c>
      <c r="I14" s="70">
        <f t="shared" si="0"/>
        <v>839.91219999999998</v>
      </c>
      <c r="J14" s="70"/>
    </row>
    <row r="15" spans="2:14">
      <c r="B15" s="59">
        <v>2400</v>
      </c>
      <c r="C15" s="64">
        <v>733.09299999999996</v>
      </c>
      <c r="D15" s="64">
        <v>843.46600000000001</v>
      </c>
      <c r="E15" s="64">
        <v>513.73400000000004</v>
      </c>
      <c r="F15" s="64">
        <v>832.42200000000003</v>
      </c>
      <c r="G15" s="64">
        <v>1002.74</v>
      </c>
      <c r="H15" s="64">
        <v>1001.76</v>
      </c>
      <c r="I15" s="70">
        <f t="shared" si="0"/>
        <v>838.82440000000008</v>
      </c>
      <c r="J15" s="70"/>
    </row>
    <row r="16" spans="2:14">
      <c r="B16" s="59">
        <v>2600</v>
      </c>
      <c r="C16" s="64">
        <v>760.245</v>
      </c>
      <c r="D16" s="64">
        <v>842.80899999999997</v>
      </c>
      <c r="E16" s="64">
        <v>511.50400000000002</v>
      </c>
      <c r="F16" s="64">
        <v>831.16399999999999</v>
      </c>
      <c r="G16" s="64">
        <v>1004.39</v>
      </c>
      <c r="H16" s="64">
        <v>1001.37</v>
      </c>
      <c r="I16" s="70">
        <f t="shared" si="0"/>
        <v>838.24739999999997</v>
      </c>
      <c r="J16" s="70"/>
    </row>
    <row r="17" spans="2:10">
      <c r="B17" s="59">
        <v>2800</v>
      </c>
      <c r="C17" s="64">
        <v>787.53700000000003</v>
      </c>
      <c r="D17" s="64">
        <v>841.75599999999997</v>
      </c>
      <c r="E17" s="64">
        <v>511.50099999999998</v>
      </c>
      <c r="F17" s="64">
        <v>829.51499999999999</v>
      </c>
      <c r="G17" s="64">
        <v>1003.8</v>
      </c>
      <c r="H17" s="64">
        <v>1002.63</v>
      </c>
      <c r="I17" s="70">
        <f t="shared" si="0"/>
        <v>837.84040000000005</v>
      </c>
      <c r="J17" s="70"/>
    </row>
    <row r="18" spans="2:10">
      <c r="B18" s="59">
        <v>3000</v>
      </c>
      <c r="C18" s="64">
        <v>814.84100000000001</v>
      </c>
      <c r="D18" s="64">
        <v>843.86800000000005</v>
      </c>
      <c r="E18" s="64">
        <v>511.73399999999998</v>
      </c>
      <c r="F18" s="64">
        <v>829.97299999999996</v>
      </c>
      <c r="G18" s="64">
        <v>1004.49</v>
      </c>
      <c r="H18" s="64">
        <v>1000.36</v>
      </c>
      <c r="I18" s="70">
        <f t="shared" si="0"/>
        <v>838.08499999999981</v>
      </c>
      <c r="J18" s="70"/>
    </row>
    <row r="19" spans="2:10">
      <c r="B19" s="59">
        <v>3200</v>
      </c>
      <c r="C19" s="64">
        <v>841.96400000000006</v>
      </c>
      <c r="D19" s="64">
        <v>839.21</v>
      </c>
      <c r="E19" s="64">
        <v>512.29899999999998</v>
      </c>
      <c r="F19" s="64">
        <v>831.48699999999997</v>
      </c>
      <c r="G19" s="64">
        <v>1003.85</v>
      </c>
      <c r="H19" s="64">
        <v>1001.54</v>
      </c>
      <c r="I19" s="70">
        <f t="shared" si="0"/>
        <v>837.67720000000008</v>
      </c>
      <c r="J19" s="70"/>
    </row>
    <row r="20" spans="2:10">
      <c r="B20" s="59">
        <v>3400</v>
      </c>
      <c r="C20" s="64">
        <v>869.18700000000001</v>
      </c>
      <c r="D20" s="64">
        <v>836.17200000000003</v>
      </c>
      <c r="E20" s="64">
        <v>510.13</v>
      </c>
      <c r="F20" s="64">
        <v>829.77099999999996</v>
      </c>
      <c r="G20" s="64">
        <v>1005.01</v>
      </c>
      <c r="H20" s="64">
        <v>999.60500000000002</v>
      </c>
      <c r="I20" s="70">
        <f t="shared" si="0"/>
        <v>836.13760000000002</v>
      </c>
      <c r="J20" s="70"/>
    </row>
    <row r="21" spans="2:10">
      <c r="B21" s="59">
        <v>3600</v>
      </c>
      <c r="C21" s="64">
        <v>896.56600000000003</v>
      </c>
      <c r="D21" s="64">
        <v>840.61699999999996</v>
      </c>
      <c r="E21" s="64">
        <v>510.13200000000001</v>
      </c>
      <c r="F21" s="64">
        <v>829.47199999999998</v>
      </c>
      <c r="G21" s="64">
        <v>1004.49</v>
      </c>
      <c r="H21" s="64">
        <v>1001.75</v>
      </c>
      <c r="I21" s="70">
        <f t="shared" si="0"/>
        <v>837.29220000000009</v>
      </c>
      <c r="J21" s="70"/>
    </row>
    <row r="22" spans="2:10">
      <c r="B22" s="59">
        <v>3800</v>
      </c>
      <c r="C22" s="64">
        <v>923.81399999999996</v>
      </c>
      <c r="D22" s="64">
        <v>838.94200000000001</v>
      </c>
      <c r="E22" s="64">
        <v>512.19399999999996</v>
      </c>
      <c r="F22" s="64">
        <v>828.91300000000001</v>
      </c>
      <c r="G22" s="64">
        <v>1004.06</v>
      </c>
      <c r="H22" s="64">
        <v>999.45399999999995</v>
      </c>
      <c r="I22" s="70">
        <f t="shared" si="0"/>
        <v>836.71260000000007</v>
      </c>
      <c r="J22" s="70"/>
    </row>
    <row r="23" spans="2:10">
      <c r="B23" s="59">
        <v>4000</v>
      </c>
      <c r="C23" s="64">
        <v>951.01900000000001</v>
      </c>
      <c r="D23" s="64">
        <v>839.70799999999997</v>
      </c>
      <c r="E23" s="64">
        <v>513.41200000000003</v>
      </c>
      <c r="F23" s="64">
        <v>829.74400000000003</v>
      </c>
      <c r="G23" s="64">
        <v>1005.02</v>
      </c>
      <c r="H23" s="64">
        <v>996.42700000000002</v>
      </c>
      <c r="I23" s="70">
        <f t="shared" si="0"/>
        <v>836.86219999999992</v>
      </c>
      <c r="J23" s="70"/>
    </row>
    <row r="24" spans="2:10">
      <c r="B24" s="59">
        <v>4200</v>
      </c>
      <c r="C24" s="64">
        <v>978.04600000000005</v>
      </c>
      <c r="D24" s="64">
        <v>838.25199999999995</v>
      </c>
      <c r="E24" s="64">
        <v>511.41199999999998</v>
      </c>
      <c r="F24" s="64">
        <v>830.19399999999996</v>
      </c>
      <c r="G24" s="64">
        <v>1003.49</v>
      </c>
      <c r="H24" s="64">
        <v>996.93299999999999</v>
      </c>
      <c r="I24" s="70">
        <f t="shared" si="0"/>
        <v>836.05619999999999</v>
      </c>
      <c r="J24" s="70"/>
    </row>
    <row r="25" spans="2:10">
      <c r="B25" s="59">
        <v>4400</v>
      </c>
      <c r="C25" s="64">
        <v>1005.31</v>
      </c>
      <c r="D25" s="64">
        <v>836.50400000000002</v>
      </c>
      <c r="E25" s="64">
        <v>513.66</v>
      </c>
      <c r="F25" s="64">
        <v>828.346</v>
      </c>
      <c r="G25" s="64">
        <v>1003.9</v>
      </c>
      <c r="H25" s="64">
        <v>997.93600000000004</v>
      </c>
      <c r="I25" s="70">
        <f t="shared" si="0"/>
        <v>836.06920000000014</v>
      </c>
      <c r="J25" s="70"/>
    </row>
    <row r="26" spans="2:10">
      <c r="B26" s="59">
        <v>4600</v>
      </c>
      <c r="C26" s="64">
        <v>1032.3900000000001</v>
      </c>
      <c r="D26" s="64">
        <v>837.65300000000002</v>
      </c>
      <c r="E26" s="64">
        <v>510.33800000000002</v>
      </c>
      <c r="F26" s="64">
        <v>829.20500000000004</v>
      </c>
      <c r="G26" s="64">
        <v>1004.32</v>
      </c>
      <c r="H26" s="64">
        <v>998.67</v>
      </c>
      <c r="I26" s="70">
        <f t="shared" si="0"/>
        <v>836.03719999999998</v>
      </c>
      <c r="J26" s="70"/>
    </row>
    <row r="27" spans="2:10">
      <c r="B27" s="59">
        <v>4800</v>
      </c>
      <c r="C27" s="64">
        <v>1059.71</v>
      </c>
      <c r="D27" s="64">
        <v>838.48900000000003</v>
      </c>
      <c r="E27" s="64">
        <v>510.916</v>
      </c>
      <c r="F27" s="64">
        <v>830.77700000000004</v>
      </c>
      <c r="G27" s="64">
        <v>1004.74</v>
      </c>
      <c r="H27" s="64">
        <v>997.88800000000003</v>
      </c>
      <c r="I27" s="70">
        <f t="shared" si="0"/>
        <v>836.5619999999999</v>
      </c>
      <c r="J27" s="70"/>
    </row>
    <row r="28" spans="2:10">
      <c r="B28" s="59">
        <v>5000</v>
      </c>
      <c r="C28" s="64">
        <v>1087.06</v>
      </c>
      <c r="D28" s="64">
        <v>836.68</v>
      </c>
      <c r="E28" s="64">
        <v>511.601</v>
      </c>
      <c r="F28" s="64">
        <v>831.63</v>
      </c>
      <c r="G28" s="64">
        <v>1005.11</v>
      </c>
      <c r="H28" s="64">
        <v>998.52800000000002</v>
      </c>
      <c r="I28" s="70">
        <f t="shared" si="0"/>
        <v>836.70979999999997</v>
      </c>
      <c r="J28" s="70"/>
    </row>
    <row r="29" spans="2:10">
      <c r="B29" s="59">
        <v>5200</v>
      </c>
      <c r="C29" s="64">
        <v>1114.18</v>
      </c>
      <c r="D29" s="64">
        <v>836.19299999999998</v>
      </c>
      <c r="E29" s="64">
        <v>511.40600000000001</v>
      </c>
      <c r="F29" s="64">
        <v>831.53099999999995</v>
      </c>
      <c r="G29" s="64">
        <v>1005.17</v>
      </c>
      <c r="H29" s="64">
        <v>998.69899999999996</v>
      </c>
      <c r="I29" s="70">
        <f t="shared" si="0"/>
        <v>836.59979999999996</v>
      </c>
      <c r="J29" s="70"/>
    </row>
    <row r="30" spans="2:10">
      <c r="B30" s="59">
        <v>5400</v>
      </c>
      <c r="C30" s="64">
        <v>1141.4000000000001</v>
      </c>
      <c r="D30" s="64">
        <v>836.22</v>
      </c>
      <c r="E30" s="64">
        <v>511.59199999999998</v>
      </c>
      <c r="F30" s="64">
        <v>831.44799999999998</v>
      </c>
      <c r="G30" s="64">
        <v>1005.23</v>
      </c>
      <c r="H30" s="64">
        <v>998.70699999999999</v>
      </c>
      <c r="I30" s="70">
        <f t="shared" si="0"/>
        <v>836.63940000000002</v>
      </c>
      <c r="J30" s="70"/>
    </row>
    <row r="31" spans="2:10">
      <c r="B31" s="59">
        <v>5600</v>
      </c>
      <c r="C31" s="64">
        <v>1168.6099999999999</v>
      </c>
      <c r="D31" s="64">
        <v>835.91800000000001</v>
      </c>
      <c r="E31" s="64">
        <v>511.75599999999997</v>
      </c>
      <c r="F31" s="64">
        <v>831.32</v>
      </c>
      <c r="G31" s="64">
        <v>1005.24</v>
      </c>
      <c r="H31" s="64">
        <v>998.54</v>
      </c>
      <c r="I31" s="70">
        <f t="shared" si="0"/>
        <v>836.55480000000011</v>
      </c>
      <c r="J31" s="70"/>
    </row>
    <row r="32" spans="2:10">
      <c r="B32" s="59">
        <v>5800</v>
      </c>
      <c r="C32" s="64">
        <v>1195.71</v>
      </c>
      <c r="D32" s="64">
        <v>835.86500000000001</v>
      </c>
      <c r="E32" s="64">
        <v>511.40699999999998</v>
      </c>
      <c r="F32" s="64">
        <v>831.25</v>
      </c>
      <c r="G32" s="64">
        <v>1005.34</v>
      </c>
      <c r="H32" s="64">
        <v>998.69</v>
      </c>
      <c r="I32" s="70">
        <f t="shared" si="0"/>
        <v>836.51039999999989</v>
      </c>
      <c r="J32" s="70"/>
    </row>
    <row r="33" spans="2:10">
      <c r="B33" s="59">
        <v>6000</v>
      </c>
      <c r="C33" s="64">
        <v>1223.01</v>
      </c>
      <c r="D33" s="64">
        <v>835.40300000000002</v>
      </c>
      <c r="E33" s="64">
        <v>511.59800000000001</v>
      </c>
      <c r="F33" s="64">
        <v>831.21900000000005</v>
      </c>
      <c r="G33" s="64">
        <v>1005.41</v>
      </c>
      <c r="H33" s="64">
        <v>998.96900000000005</v>
      </c>
      <c r="I33" s="70">
        <f t="shared" si="0"/>
        <v>836.51980000000003</v>
      </c>
      <c r="J33" s="70"/>
    </row>
    <row r="34" spans="2:10">
      <c r="B34" s="59">
        <v>6200</v>
      </c>
      <c r="C34" s="64">
        <v>1250.17</v>
      </c>
      <c r="D34" s="64">
        <v>834.75300000000004</v>
      </c>
      <c r="E34" s="64">
        <v>511.12</v>
      </c>
      <c r="F34" s="64">
        <v>831.16099999999994</v>
      </c>
      <c r="G34" s="64">
        <v>1005.44</v>
      </c>
      <c r="H34" s="64">
        <v>999.24</v>
      </c>
      <c r="I34" s="70">
        <f t="shared" si="0"/>
        <v>836.34280000000001</v>
      </c>
      <c r="J34" s="70"/>
    </row>
    <row r="35" spans="2:10">
      <c r="B35" s="59">
        <v>6400</v>
      </c>
      <c r="C35" s="64">
        <v>1277.42</v>
      </c>
      <c r="D35" s="64">
        <v>834.67</v>
      </c>
      <c r="E35" s="64">
        <v>511.28800000000001</v>
      </c>
      <c r="F35" s="64">
        <v>831.11099999999999</v>
      </c>
      <c r="G35" s="64">
        <v>1005.52</v>
      </c>
      <c r="H35" s="64">
        <v>997.92899999999997</v>
      </c>
      <c r="I35" s="70">
        <f t="shared" ref="I35:I53" si="1">AVERAGE(D35:H35)</f>
        <v>836.10360000000003</v>
      </c>
      <c r="J35" s="70"/>
    </row>
    <row r="36" spans="2:10">
      <c r="B36" s="59">
        <v>6600</v>
      </c>
      <c r="C36" s="64">
        <v>1304.6500000000001</v>
      </c>
      <c r="D36" s="64">
        <v>834.74099999999999</v>
      </c>
      <c r="E36" s="64">
        <v>511.06</v>
      </c>
      <c r="F36" s="64">
        <v>831.02099999999996</v>
      </c>
      <c r="G36" s="64">
        <v>1005.55</v>
      </c>
      <c r="H36" s="64">
        <v>998.35500000000002</v>
      </c>
      <c r="I36" s="70">
        <f t="shared" si="1"/>
        <v>836.14540000000011</v>
      </c>
      <c r="J36" s="70"/>
    </row>
    <row r="37" spans="2:10">
      <c r="B37" s="59">
        <v>6800</v>
      </c>
      <c r="C37" s="64">
        <v>1331.86</v>
      </c>
      <c r="D37" s="64">
        <v>834.48400000000004</v>
      </c>
      <c r="E37" s="64">
        <v>511.22899999999998</v>
      </c>
      <c r="F37" s="64">
        <v>830.86599999999999</v>
      </c>
      <c r="G37" s="64">
        <v>1005.65</v>
      </c>
      <c r="H37" s="64">
        <v>998.649</v>
      </c>
      <c r="I37" s="70">
        <f t="shared" si="1"/>
        <v>836.17559999999992</v>
      </c>
      <c r="J37" s="70"/>
    </row>
    <row r="38" spans="2:10">
      <c r="B38" s="59">
        <v>7000</v>
      </c>
      <c r="C38" s="64">
        <v>1359.23</v>
      </c>
      <c r="D38" s="64">
        <v>834.32799999999997</v>
      </c>
      <c r="E38" s="64">
        <v>511.30799999999999</v>
      </c>
      <c r="F38" s="64">
        <v>830.71900000000005</v>
      </c>
      <c r="G38" s="64">
        <v>1005.75</v>
      </c>
      <c r="H38" s="64">
        <v>998.89200000000005</v>
      </c>
      <c r="I38" s="70">
        <f t="shared" si="1"/>
        <v>836.19940000000008</v>
      </c>
      <c r="J38" s="70"/>
    </row>
    <row r="39" spans="2:10">
      <c r="B39" s="59">
        <v>7200</v>
      </c>
      <c r="C39" s="64">
        <v>1386.41</v>
      </c>
      <c r="D39" s="64">
        <v>834.43299999999999</v>
      </c>
      <c r="E39" s="64">
        <v>511.50900000000001</v>
      </c>
      <c r="F39" s="64">
        <v>830.68899999999996</v>
      </c>
      <c r="G39" s="64">
        <v>1005.83</v>
      </c>
      <c r="H39" s="64">
        <v>998.53099999999995</v>
      </c>
      <c r="I39" s="70">
        <f t="shared" si="1"/>
        <v>836.19839999999999</v>
      </c>
      <c r="J39" s="70"/>
    </row>
    <row r="40" spans="2:10">
      <c r="B40" s="59">
        <v>7400</v>
      </c>
      <c r="C40" s="64">
        <v>1413.6</v>
      </c>
      <c r="D40" s="64">
        <v>834.471</v>
      </c>
      <c r="E40" s="64">
        <v>511.70400000000001</v>
      </c>
      <c r="F40" s="64">
        <v>830.60299999999995</v>
      </c>
      <c r="G40" s="64">
        <v>1005.9</v>
      </c>
      <c r="H40" s="64">
        <v>998.54499999999996</v>
      </c>
      <c r="I40" s="70">
        <f t="shared" si="1"/>
        <v>836.24459999999999</v>
      </c>
      <c r="J40" s="70"/>
    </row>
    <row r="41" spans="2:10">
      <c r="B41" s="59">
        <v>7600</v>
      </c>
      <c r="C41" s="64">
        <v>1440.75</v>
      </c>
      <c r="D41" s="64">
        <v>833.79300000000001</v>
      </c>
      <c r="E41" s="64">
        <v>512.00300000000004</v>
      </c>
      <c r="F41" s="64">
        <v>830.51300000000003</v>
      </c>
      <c r="G41" s="64">
        <v>1005.99</v>
      </c>
      <c r="H41" s="64">
        <v>998.59400000000005</v>
      </c>
      <c r="I41" s="70">
        <f t="shared" si="1"/>
        <v>836.17859999999996</v>
      </c>
      <c r="J41" s="70"/>
    </row>
    <row r="42" spans="2:10">
      <c r="B42" s="59">
        <v>7800</v>
      </c>
      <c r="C42" s="64">
        <v>1468.03</v>
      </c>
      <c r="D42" s="64">
        <v>833.39499999999998</v>
      </c>
      <c r="E42" s="64">
        <v>511.85300000000001</v>
      </c>
      <c r="F42" s="64">
        <v>830.48400000000004</v>
      </c>
      <c r="G42" s="64">
        <v>1006.01</v>
      </c>
      <c r="H42" s="64">
        <v>998.154</v>
      </c>
      <c r="I42" s="70">
        <f t="shared" si="1"/>
        <v>835.97920000000011</v>
      </c>
      <c r="J42" s="70"/>
    </row>
    <row r="43" spans="2:10">
      <c r="B43" s="59">
        <v>8000</v>
      </c>
      <c r="C43" s="64">
        <v>1495.22</v>
      </c>
      <c r="D43" s="64">
        <v>833.38</v>
      </c>
      <c r="E43" s="64">
        <v>511.91500000000002</v>
      </c>
      <c r="F43" s="64">
        <v>830.32799999999997</v>
      </c>
      <c r="G43" s="64">
        <v>1006.03</v>
      </c>
      <c r="H43" s="64">
        <v>998.14300000000003</v>
      </c>
      <c r="I43" s="70">
        <f t="shared" si="1"/>
        <v>835.95920000000001</v>
      </c>
      <c r="J43" s="70"/>
    </row>
    <row r="44" spans="2:10">
      <c r="B44" s="59">
        <v>8200</v>
      </c>
      <c r="C44" s="64">
        <v>1522.52</v>
      </c>
      <c r="D44" s="64">
        <v>833.375</v>
      </c>
      <c r="E44" s="64">
        <v>511.91199999999998</v>
      </c>
      <c r="F44" s="64">
        <v>830.32799999999997</v>
      </c>
      <c r="G44" s="64">
        <v>1006.03</v>
      </c>
      <c r="H44" s="64">
        <v>998.149</v>
      </c>
      <c r="I44" s="70">
        <f t="shared" si="1"/>
        <v>835.9588</v>
      </c>
      <c r="J44" s="70"/>
    </row>
    <row r="45" spans="2:10">
      <c r="B45" s="59">
        <v>8400</v>
      </c>
      <c r="C45" s="64">
        <v>1549.71</v>
      </c>
      <c r="D45" s="64">
        <v>833.38</v>
      </c>
      <c r="E45" s="64">
        <v>511.91300000000001</v>
      </c>
      <c r="F45" s="64">
        <v>830.327</v>
      </c>
      <c r="G45" s="64">
        <v>1006.03</v>
      </c>
      <c r="H45" s="64">
        <v>998.15099999999995</v>
      </c>
      <c r="I45" s="70">
        <f t="shared" si="1"/>
        <v>835.96019999999987</v>
      </c>
      <c r="J45" s="70"/>
    </row>
    <row r="46" spans="2:10">
      <c r="B46" s="59">
        <v>8600</v>
      </c>
      <c r="C46" s="64">
        <v>1576.9</v>
      </c>
      <c r="D46" s="64">
        <v>833.39400000000001</v>
      </c>
      <c r="E46" s="64">
        <v>511.91300000000001</v>
      </c>
      <c r="F46" s="64">
        <v>830.32600000000002</v>
      </c>
      <c r="G46" s="64">
        <v>1006.03</v>
      </c>
      <c r="H46" s="64">
        <v>998.14700000000005</v>
      </c>
      <c r="I46" s="70">
        <f t="shared" si="1"/>
        <v>835.96199999999988</v>
      </c>
      <c r="J46" s="70"/>
    </row>
    <row r="47" spans="2:10">
      <c r="B47" s="59">
        <v>8800</v>
      </c>
      <c r="C47" s="64">
        <v>1604.08</v>
      </c>
      <c r="D47" s="64">
        <v>833.39700000000005</v>
      </c>
      <c r="E47" s="64">
        <v>511.91199999999998</v>
      </c>
      <c r="F47" s="64">
        <v>830.32500000000005</v>
      </c>
      <c r="G47" s="64">
        <v>1006.03</v>
      </c>
      <c r="H47" s="64">
        <v>998.15300000000002</v>
      </c>
      <c r="I47" s="70">
        <f t="shared" si="1"/>
        <v>835.96339999999998</v>
      </c>
      <c r="J47" s="70"/>
    </row>
    <row r="48" spans="2:10">
      <c r="B48" s="59">
        <v>9000</v>
      </c>
      <c r="C48" s="64">
        <v>1631.26</v>
      </c>
      <c r="D48" s="64">
        <v>833.399</v>
      </c>
      <c r="E48" s="64">
        <v>511.91199999999998</v>
      </c>
      <c r="F48" s="64">
        <v>830.32399999999996</v>
      </c>
      <c r="G48" s="64">
        <v>1006.03</v>
      </c>
      <c r="H48" s="64">
        <v>998.15899999999999</v>
      </c>
      <c r="I48" s="70">
        <f t="shared" si="1"/>
        <v>835.96479999999997</v>
      </c>
      <c r="J48" s="70"/>
    </row>
    <row r="49" spans="2:10">
      <c r="B49" s="59">
        <v>9200</v>
      </c>
      <c r="C49" s="64">
        <v>1658.49</v>
      </c>
      <c r="D49" s="64">
        <v>833.39800000000002</v>
      </c>
      <c r="E49" s="64">
        <v>511.911</v>
      </c>
      <c r="F49" s="64">
        <v>830.32299999999998</v>
      </c>
      <c r="G49" s="64">
        <v>1006.03</v>
      </c>
      <c r="H49" s="64">
        <v>998.16099999999994</v>
      </c>
      <c r="I49" s="70">
        <f t="shared" si="1"/>
        <v>835.96460000000002</v>
      </c>
      <c r="J49" s="70"/>
    </row>
    <row r="50" spans="2:10">
      <c r="B50" s="59">
        <v>9400</v>
      </c>
      <c r="C50" s="64">
        <v>1685.71</v>
      </c>
      <c r="D50" s="64">
        <v>833.39800000000002</v>
      </c>
      <c r="E50" s="64">
        <v>511.91</v>
      </c>
      <c r="F50" s="64">
        <v>830.32100000000003</v>
      </c>
      <c r="G50" s="64">
        <v>1006.03</v>
      </c>
      <c r="H50" s="64">
        <v>998.16300000000001</v>
      </c>
      <c r="I50" s="70">
        <f t="shared" si="1"/>
        <v>835.96440000000007</v>
      </c>
      <c r="J50" s="70"/>
    </row>
    <row r="51" spans="2:10">
      <c r="B51" s="59">
        <v>9600</v>
      </c>
      <c r="C51" s="64">
        <v>1713.03</v>
      </c>
      <c r="D51" s="64">
        <v>833.399</v>
      </c>
      <c r="E51" s="64">
        <v>511.90800000000002</v>
      </c>
      <c r="F51" s="64">
        <v>830.32</v>
      </c>
      <c r="G51" s="64">
        <v>1006.03</v>
      </c>
      <c r="H51" s="64">
        <v>998.17700000000002</v>
      </c>
      <c r="I51" s="70">
        <f t="shared" si="1"/>
        <v>835.96679999999992</v>
      </c>
      <c r="J51" s="70"/>
    </row>
    <row r="52" spans="2:10">
      <c r="B52" s="59">
        <v>9800</v>
      </c>
      <c r="C52" s="64">
        <v>1740.27</v>
      </c>
      <c r="D52" s="64">
        <v>833.39599999999996</v>
      </c>
      <c r="E52" s="64">
        <v>511.90499999999997</v>
      </c>
      <c r="F52" s="64">
        <v>830.31799999999998</v>
      </c>
      <c r="G52" s="64">
        <v>1006.03</v>
      </c>
      <c r="H52" s="64">
        <v>998.17700000000002</v>
      </c>
      <c r="I52" s="70">
        <f t="shared" si="1"/>
        <v>835.96519999999987</v>
      </c>
      <c r="J52" s="70"/>
    </row>
    <row r="53" spans="2:10">
      <c r="B53" s="59">
        <v>10000</v>
      </c>
      <c r="C53" s="64">
        <v>1767.48</v>
      </c>
      <c r="D53" s="64">
        <v>833.39099999999996</v>
      </c>
      <c r="E53" s="64">
        <v>511.90300000000002</v>
      </c>
      <c r="F53" s="64">
        <v>830.31600000000003</v>
      </c>
      <c r="G53" s="64">
        <v>1006.03</v>
      </c>
      <c r="H53" s="64">
        <v>998.178</v>
      </c>
      <c r="I53" s="70">
        <f t="shared" si="1"/>
        <v>835.96359999999981</v>
      </c>
      <c r="J53" s="70"/>
    </row>
  </sheetData>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18A55-C38E-3F4F-B893-CE90C3C122CB}">
  <sheetPr codeName="Sheet26">
    <tabColor theme="9"/>
  </sheetPr>
  <dimension ref="A1"/>
  <sheetViews>
    <sheetView view="pageBreakPreview" zoomScale="60" zoomScaleNormal="100" workbookViewId="0">
      <selection activeCell="C3" sqref="C3:H53"/>
    </sheetView>
  </sheetViews>
  <sheetFormatPr baseColWidth="10" defaultRowHeight="16"/>
  <sheetData/>
  <pageMargins left="0.7" right="0.7" top="0.75" bottom="0.75" header="0.3" footer="0.3"/>
  <pageSetup paperSize="9" orientation="portrait" horizontalDpi="0" verticalDpi="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CABED-EEAB-3843-8F13-C1D3B557D80D}">
  <sheetPr codeName="Sheet27">
    <tabColor theme="2" tint="-9.9978637043366805E-2"/>
  </sheetPr>
  <dimension ref="B1:U122"/>
  <sheetViews>
    <sheetView topLeftCell="D1" workbookViewId="0">
      <selection activeCell="L7" sqref="L7"/>
    </sheetView>
  </sheetViews>
  <sheetFormatPr baseColWidth="10" defaultRowHeight="16"/>
  <cols>
    <col min="1" max="3" width="10.83203125" style="59"/>
    <col min="4" max="4" width="20.1640625" style="60" bestFit="1" customWidth="1"/>
    <col min="5" max="5" width="12.5" style="60" bestFit="1" customWidth="1"/>
    <col min="6" max="6" width="15.5" style="60" bestFit="1" customWidth="1"/>
    <col min="7" max="10" width="10.83203125" style="60"/>
    <col min="11" max="11" width="14.83203125" style="60" bestFit="1" customWidth="1"/>
    <col min="12" max="13" width="13.6640625" style="60" bestFit="1" customWidth="1"/>
    <col min="14" max="16384" width="10.83203125" style="59"/>
  </cols>
  <sheetData>
    <row r="1" spans="2:21">
      <c r="D1" s="60" t="s">
        <v>73</v>
      </c>
      <c r="E1" s="60" t="s">
        <v>74</v>
      </c>
      <c r="F1" s="511" t="s">
        <v>72</v>
      </c>
      <c r="G1" s="511"/>
      <c r="H1" s="511"/>
      <c r="I1" s="511"/>
      <c r="J1" s="511"/>
      <c r="L1" s="60" t="s">
        <v>71</v>
      </c>
    </row>
    <row r="2" spans="2:21">
      <c r="B2" s="59" t="s">
        <v>70</v>
      </c>
      <c r="C2" s="59" t="s">
        <v>69</v>
      </c>
      <c r="D2" s="60" t="s">
        <v>67</v>
      </c>
      <c r="E2" s="60" t="s">
        <v>68</v>
      </c>
      <c r="F2" s="60" t="s">
        <v>66</v>
      </c>
      <c r="G2" s="60" t="s">
        <v>65</v>
      </c>
      <c r="H2" s="60" t="s">
        <v>64</v>
      </c>
      <c r="I2" s="60" t="s">
        <v>63</v>
      </c>
      <c r="J2" s="60" t="s">
        <v>62</v>
      </c>
      <c r="K2" s="60" t="s">
        <v>61</v>
      </c>
      <c r="L2" s="60" t="s">
        <v>60</v>
      </c>
      <c r="U2" s="66" t="s">
        <v>59</v>
      </c>
    </row>
    <row r="3" spans="2:21">
      <c r="B3" s="59">
        <v>1</v>
      </c>
      <c r="C3" s="65">
        <v>1</v>
      </c>
      <c r="D3" s="60">
        <f t="shared" ref="D3:D34" si="0">$E$3</f>
        <v>1.2596397116574809E-2</v>
      </c>
      <c r="E3" s="60">
        <f>Reg_30days!Z32</f>
        <v>1.2596397116574809E-2</v>
      </c>
      <c r="F3" s="64">
        <v>1.39218E-2</v>
      </c>
      <c r="G3" s="64">
        <v>1.3657600000000001E-2</v>
      </c>
      <c r="H3" s="64">
        <v>1.4404399999999999E-2</v>
      </c>
      <c r="I3" s="64">
        <v>1.33291E-2</v>
      </c>
      <c r="J3" s="64">
        <v>1.44315E-2</v>
      </c>
      <c r="K3" s="62">
        <f t="shared" ref="K3:K34" si="1">AVERAGE(F3:J3)</f>
        <v>1.394888E-2</v>
      </c>
      <c r="L3" s="60">
        <f>AVERAGE(K3:K6)</f>
        <v>1.4025849999999999E-2</v>
      </c>
      <c r="N3" s="63"/>
    </row>
    <row r="4" spans="2:21">
      <c r="B4" s="59">
        <v>2</v>
      </c>
      <c r="C4" s="65">
        <v>2</v>
      </c>
      <c r="D4" s="60">
        <f t="shared" si="0"/>
        <v>1.2596397116574809E-2</v>
      </c>
      <c r="E4" s="60">
        <f>Reg_30days!Z33</f>
        <v>1.3190538132291667E-2</v>
      </c>
      <c r="F4" s="64">
        <v>1.41671E-2</v>
      </c>
      <c r="G4" s="64">
        <v>1.3714199999999999E-2</v>
      </c>
      <c r="H4" s="64">
        <v>1.4361799999999999E-2</v>
      </c>
      <c r="I4" s="64">
        <v>1.38996E-2</v>
      </c>
      <c r="J4" s="64">
        <v>1.37985E-2</v>
      </c>
      <c r="K4" s="62">
        <f t="shared" si="1"/>
        <v>1.3988239999999999E-2</v>
      </c>
      <c r="L4" s="60">
        <f>AVERAGE(K3:K7)</f>
        <v>1.4008356E-2</v>
      </c>
      <c r="N4" s="63"/>
    </row>
    <row r="5" spans="2:21">
      <c r="B5" s="59">
        <v>3</v>
      </c>
      <c r="C5" s="65">
        <v>3</v>
      </c>
      <c r="D5" s="60">
        <f t="shared" si="0"/>
        <v>1.2596397116574809E-2</v>
      </c>
      <c r="E5" s="60">
        <f>Reg_30days!Z34</f>
        <v>1.4105238570401144E-2</v>
      </c>
      <c r="F5" s="64">
        <v>1.44288E-2</v>
      </c>
      <c r="G5" s="64">
        <v>1.3517899999999999E-2</v>
      </c>
      <c r="H5" s="64">
        <v>1.44043E-2</v>
      </c>
      <c r="I5" s="64">
        <v>1.41764E-2</v>
      </c>
      <c r="J5" s="64">
        <v>1.4298999999999999E-2</v>
      </c>
      <c r="K5" s="62">
        <f t="shared" si="1"/>
        <v>1.4165279999999999E-2</v>
      </c>
      <c r="L5" s="60">
        <f>AVERAGE(K3:K8)</f>
        <v>1.4011223333333335E-2</v>
      </c>
      <c r="N5" s="63"/>
    </row>
    <row r="6" spans="2:21">
      <c r="B6" s="59">
        <v>4</v>
      </c>
      <c r="C6" s="65">
        <v>4</v>
      </c>
      <c r="D6" s="60">
        <f t="shared" si="0"/>
        <v>1.2596397116574809E-2</v>
      </c>
      <c r="E6" s="60">
        <f>Reg_30days!Z35</f>
        <v>1.5091188888357934E-2</v>
      </c>
      <c r="F6" s="64">
        <v>1.39731E-2</v>
      </c>
      <c r="G6" s="64">
        <v>1.35908E-2</v>
      </c>
      <c r="H6" s="64">
        <v>1.43952E-2</v>
      </c>
      <c r="I6" s="64">
        <v>1.41557E-2</v>
      </c>
      <c r="J6" s="64">
        <v>1.38902E-2</v>
      </c>
      <c r="K6" s="62">
        <f t="shared" si="1"/>
        <v>1.4001E-2</v>
      </c>
      <c r="L6" s="60">
        <f>AVERAGE(K3:K9)</f>
        <v>1.4020702857142858E-2</v>
      </c>
      <c r="N6" s="63"/>
    </row>
    <row r="7" spans="2:21">
      <c r="B7" s="59">
        <v>5</v>
      </c>
      <c r="C7" s="65">
        <v>5</v>
      </c>
      <c r="D7" s="60">
        <f t="shared" si="0"/>
        <v>1.2596397116574809E-2</v>
      </c>
      <c r="E7" s="60">
        <f>Reg_30days!Z36</f>
        <v>1.5831502575174679E-2</v>
      </c>
      <c r="F7" s="64">
        <v>1.4009199999999999E-2</v>
      </c>
      <c r="G7" s="64">
        <v>1.34576E-2</v>
      </c>
      <c r="H7" s="64">
        <v>1.4365899999999999E-2</v>
      </c>
      <c r="I7" s="64">
        <v>1.3912300000000001E-2</v>
      </c>
      <c r="J7" s="64">
        <v>1.39469E-2</v>
      </c>
      <c r="K7" s="62">
        <f t="shared" si="1"/>
        <v>1.393838E-2</v>
      </c>
      <c r="L7" s="60">
        <f t="shared" ref="L7:L37" si="2">AVERAGE(K4:K10)</f>
        <v>1.4050371428571431E-2</v>
      </c>
      <c r="N7" s="63"/>
    </row>
    <row r="8" spans="2:21">
      <c r="B8" s="59">
        <v>6</v>
      </c>
      <c r="C8" s="65">
        <v>6</v>
      </c>
      <c r="D8" s="60">
        <f t="shared" si="0"/>
        <v>1.2596397116574809E-2</v>
      </c>
      <c r="E8" s="60">
        <f>Reg_30days!Z37</f>
        <v>1.6559195584104503E-2</v>
      </c>
      <c r="F8" s="64">
        <v>1.4552300000000001E-2</v>
      </c>
      <c r="G8" s="64">
        <v>1.34661E-2</v>
      </c>
      <c r="H8" s="64">
        <v>1.4411999999999999E-2</v>
      </c>
      <c r="I8" s="64">
        <v>1.4096600000000001E-2</v>
      </c>
      <c r="J8" s="64">
        <v>1.36008E-2</v>
      </c>
      <c r="K8" s="62">
        <f t="shared" si="1"/>
        <v>1.4025560000000001E-2</v>
      </c>
      <c r="L8" s="60">
        <f t="shared" si="2"/>
        <v>1.559346E-2</v>
      </c>
      <c r="N8" s="63"/>
    </row>
    <row r="9" spans="2:21">
      <c r="B9" s="59">
        <v>7</v>
      </c>
      <c r="C9" s="65">
        <v>7</v>
      </c>
      <c r="D9" s="60">
        <f t="shared" si="0"/>
        <v>1.2596397116574809E-2</v>
      </c>
      <c r="E9" s="60">
        <f>Reg_30days!Z38</f>
        <v>1.7423507423747826E-2</v>
      </c>
      <c r="F9" s="64">
        <v>1.44166E-2</v>
      </c>
      <c r="G9" s="64">
        <v>1.3788E-2</v>
      </c>
      <c r="H9" s="64">
        <v>1.45907E-2</v>
      </c>
      <c r="I9" s="64">
        <v>1.39092E-2</v>
      </c>
      <c r="J9" s="64">
        <v>1.36834E-2</v>
      </c>
      <c r="K9" s="62">
        <f t="shared" si="1"/>
        <v>1.4077580000000001E-2</v>
      </c>
      <c r="L9" s="60">
        <f t="shared" si="2"/>
        <v>1.7110179999999999E-2</v>
      </c>
      <c r="N9" s="63"/>
    </row>
    <row r="10" spans="2:21">
      <c r="B10" s="59">
        <v>8</v>
      </c>
      <c r="C10" s="65">
        <v>8</v>
      </c>
      <c r="D10" s="60">
        <f t="shared" si="0"/>
        <v>1.2596397116574809E-2</v>
      </c>
      <c r="E10" s="60">
        <f>Reg_30days!Z39</f>
        <v>1.7916830283920514E-2</v>
      </c>
      <c r="F10" s="64">
        <v>1.4867500000000001E-2</v>
      </c>
      <c r="G10" s="64">
        <v>1.3616400000000001E-2</v>
      </c>
      <c r="H10" s="64">
        <v>1.44969E-2</v>
      </c>
      <c r="I10" s="64">
        <v>1.3990799999999999E-2</v>
      </c>
      <c r="J10" s="64">
        <v>1.3811199999999999E-2</v>
      </c>
      <c r="K10" s="62">
        <f t="shared" si="1"/>
        <v>1.4156559999999999E-2</v>
      </c>
      <c r="L10" s="60">
        <f t="shared" si="2"/>
        <v>1.8649128571428569E-2</v>
      </c>
      <c r="N10" s="63"/>
    </row>
    <row r="11" spans="2:21">
      <c r="B11" s="59">
        <v>9</v>
      </c>
      <c r="C11" s="65">
        <v>9</v>
      </c>
      <c r="D11" s="60">
        <f t="shared" si="0"/>
        <v>1.2596397116574809E-2</v>
      </c>
      <c r="E11" s="60">
        <f>Reg_30days!Z40</f>
        <v>1.8746478938799601E-2</v>
      </c>
      <c r="F11" s="64">
        <v>2.4798799999999999E-2</v>
      </c>
      <c r="G11" s="64">
        <v>2.4776599999999999E-2</v>
      </c>
      <c r="H11" s="64">
        <v>2.4800300000000001E-2</v>
      </c>
      <c r="I11" s="64">
        <v>2.4785700000000001E-2</v>
      </c>
      <c r="J11" s="64">
        <v>2.4787900000000002E-2</v>
      </c>
      <c r="K11" s="62">
        <f t="shared" si="1"/>
        <v>2.4789860000000004E-2</v>
      </c>
      <c r="L11" s="60">
        <f t="shared" si="2"/>
        <v>2.0195565714285716E-2</v>
      </c>
      <c r="N11" s="63"/>
    </row>
    <row r="12" spans="2:21">
      <c r="B12" s="59">
        <v>10</v>
      </c>
      <c r="C12" s="65">
        <v>10</v>
      </c>
      <c r="D12" s="60">
        <f t="shared" si="0"/>
        <v>1.2596397116574809E-2</v>
      </c>
      <c r="E12" s="60">
        <f>Reg_30days!Z41</f>
        <v>1.9534492665026933E-2</v>
      </c>
      <c r="F12" s="64">
        <v>2.47917E-2</v>
      </c>
      <c r="G12" s="64">
        <v>2.4768399999999999E-2</v>
      </c>
      <c r="H12" s="64">
        <v>2.4793300000000001E-2</v>
      </c>
      <c r="I12" s="64">
        <v>2.4777899999999999E-2</v>
      </c>
      <c r="J12" s="64">
        <v>2.4780300000000002E-2</v>
      </c>
      <c r="K12" s="62">
        <f t="shared" si="1"/>
        <v>2.4782320000000004E-2</v>
      </c>
      <c r="L12" s="60">
        <f t="shared" si="2"/>
        <v>2.1727808571428576E-2</v>
      </c>
      <c r="N12" s="63"/>
    </row>
    <row r="13" spans="2:21">
      <c r="B13" s="59">
        <v>11</v>
      </c>
      <c r="C13" s="65">
        <v>11</v>
      </c>
      <c r="D13" s="60">
        <f t="shared" si="0"/>
        <v>1.2596397116574809E-2</v>
      </c>
      <c r="E13" s="60">
        <f>Reg_30days!Z42</f>
        <v>2.0085907841458608E-2</v>
      </c>
      <c r="F13" s="64">
        <v>2.4783599999999999E-2</v>
      </c>
      <c r="G13" s="64">
        <v>2.4759E-2</v>
      </c>
      <c r="H13" s="64">
        <v>2.47852E-2</v>
      </c>
      <c r="I13" s="64">
        <v>2.47689E-2</v>
      </c>
      <c r="J13" s="64">
        <v>2.4771499999999998E-2</v>
      </c>
      <c r="K13" s="62">
        <f t="shared" si="1"/>
        <v>2.477364E-2</v>
      </c>
      <c r="L13" s="60">
        <f t="shared" si="2"/>
        <v>2.3250494285714289E-2</v>
      </c>
      <c r="N13" s="63"/>
    </row>
    <row r="14" spans="2:21">
      <c r="B14" s="59">
        <v>12</v>
      </c>
      <c r="C14" s="65">
        <v>12</v>
      </c>
      <c r="D14" s="60">
        <f t="shared" si="0"/>
        <v>1.2596397116574809E-2</v>
      </c>
      <c r="E14" s="60">
        <f>Reg_30days!Z43</f>
        <v>2.0574636825838793E-2</v>
      </c>
      <c r="F14" s="64">
        <v>2.4773900000000001E-2</v>
      </c>
      <c r="G14" s="64">
        <v>2.4747999999999999E-2</v>
      </c>
      <c r="H14" s="64">
        <v>2.4775599999999998E-2</v>
      </c>
      <c r="I14" s="64">
        <v>2.4758499999999999E-2</v>
      </c>
      <c r="J14" s="64">
        <v>2.4761200000000001E-2</v>
      </c>
      <c r="K14" s="62">
        <f t="shared" si="1"/>
        <v>2.4763440000000001E-2</v>
      </c>
      <c r="L14" s="60">
        <f t="shared" si="2"/>
        <v>2.4759220000000002E-2</v>
      </c>
      <c r="N14" s="63"/>
    </row>
    <row r="15" spans="2:21">
      <c r="B15" s="59">
        <v>13</v>
      </c>
      <c r="C15" s="65">
        <v>13</v>
      </c>
      <c r="D15" s="60">
        <f t="shared" si="0"/>
        <v>1.2596397116574809E-2</v>
      </c>
      <c r="E15" s="60">
        <f>Reg_30days!Z44</f>
        <v>2.1674524322396777E-2</v>
      </c>
      <c r="F15" s="64">
        <v>2.47624E-2</v>
      </c>
      <c r="G15" s="64">
        <v>2.4734800000000001E-2</v>
      </c>
      <c r="H15" s="64">
        <v>2.47642E-2</v>
      </c>
      <c r="I15" s="64">
        <v>2.4746000000000001E-2</v>
      </c>
      <c r="J15" s="64">
        <v>2.4748900000000001E-2</v>
      </c>
      <c r="K15" s="62">
        <f t="shared" si="1"/>
        <v>2.4751260000000004E-2</v>
      </c>
      <c r="L15" s="60">
        <f t="shared" si="2"/>
        <v>2.4745431428571434E-2</v>
      </c>
      <c r="N15" s="63"/>
    </row>
    <row r="16" spans="2:21">
      <c r="B16" s="59">
        <v>14</v>
      </c>
      <c r="C16" s="65">
        <v>14</v>
      </c>
      <c r="D16" s="60">
        <f t="shared" si="0"/>
        <v>1.2596397116574809E-2</v>
      </c>
      <c r="E16" s="60">
        <f>Reg_30days!Z45</f>
        <v>2.2735848517223801E-2</v>
      </c>
      <c r="F16" s="64">
        <v>2.4748300000000001E-2</v>
      </c>
      <c r="G16" s="64">
        <v>2.4718899999999999E-2</v>
      </c>
      <c r="H16" s="64">
        <v>2.4750100000000001E-2</v>
      </c>
      <c r="I16" s="64">
        <v>2.4730700000000001E-2</v>
      </c>
      <c r="J16" s="64">
        <v>2.47339E-2</v>
      </c>
      <c r="K16" s="62">
        <f t="shared" si="1"/>
        <v>2.4736380000000002E-2</v>
      </c>
      <c r="L16" s="60">
        <f t="shared" si="2"/>
        <v>2.472800857142857E-2</v>
      </c>
      <c r="N16" s="63"/>
    </row>
    <row r="17" spans="2:14">
      <c r="B17" s="59">
        <v>15</v>
      </c>
      <c r="C17" s="65">
        <v>15</v>
      </c>
      <c r="D17" s="60">
        <f t="shared" si="0"/>
        <v>1.2596397116574809E-2</v>
      </c>
      <c r="E17" s="60">
        <f>Reg_30days!Z46</f>
        <v>2.3620099698526163E-2</v>
      </c>
      <c r="F17" s="64">
        <v>2.47304E-2</v>
      </c>
      <c r="G17" s="64">
        <v>2.4698999999999999E-2</v>
      </c>
      <c r="H17" s="64">
        <v>2.4732299999999999E-2</v>
      </c>
      <c r="I17" s="64">
        <v>2.4711500000000001E-2</v>
      </c>
      <c r="J17" s="64">
        <v>2.4715000000000001E-2</v>
      </c>
      <c r="K17" s="62">
        <f t="shared" si="1"/>
        <v>2.4717639999999999E-2</v>
      </c>
      <c r="L17" s="60">
        <f t="shared" si="2"/>
        <v>2.4705065714285716E-2</v>
      </c>
      <c r="N17" s="63"/>
    </row>
    <row r="18" spans="2:14">
      <c r="B18" s="59">
        <v>16</v>
      </c>
      <c r="C18" s="65">
        <v>16</v>
      </c>
      <c r="D18" s="60">
        <f t="shared" si="0"/>
        <v>1.2596397116574809E-2</v>
      </c>
      <c r="E18" s="60">
        <f>Reg_30days!Z47</f>
        <v>2.4767234629103567E-2</v>
      </c>
      <c r="F18" s="64">
        <v>2.4707099999999999E-2</v>
      </c>
      <c r="G18" s="64">
        <v>2.4673299999999999E-2</v>
      </c>
      <c r="H18" s="64">
        <v>2.4708999999999998E-2</v>
      </c>
      <c r="I18" s="64">
        <v>2.4686699999999999E-2</v>
      </c>
      <c r="J18" s="64">
        <v>2.46906E-2</v>
      </c>
      <c r="K18" s="62">
        <f t="shared" si="1"/>
        <v>2.4693340000000001E-2</v>
      </c>
      <c r="L18" s="60">
        <f t="shared" si="2"/>
        <v>2.4673085714285718E-2</v>
      </c>
      <c r="N18" s="63"/>
    </row>
    <row r="19" spans="2:14">
      <c r="B19" s="59">
        <v>17</v>
      </c>
      <c r="C19" s="65">
        <v>17</v>
      </c>
      <c r="D19" s="60">
        <f t="shared" si="0"/>
        <v>1.2596397116574809E-2</v>
      </c>
      <c r="E19" s="60">
        <f>Reg_30days!Z48</f>
        <v>2.585014354890915E-2</v>
      </c>
      <c r="F19" s="64">
        <v>2.4675300000000001E-2</v>
      </c>
      <c r="G19" s="64">
        <v>2.4638799999999999E-2</v>
      </c>
      <c r="H19" s="64">
        <v>2.46771E-2</v>
      </c>
      <c r="I19" s="64">
        <v>2.4653100000000001E-2</v>
      </c>
      <c r="J19" s="64">
        <v>2.4657499999999999E-2</v>
      </c>
      <c r="K19" s="62">
        <f t="shared" si="1"/>
        <v>2.4660359999999999E-2</v>
      </c>
      <c r="L19" s="60">
        <f t="shared" si="2"/>
        <v>2.462462857142857E-2</v>
      </c>
      <c r="N19" s="63"/>
    </row>
    <row r="20" spans="2:14">
      <c r="B20" s="59">
        <v>18</v>
      </c>
      <c r="C20" s="65">
        <v>18</v>
      </c>
      <c r="D20" s="60">
        <f t="shared" si="0"/>
        <v>1.2596397116574809E-2</v>
      </c>
      <c r="E20" s="60">
        <f>Reg_30days!Z49</f>
        <v>2.6643544590570896E-2</v>
      </c>
      <c r="F20" s="64">
        <v>2.46292E-2</v>
      </c>
      <c r="G20" s="64">
        <v>2.45901E-2</v>
      </c>
      <c r="H20" s="64">
        <v>2.4630699999999998E-2</v>
      </c>
      <c r="I20" s="64">
        <v>2.4605100000000001E-2</v>
      </c>
      <c r="J20" s="64">
        <v>2.4610099999999999E-2</v>
      </c>
      <c r="K20" s="62">
        <f t="shared" si="1"/>
        <v>2.4613039999999999E-2</v>
      </c>
      <c r="L20" s="60">
        <f t="shared" si="2"/>
        <v>2.4541125714285711E-2</v>
      </c>
      <c r="N20" s="63"/>
    </row>
    <row r="21" spans="2:14">
      <c r="B21" s="59">
        <v>19</v>
      </c>
      <c r="C21" s="65">
        <v>19</v>
      </c>
      <c r="D21" s="60">
        <f t="shared" si="0"/>
        <v>1.2596397116574809E-2</v>
      </c>
      <c r="E21" s="60">
        <f>Reg_30days!Z50</f>
        <v>2.6811910320691589E-2</v>
      </c>
      <c r="F21" s="64">
        <v>2.4556499999999998E-2</v>
      </c>
      <c r="G21" s="64">
        <v>2.4516099999999999E-2</v>
      </c>
      <c r="H21" s="64">
        <v>2.4557300000000001E-2</v>
      </c>
      <c r="I21" s="64">
        <v>2.45311E-2</v>
      </c>
      <c r="J21" s="64">
        <v>2.45369E-2</v>
      </c>
      <c r="K21" s="62">
        <f t="shared" si="1"/>
        <v>2.4539579999999998E-2</v>
      </c>
      <c r="L21" s="60">
        <f t="shared" si="2"/>
        <v>2.4371628571428574E-2</v>
      </c>
      <c r="N21" s="63"/>
    </row>
    <row r="22" spans="2:14">
      <c r="B22" s="59">
        <v>20</v>
      </c>
      <c r="C22" s="65">
        <v>20</v>
      </c>
      <c r="D22" s="60">
        <f t="shared" si="0"/>
        <v>1.2596397116574809E-2</v>
      </c>
      <c r="E22" s="60">
        <f>Reg_30days!Z51</f>
        <v>2.7254024010539338E-2</v>
      </c>
      <c r="F22" s="64">
        <v>2.4427500000000001E-2</v>
      </c>
      <c r="G22" s="64">
        <v>2.4392E-2</v>
      </c>
      <c r="H22" s="64">
        <v>2.44259E-2</v>
      </c>
      <c r="I22" s="64">
        <v>2.4403999999999999E-2</v>
      </c>
      <c r="J22" s="64">
        <v>2.4410899999999999E-2</v>
      </c>
      <c r="K22" s="62">
        <f t="shared" si="1"/>
        <v>2.4412059999999999E-2</v>
      </c>
      <c r="L22" s="60">
        <f t="shared" si="2"/>
        <v>2.404032E-2</v>
      </c>
      <c r="N22" s="63"/>
    </row>
    <row r="23" spans="2:14">
      <c r="B23" s="59">
        <v>21</v>
      </c>
      <c r="C23" s="65">
        <v>21</v>
      </c>
      <c r="D23" s="60">
        <f t="shared" si="0"/>
        <v>1.2596397116574809E-2</v>
      </c>
      <c r="E23" s="60">
        <f>Reg_30days!Z52</f>
        <v>2.7149173242110435E-2</v>
      </c>
      <c r="F23" s="64">
        <v>2.4155099999999999E-2</v>
      </c>
      <c r="G23" s="64">
        <v>2.41525E-2</v>
      </c>
      <c r="H23" s="64">
        <v>2.41449E-2</v>
      </c>
      <c r="I23" s="64">
        <v>2.41496E-2</v>
      </c>
      <c r="J23" s="64">
        <v>2.41572E-2</v>
      </c>
      <c r="K23" s="62">
        <f t="shared" si="1"/>
        <v>2.4151860000000001E-2</v>
      </c>
      <c r="L23" s="60">
        <f t="shared" si="2"/>
        <v>2.3533811428571423E-2</v>
      </c>
      <c r="N23" s="63"/>
    </row>
    <row r="24" spans="2:14">
      <c r="B24" s="59">
        <v>22</v>
      </c>
      <c r="C24" s="65">
        <v>22</v>
      </c>
      <c r="D24" s="60">
        <f t="shared" si="0"/>
        <v>1.2596397116574809E-2</v>
      </c>
      <c r="E24" s="60">
        <f>Reg_30days!Z53</f>
        <v>2.6844426443447512E-2</v>
      </c>
      <c r="F24" s="64">
        <v>2.3482099999999999E-2</v>
      </c>
      <c r="G24" s="64">
        <v>2.3613599999999998E-2</v>
      </c>
      <c r="H24" s="64">
        <v>2.34468E-2</v>
      </c>
      <c r="I24" s="64">
        <v>2.35544E-2</v>
      </c>
      <c r="J24" s="64">
        <v>2.3558900000000001E-2</v>
      </c>
      <c r="K24" s="62">
        <f t="shared" si="1"/>
        <v>2.3531160000000002E-2</v>
      </c>
      <c r="L24" s="60">
        <f t="shared" si="2"/>
        <v>2.2861185714285713E-2</v>
      </c>
      <c r="N24" s="63"/>
    </row>
    <row r="25" spans="2:14">
      <c r="B25" s="59">
        <v>23</v>
      </c>
      <c r="C25" s="65">
        <v>23</v>
      </c>
      <c r="D25" s="60">
        <f t="shared" si="0"/>
        <v>1.2596397116574809E-2</v>
      </c>
      <c r="E25" s="60">
        <f>Reg_30days!Z54</f>
        <v>2.6352637516730192E-2</v>
      </c>
      <c r="F25" s="64">
        <v>2.2276299999999999E-2</v>
      </c>
      <c r="G25" s="64">
        <v>2.2538200000000001E-2</v>
      </c>
      <c r="H25" s="64">
        <v>2.22293E-2</v>
      </c>
      <c r="I25" s="64">
        <v>2.2414300000000002E-2</v>
      </c>
      <c r="J25" s="64">
        <v>2.24128E-2</v>
      </c>
      <c r="K25" s="62">
        <f t="shared" si="1"/>
        <v>2.237418E-2</v>
      </c>
      <c r="L25" s="60">
        <f t="shared" si="2"/>
        <v>2.2031328571428567E-2</v>
      </c>
      <c r="N25" s="63"/>
    </row>
    <row r="26" spans="2:14">
      <c r="B26" s="59">
        <v>24</v>
      </c>
      <c r="C26" s="65">
        <v>24</v>
      </c>
      <c r="D26" s="60">
        <f t="shared" si="0"/>
        <v>1.2596397116574809E-2</v>
      </c>
      <c r="E26" s="60">
        <f>Reg_30days!Z55</f>
        <v>2.5807820536641594E-2</v>
      </c>
      <c r="F26" s="64">
        <v>2.1024899999999999E-2</v>
      </c>
      <c r="G26" s="64">
        <v>2.1266699999999999E-2</v>
      </c>
      <c r="H26" s="64">
        <v>2.0982199999999999E-2</v>
      </c>
      <c r="I26" s="64">
        <v>2.1150599999999999E-2</v>
      </c>
      <c r="J26" s="64">
        <v>2.1149600000000001E-2</v>
      </c>
      <c r="K26" s="62">
        <f t="shared" si="1"/>
        <v>2.1114799999999996E-2</v>
      </c>
      <c r="L26" s="60">
        <f t="shared" si="2"/>
        <v>2.1056437142857144E-2</v>
      </c>
      <c r="N26" s="63"/>
    </row>
    <row r="27" spans="2:14">
      <c r="B27" s="59">
        <v>25</v>
      </c>
      <c r="C27" s="65">
        <v>25</v>
      </c>
      <c r="D27" s="60">
        <f t="shared" si="0"/>
        <v>1.2596397116574809E-2</v>
      </c>
      <c r="E27" s="60">
        <f>Reg_30days!Z56</f>
        <v>2.5170465930911625E-2</v>
      </c>
      <c r="F27" s="64">
        <v>1.9820999999999998E-2</v>
      </c>
      <c r="G27" s="64">
        <v>2.00456E-2</v>
      </c>
      <c r="H27" s="64">
        <v>1.9781099999999999E-2</v>
      </c>
      <c r="I27" s="64">
        <v>1.99381E-2</v>
      </c>
      <c r="J27" s="64">
        <v>1.99375E-2</v>
      </c>
      <c r="K27" s="62">
        <f t="shared" si="1"/>
        <v>1.9904659999999998E-2</v>
      </c>
      <c r="L27" s="60">
        <f t="shared" si="2"/>
        <v>1.9959577142857142E-2</v>
      </c>
      <c r="N27" s="63"/>
    </row>
    <row r="28" spans="2:14">
      <c r="B28" s="59">
        <v>26</v>
      </c>
      <c r="C28" s="65">
        <v>26</v>
      </c>
      <c r="D28" s="60">
        <f t="shared" si="0"/>
        <v>1.2596397116574809E-2</v>
      </c>
      <c r="E28" s="60">
        <f>Reg_30days!Z57</f>
        <v>2.4392045092651877E-2</v>
      </c>
      <c r="F28" s="64">
        <v>1.8651899999999999E-2</v>
      </c>
      <c r="G28" s="64">
        <v>1.8863000000000001E-2</v>
      </c>
      <c r="H28" s="64">
        <v>1.86143E-2</v>
      </c>
      <c r="I28" s="64">
        <v>1.87621E-2</v>
      </c>
      <c r="J28" s="64">
        <v>1.87616E-2</v>
      </c>
      <c r="K28" s="62">
        <f t="shared" si="1"/>
        <v>1.8730580000000004E-2</v>
      </c>
      <c r="L28" s="60">
        <f t="shared" si="2"/>
        <v>1.8796097142857144E-2</v>
      </c>
      <c r="N28" s="63"/>
    </row>
    <row r="29" spans="2:14">
      <c r="B29" s="59">
        <v>27</v>
      </c>
      <c r="C29" s="65">
        <v>27</v>
      </c>
      <c r="D29" s="60">
        <f t="shared" si="0"/>
        <v>1.2596397116574809E-2</v>
      </c>
      <c r="E29" s="60">
        <f>Reg_30days!Z58</f>
        <v>2.3980075851605175E-2</v>
      </c>
      <c r="F29" s="64">
        <v>1.7513600000000001E-2</v>
      </c>
      <c r="G29" s="64">
        <v>1.7712599999999998E-2</v>
      </c>
      <c r="H29" s="64">
        <v>1.7478199999999999E-2</v>
      </c>
      <c r="I29" s="64">
        <v>1.7617600000000001E-2</v>
      </c>
      <c r="J29" s="64">
        <v>1.76171E-2</v>
      </c>
      <c r="K29" s="62">
        <f t="shared" si="1"/>
        <v>1.7587819999999997E-2</v>
      </c>
      <c r="L29" s="60">
        <f t="shared" si="2"/>
        <v>1.764626E-2</v>
      </c>
      <c r="N29" s="63"/>
    </row>
    <row r="30" spans="2:14">
      <c r="B30" s="59">
        <v>28</v>
      </c>
      <c r="C30" s="65">
        <v>28</v>
      </c>
      <c r="D30" s="60">
        <f t="shared" si="0"/>
        <v>1.2596397116574809E-2</v>
      </c>
      <c r="E30" s="60">
        <f>Reg_30days!Z59</f>
        <v>2.1123966401377779E-2</v>
      </c>
      <c r="F30" s="64">
        <v>1.64038E-2</v>
      </c>
      <c r="G30" s="64">
        <v>1.6591499999999999E-2</v>
      </c>
      <c r="H30" s="64">
        <v>1.63705E-2</v>
      </c>
      <c r="I30" s="64">
        <v>1.65019E-2</v>
      </c>
      <c r="J30" s="64">
        <v>1.6501499999999999E-2</v>
      </c>
      <c r="K30" s="62">
        <f t="shared" si="1"/>
        <v>1.647384E-2</v>
      </c>
      <c r="L30" s="60">
        <f t="shared" si="2"/>
        <v>1.6528194285714285E-2</v>
      </c>
      <c r="N30" s="63"/>
    </row>
    <row r="31" spans="2:14">
      <c r="B31" s="59">
        <v>29</v>
      </c>
      <c r="C31" s="65">
        <v>29</v>
      </c>
      <c r="D31" s="60">
        <f t="shared" si="0"/>
        <v>1.2596397116574809E-2</v>
      </c>
      <c r="E31" s="60">
        <f>Reg_30days!Z60</f>
        <v>2.1056156905579753E-2</v>
      </c>
      <c r="F31" s="64">
        <v>1.53207E-2</v>
      </c>
      <c r="G31" s="64">
        <v>1.54977E-2</v>
      </c>
      <c r="H31" s="64">
        <v>1.52894E-2</v>
      </c>
      <c r="I31" s="64">
        <v>1.54133E-2</v>
      </c>
      <c r="J31" s="64">
        <v>1.54129E-2</v>
      </c>
      <c r="K31" s="62">
        <f t="shared" si="1"/>
        <v>1.5386800000000001E-2</v>
      </c>
      <c r="L31" s="60">
        <f t="shared" si="2"/>
        <v>1.5438248571428573E-2</v>
      </c>
      <c r="N31" s="63"/>
    </row>
    <row r="32" spans="2:14">
      <c r="B32" s="59">
        <v>30</v>
      </c>
      <c r="C32" s="65">
        <v>30</v>
      </c>
      <c r="D32" s="60">
        <f t="shared" si="0"/>
        <v>1.2596397116574809E-2</v>
      </c>
      <c r="E32" s="60">
        <f>Reg_30days!Z61</f>
        <v>2.0739005194936926E-2</v>
      </c>
      <c r="F32" s="64">
        <v>1.4263E-2</v>
      </c>
      <c r="G32" s="64">
        <v>1.44298E-2</v>
      </c>
      <c r="H32" s="64">
        <v>1.4233600000000001E-2</v>
      </c>
      <c r="I32" s="64">
        <v>1.43503E-2</v>
      </c>
      <c r="J32" s="64">
        <v>1.4349900000000001E-2</v>
      </c>
      <c r="K32" s="62">
        <f t="shared" si="1"/>
        <v>1.4325319999999999E-2</v>
      </c>
      <c r="L32" s="60">
        <f t="shared" si="2"/>
        <v>1.4374582857142855E-2</v>
      </c>
      <c r="N32" s="63"/>
    </row>
    <row r="33" spans="2:14">
      <c r="B33" s="59">
        <v>31</v>
      </c>
      <c r="C33" s="65">
        <v>31</v>
      </c>
      <c r="D33" s="60">
        <f t="shared" si="0"/>
        <v>1.2596397116574809E-2</v>
      </c>
      <c r="E33" s="60">
        <f>Reg_30days!Z62</f>
        <v>2.0314954353718502E-2</v>
      </c>
      <c r="F33" s="64">
        <v>1.32297E-2</v>
      </c>
      <c r="G33" s="64">
        <v>1.33867E-2</v>
      </c>
      <c r="H33" s="64">
        <v>1.3202E-2</v>
      </c>
      <c r="I33" s="64">
        <v>1.33118E-2</v>
      </c>
      <c r="J33" s="64">
        <v>1.33115E-2</v>
      </c>
      <c r="K33" s="62">
        <f t="shared" si="1"/>
        <v>1.3288339999999999E-2</v>
      </c>
      <c r="L33" s="60">
        <f t="shared" si="2"/>
        <v>1.3335982857142856E-2</v>
      </c>
      <c r="N33" s="63"/>
    </row>
    <row r="34" spans="2:14">
      <c r="B34" s="59">
        <v>32</v>
      </c>
      <c r="C34" s="65">
        <v>32</v>
      </c>
      <c r="D34" s="60">
        <f t="shared" si="0"/>
        <v>1.2596397116574809E-2</v>
      </c>
      <c r="E34" s="60">
        <f>Reg_30days!Z63</f>
        <v>1.9498182500071567E-2</v>
      </c>
      <c r="F34" s="64">
        <v>1.2219900000000001E-2</v>
      </c>
      <c r="G34" s="64">
        <v>1.23675E-2</v>
      </c>
      <c r="H34" s="64">
        <v>1.2193900000000001E-2</v>
      </c>
      <c r="I34" s="64">
        <v>1.22971E-2</v>
      </c>
      <c r="J34" s="64">
        <v>1.22968E-2</v>
      </c>
      <c r="K34" s="62">
        <f t="shared" si="1"/>
        <v>1.2275040000000001E-2</v>
      </c>
      <c r="L34" s="60">
        <f t="shared" si="2"/>
        <v>1.232160742857143E-2</v>
      </c>
      <c r="N34" s="63"/>
    </row>
    <row r="35" spans="2:14">
      <c r="B35" s="59">
        <v>33</v>
      </c>
      <c r="C35" s="65">
        <v>33</v>
      </c>
      <c r="D35" s="60">
        <f t="shared" ref="D35:D62" si="3">$E$3</f>
        <v>1.2596397116574809E-2</v>
      </c>
      <c r="E35" s="60">
        <f>Reg_30days!Z64</f>
        <v>1.9011592699415568E-2</v>
      </c>
      <c r="F35" s="64">
        <v>1.1233099999999999E-2</v>
      </c>
      <c r="G35" s="64">
        <v>1.13717E-2</v>
      </c>
      <c r="H35" s="64">
        <v>1.12087E-2</v>
      </c>
      <c r="I35" s="64">
        <v>1.13057E-2</v>
      </c>
      <c r="J35" s="64">
        <v>1.13054E-2</v>
      </c>
      <c r="K35" s="62">
        <f t="shared" ref="K35:K62" si="4">AVERAGE(F35:J35)</f>
        <v>1.128492E-2</v>
      </c>
      <c r="L35" s="60">
        <f t="shared" si="2"/>
        <v>1.1330898857142859E-2</v>
      </c>
      <c r="N35" s="63"/>
    </row>
    <row r="36" spans="2:14">
      <c r="B36" s="59">
        <v>34</v>
      </c>
      <c r="C36" s="65">
        <v>34</v>
      </c>
      <c r="D36" s="60">
        <f t="shared" si="3"/>
        <v>1.2596397116574809E-2</v>
      </c>
      <c r="E36" s="60">
        <f>Reg_30days!Z65</f>
        <v>1.7947895133066421E-2</v>
      </c>
      <c r="F36" s="64">
        <v>1.0269E-2</v>
      </c>
      <c r="G36" s="64">
        <v>1.0399E-2</v>
      </c>
      <c r="H36" s="64">
        <v>1.02462E-2</v>
      </c>
      <c r="I36" s="64">
        <v>1.03371E-2</v>
      </c>
      <c r="J36" s="64">
        <v>1.03368E-2</v>
      </c>
      <c r="K36" s="62">
        <f t="shared" si="4"/>
        <v>1.031762E-2</v>
      </c>
      <c r="L36" s="60">
        <f t="shared" si="2"/>
        <v>1.0363584857142855E-2</v>
      </c>
      <c r="N36" s="63"/>
    </row>
    <row r="37" spans="2:14">
      <c r="B37" s="59">
        <v>35</v>
      </c>
      <c r="C37" s="65">
        <v>35</v>
      </c>
      <c r="D37" s="60">
        <f t="shared" si="3"/>
        <v>1.2596397116574809E-2</v>
      </c>
      <c r="E37" s="60">
        <f>Reg_30days!Z66</f>
        <v>1.9411450888218683E-2</v>
      </c>
      <c r="F37" s="64">
        <v>9.3277700000000009E-3</v>
      </c>
      <c r="G37" s="64">
        <v>9.4493100000000007E-3</v>
      </c>
      <c r="H37" s="64">
        <v>9.3064700000000007E-3</v>
      </c>
      <c r="I37" s="64">
        <v>9.3913899999999995E-3</v>
      </c>
      <c r="J37" s="64">
        <v>9.3911199999999993E-3</v>
      </c>
      <c r="K37" s="62">
        <f t="shared" si="4"/>
        <v>9.3732120000000006E-3</v>
      </c>
      <c r="L37" s="60">
        <f t="shared" si="2"/>
        <v>9.4198359999999991E-3</v>
      </c>
      <c r="N37" s="63"/>
    </row>
    <row r="38" spans="2:14">
      <c r="B38" s="59">
        <v>36</v>
      </c>
      <c r="C38" s="65">
        <v>36</v>
      </c>
      <c r="D38" s="60">
        <f t="shared" si="3"/>
        <v>1.2596397116574809E-2</v>
      </c>
      <c r="E38" s="60">
        <f>Reg_30days!Z67</f>
        <v>1.8248225417248378E-2</v>
      </c>
      <c r="F38" s="64">
        <v>8.4095200000000002E-3</v>
      </c>
      <c r="G38" s="64">
        <v>8.5226999999999994E-3</v>
      </c>
      <c r="H38" s="64">
        <v>8.3896500000000002E-3</v>
      </c>
      <c r="I38" s="64">
        <v>8.4687800000000004E-3</v>
      </c>
      <c r="J38" s="64">
        <v>8.46855E-3</v>
      </c>
      <c r="K38" s="62">
        <f t="shared" si="4"/>
        <v>8.4518399999999987E-3</v>
      </c>
      <c r="L38" s="60">
        <f t="shared" ref="L38:L62" si="5">AVERAGE(K35:K41)</f>
        <v>8.5081248571428555E-3</v>
      </c>
      <c r="N38" s="63"/>
    </row>
    <row r="39" spans="2:14">
      <c r="B39" s="59">
        <v>37</v>
      </c>
      <c r="C39" s="65">
        <v>37</v>
      </c>
      <c r="D39" s="60">
        <f t="shared" si="3"/>
        <v>1.2596397116574809E-2</v>
      </c>
      <c r="E39" s="60">
        <f>Reg_30days!Z68</f>
        <v>1.7298505738597491E-2</v>
      </c>
      <c r="F39" s="64">
        <v>7.51485E-3</v>
      </c>
      <c r="G39" s="64">
        <v>7.6198999999999998E-3</v>
      </c>
      <c r="H39" s="64">
        <v>7.4963499999999997E-3</v>
      </c>
      <c r="I39" s="64">
        <v>7.5698500000000004E-3</v>
      </c>
      <c r="J39" s="64">
        <v>7.5696599999999998E-3</v>
      </c>
      <c r="K39" s="62">
        <f t="shared" si="4"/>
        <v>7.5541219999999991E-3</v>
      </c>
      <c r="L39" s="60">
        <f t="shared" si="5"/>
        <v>7.6796308571428556E-3</v>
      </c>
      <c r="N39" s="63"/>
    </row>
    <row r="40" spans="2:14">
      <c r="B40" s="59">
        <v>38</v>
      </c>
      <c r="C40" s="65">
        <v>38</v>
      </c>
      <c r="D40" s="60">
        <f t="shared" si="3"/>
        <v>1.2596397116574809E-2</v>
      </c>
      <c r="E40" s="60">
        <f>Reg_30days!Z69</f>
        <v>1.6442357814030452E-2</v>
      </c>
      <c r="F40" s="64">
        <v>6.6463700000000004E-3</v>
      </c>
      <c r="G40" s="64">
        <v>6.74224E-3</v>
      </c>
      <c r="H40" s="64">
        <v>6.6293699999999999E-3</v>
      </c>
      <c r="I40" s="64">
        <v>6.6962899999999997E-3</v>
      </c>
      <c r="J40" s="64">
        <v>6.6962200000000001E-3</v>
      </c>
      <c r="K40" s="62">
        <f t="shared" si="4"/>
        <v>6.682098E-3</v>
      </c>
      <c r="L40" s="60">
        <f t="shared" si="5"/>
        <v>6.9690559999999995E-3</v>
      </c>
      <c r="N40" s="63"/>
    </row>
    <row r="41" spans="2:14">
      <c r="B41" s="59">
        <v>39</v>
      </c>
      <c r="C41" s="65">
        <v>39</v>
      </c>
      <c r="D41" s="60">
        <f t="shared" si="3"/>
        <v>1.2596397116574809E-2</v>
      </c>
      <c r="E41" s="60">
        <f>Reg_30days!Z70</f>
        <v>1.575583343985406E-2</v>
      </c>
      <c r="F41" s="64">
        <v>5.8835299999999997E-3</v>
      </c>
      <c r="G41" s="64">
        <v>5.9155900000000001E-3</v>
      </c>
      <c r="H41" s="64">
        <v>5.8758300000000003E-3</v>
      </c>
      <c r="I41" s="64">
        <v>5.8934699999999996E-3</v>
      </c>
      <c r="J41" s="64">
        <v>5.8968900000000001E-3</v>
      </c>
      <c r="K41" s="62">
        <f t="shared" si="4"/>
        <v>5.8930620000000001E-3</v>
      </c>
      <c r="L41" s="60">
        <f t="shared" si="5"/>
        <v>6.3844554285714273E-3</v>
      </c>
      <c r="N41" s="63"/>
    </row>
    <row r="42" spans="2:14">
      <c r="B42" s="59">
        <v>40</v>
      </c>
      <c r="C42" s="65">
        <v>40</v>
      </c>
      <c r="D42" s="60">
        <f t="shared" si="3"/>
        <v>1.2596397116574809E-2</v>
      </c>
      <c r="E42" s="60">
        <f>Reg_30days!Z71</f>
        <v>1.5390570694054943E-2</v>
      </c>
      <c r="F42" s="64">
        <v>5.5075300000000001E-3</v>
      </c>
      <c r="G42" s="64">
        <v>5.4536599999999999E-3</v>
      </c>
      <c r="H42" s="64">
        <v>5.5091200000000002E-3</v>
      </c>
      <c r="I42" s="64">
        <v>5.4750099999999998E-3</v>
      </c>
      <c r="J42" s="64">
        <v>5.48199E-3</v>
      </c>
      <c r="K42" s="62">
        <f t="shared" si="4"/>
        <v>5.4854619999999991E-3</v>
      </c>
      <c r="L42" s="60">
        <f t="shared" si="5"/>
        <v>5.9266025714285724E-3</v>
      </c>
      <c r="N42" s="63"/>
    </row>
    <row r="43" spans="2:14">
      <c r="B43" s="59">
        <v>41</v>
      </c>
      <c r="C43" s="65">
        <v>41</v>
      </c>
      <c r="D43" s="60">
        <f t="shared" si="3"/>
        <v>1.2596397116574809E-2</v>
      </c>
      <c r="E43" s="60">
        <f>Reg_30days!Z72</f>
        <v>1.4755057759943836E-2</v>
      </c>
      <c r="F43" s="64">
        <v>5.3660699999999997E-3</v>
      </c>
      <c r="G43" s="64">
        <v>5.3102100000000001E-3</v>
      </c>
      <c r="H43" s="64">
        <v>5.3692200000000001E-3</v>
      </c>
      <c r="I43" s="64">
        <v>5.3333499999999997E-3</v>
      </c>
      <c r="J43" s="64">
        <v>5.3391300000000001E-3</v>
      </c>
      <c r="K43" s="62">
        <f t="shared" si="4"/>
        <v>5.3435960000000008E-3</v>
      </c>
      <c r="L43" s="60">
        <f t="shared" si="5"/>
        <v>5.5939602857142849E-3</v>
      </c>
      <c r="N43" s="63"/>
    </row>
    <row r="44" spans="2:14">
      <c r="B44" s="59">
        <v>42</v>
      </c>
      <c r="C44" s="65">
        <v>42</v>
      </c>
      <c r="D44" s="60">
        <f t="shared" si="3"/>
        <v>1.2596397116574809E-2</v>
      </c>
      <c r="E44" s="60">
        <f>Reg_30days!Z73</f>
        <v>1.4131689017264012E-2</v>
      </c>
      <c r="F44" s="64">
        <v>5.3002700000000002E-3</v>
      </c>
      <c r="G44" s="64">
        <v>5.2523800000000001E-3</v>
      </c>
      <c r="H44" s="64">
        <v>5.3033899999999998E-3</v>
      </c>
      <c r="I44" s="64">
        <v>5.2721900000000004E-3</v>
      </c>
      <c r="J44" s="64">
        <v>5.2768099999999998E-3</v>
      </c>
      <c r="K44" s="62">
        <f t="shared" si="4"/>
        <v>5.2810080000000002E-3</v>
      </c>
      <c r="L44" s="60">
        <f t="shared" si="5"/>
        <v>5.3838348571428581E-3</v>
      </c>
      <c r="N44" s="63"/>
    </row>
    <row r="45" spans="2:14">
      <c r="B45" s="59">
        <v>43</v>
      </c>
      <c r="C45" s="65">
        <v>43</v>
      </c>
      <c r="D45" s="60">
        <f t="shared" si="3"/>
        <v>1.2596397116574809E-2</v>
      </c>
      <c r="E45" s="60">
        <f>Reg_30days!Z74</f>
        <v>1.3460634274009193E-2</v>
      </c>
      <c r="F45" s="64">
        <v>5.2634200000000004E-3</v>
      </c>
      <c r="G45" s="64">
        <v>5.2222900000000001E-3</v>
      </c>
      <c r="H45" s="64">
        <v>5.2662899999999999E-3</v>
      </c>
      <c r="I45" s="64">
        <v>5.2392599999999999E-3</v>
      </c>
      <c r="J45" s="64">
        <v>5.2430899999999997E-3</v>
      </c>
      <c r="K45" s="62">
        <f t="shared" si="4"/>
        <v>5.2468699999999998E-3</v>
      </c>
      <c r="L45" s="60">
        <f t="shared" si="5"/>
        <v>5.2849477142857138E-3</v>
      </c>
      <c r="N45" s="63"/>
    </row>
    <row r="46" spans="2:14">
      <c r="B46" s="59">
        <v>44</v>
      </c>
      <c r="C46" s="65">
        <v>44</v>
      </c>
      <c r="D46" s="60">
        <f t="shared" si="3"/>
        <v>1.2596397116574809E-2</v>
      </c>
      <c r="E46" s="60">
        <f>Reg_30days!Z75</f>
        <v>1.2693865955228548E-2</v>
      </c>
      <c r="F46" s="64">
        <v>5.2401499999999998E-3</v>
      </c>
      <c r="G46" s="64">
        <v>5.2040699999999999E-3</v>
      </c>
      <c r="H46" s="64">
        <v>5.2427699999999999E-3</v>
      </c>
      <c r="I46" s="64">
        <v>5.2189300000000001E-3</v>
      </c>
      <c r="J46" s="64">
        <v>5.2222099999999997E-3</v>
      </c>
      <c r="K46" s="62">
        <f t="shared" si="4"/>
        <v>5.2256259999999997E-3</v>
      </c>
      <c r="L46" s="60">
        <f t="shared" si="5"/>
        <v>5.243176857142858E-3</v>
      </c>
      <c r="N46" s="63"/>
    </row>
    <row r="47" spans="2:14">
      <c r="B47" s="59">
        <v>45</v>
      </c>
      <c r="C47" s="65">
        <v>45</v>
      </c>
      <c r="D47" s="60">
        <f t="shared" si="3"/>
        <v>1.2596397116574809E-2</v>
      </c>
      <c r="E47" s="60">
        <f>Reg_30days!Z76</f>
        <v>1.1594615160168889E-2</v>
      </c>
      <c r="F47" s="64">
        <v>5.2242299999999998E-3</v>
      </c>
      <c r="G47" s="64">
        <v>5.19192E-3</v>
      </c>
      <c r="H47" s="64">
        <v>5.2266300000000003E-3</v>
      </c>
      <c r="I47" s="64">
        <v>5.20522E-3</v>
      </c>
      <c r="J47" s="64">
        <v>5.2081000000000002E-3</v>
      </c>
      <c r="K47" s="62">
        <f t="shared" si="4"/>
        <v>5.2112199999999999E-3</v>
      </c>
      <c r="L47" s="60">
        <f t="shared" si="5"/>
        <v>5.2208099999999993E-3</v>
      </c>
      <c r="N47" s="63"/>
    </row>
    <row r="48" spans="2:14">
      <c r="B48" s="59">
        <v>46</v>
      </c>
      <c r="C48" s="65">
        <v>46</v>
      </c>
      <c r="D48" s="60">
        <f t="shared" si="3"/>
        <v>1.2596397116574809E-2</v>
      </c>
      <c r="E48" s="60">
        <f>Reg_30days!Z77</f>
        <v>1.1148706673126453E-2</v>
      </c>
      <c r="F48" s="64">
        <v>5.2126999999999998E-3</v>
      </c>
      <c r="G48" s="64">
        <v>5.1832800000000002E-3</v>
      </c>
      <c r="H48" s="64">
        <v>5.2149300000000004E-3</v>
      </c>
      <c r="I48" s="64">
        <v>5.1953800000000003E-3</v>
      </c>
      <c r="J48" s="64">
        <v>5.1979699999999997E-3</v>
      </c>
      <c r="K48" s="62">
        <f t="shared" si="4"/>
        <v>5.2008519999999997E-3</v>
      </c>
      <c r="L48" s="60">
        <f t="shared" si="5"/>
        <v>5.2066994285714287E-3</v>
      </c>
      <c r="N48" s="63"/>
    </row>
    <row r="49" spans="2:14">
      <c r="B49" s="59">
        <v>47</v>
      </c>
      <c r="C49" s="65">
        <v>47</v>
      </c>
      <c r="D49" s="60">
        <f t="shared" si="3"/>
        <v>1.2596397116574809E-2</v>
      </c>
      <c r="E49" s="60">
        <f>Reg_30days!Z78</f>
        <v>1.0607763987613561E-2</v>
      </c>
      <c r="F49" s="64">
        <v>5.2040100000000002E-3</v>
      </c>
      <c r="G49" s="64">
        <v>5.1768400000000003E-3</v>
      </c>
      <c r="H49" s="64">
        <v>5.20609E-3</v>
      </c>
      <c r="I49" s="64">
        <v>5.1880099999999998E-3</v>
      </c>
      <c r="J49" s="64">
        <v>5.1903799999999996E-3</v>
      </c>
      <c r="K49" s="62">
        <f t="shared" si="4"/>
        <v>5.1930660000000005E-3</v>
      </c>
      <c r="L49" s="60">
        <f t="shared" si="5"/>
        <v>5.196910571428571E-3</v>
      </c>
      <c r="N49" s="63"/>
    </row>
    <row r="50" spans="2:14">
      <c r="B50" s="59">
        <v>48</v>
      </c>
      <c r="C50" s="65">
        <v>48</v>
      </c>
      <c r="D50" s="60">
        <f t="shared" si="3"/>
        <v>1.2596397116574809E-2</v>
      </c>
      <c r="E50" s="60">
        <f>Reg_30days!Z79</f>
        <v>1.0765196386433973E-2</v>
      </c>
      <c r="F50" s="64">
        <v>5.1972499999999996E-3</v>
      </c>
      <c r="G50" s="64">
        <v>5.1718700000000003E-3</v>
      </c>
      <c r="H50" s="64">
        <v>5.1992100000000001E-3</v>
      </c>
      <c r="I50" s="64">
        <v>5.1823099999999999E-3</v>
      </c>
      <c r="J50" s="64">
        <v>5.1844999999999999E-3</v>
      </c>
      <c r="K50" s="62">
        <f t="shared" si="4"/>
        <v>5.1870279999999989E-3</v>
      </c>
      <c r="L50" s="60">
        <f t="shared" si="5"/>
        <v>5.1897011428571425E-3</v>
      </c>
      <c r="N50" s="63"/>
    </row>
    <row r="51" spans="2:14">
      <c r="B51" s="59">
        <v>49</v>
      </c>
      <c r="C51" s="65">
        <v>49</v>
      </c>
      <c r="D51" s="60">
        <f t="shared" si="3"/>
        <v>1.2596397116574809E-2</v>
      </c>
      <c r="E51" s="60">
        <f>Reg_30days!Z80</f>
        <v>1.008985510856813E-2</v>
      </c>
      <c r="F51" s="64">
        <v>5.1918700000000003E-3</v>
      </c>
      <c r="G51" s="64">
        <v>5.1679500000000001E-3</v>
      </c>
      <c r="H51" s="64">
        <v>5.1937199999999998E-3</v>
      </c>
      <c r="I51" s="64">
        <v>5.1777899999999998E-3</v>
      </c>
      <c r="J51" s="64">
        <v>5.1798399999999998E-3</v>
      </c>
      <c r="K51" s="62">
        <f t="shared" si="4"/>
        <v>5.1822339999999991E-3</v>
      </c>
      <c r="L51" s="60">
        <f t="shared" si="5"/>
        <v>5.1841708571428568E-3</v>
      </c>
      <c r="N51" s="63"/>
    </row>
    <row r="52" spans="2:14">
      <c r="B52" s="59">
        <v>50</v>
      </c>
      <c r="C52" s="65">
        <v>50</v>
      </c>
      <c r="D52" s="60">
        <f t="shared" si="3"/>
        <v>1.2596397116574809E-2</v>
      </c>
      <c r="E52" s="60">
        <f>Reg_30days!Z81</f>
        <v>9.6770830330055336E-3</v>
      </c>
      <c r="F52" s="64">
        <v>5.1875000000000003E-3</v>
      </c>
      <c r="G52" s="64">
        <v>5.1647799999999999E-3</v>
      </c>
      <c r="H52" s="64">
        <v>5.1892700000000002E-3</v>
      </c>
      <c r="I52" s="64">
        <v>5.1741299999999999E-3</v>
      </c>
      <c r="J52" s="64">
        <v>5.1760599999999997E-3</v>
      </c>
      <c r="K52" s="62">
        <f t="shared" si="4"/>
        <v>5.1783480000000002E-3</v>
      </c>
      <c r="L52" s="60">
        <f t="shared" si="5"/>
        <v>5.1798031428571421E-3</v>
      </c>
      <c r="N52" s="63"/>
    </row>
    <row r="53" spans="2:14">
      <c r="B53" s="59">
        <v>51</v>
      </c>
      <c r="C53" s="65">
        <v>51</v>
      </c>
      <c r="D53" s="60">
        <f t="shared" si="3"/>
        <v>1.2596397116574809E-2</v>
      </c>
      <c r="E53" s="60">
        <f>Reg_30days!Z82</f>
        <v>9.2754409991383339E-3</v>
      </c>
      <c r="F53" s="64">
        <v>5.1839099999999999E-3</v>
      </c>
      <c r="G53" s="64">
        <v>5.1621799999999997E-3</v>
      </c>
      <c r="H53" s="64">
        <v>5.1856100000000002E-3</v>
      </c>
      <c r="I53" s="64">
        <v>5.1711300000000003E-3</v>
      </c>
      <c r="J53" s="64">
        <v>5.1729699999999998E-3</v>
      </c>
      <c r="K53" s="62">
        <f t="shared" si="4"/>
        <v>5.1751599999999998E-3</v>
      </c>
      <c r="L53" s="60">
        <f t="shared" si="5"/>
        <v>5.1762794285714281E-3</v>
      </c>
      <c r="N53" s="63"/>
    </row>
    <row r="54" spans="2:14">
      <c r="B54" s="59">
        <v>52</v>
      </c>
      <c r="C54" s="65">
        <v>52</v>
      </c>
      <c r="D54" s="60">
        <f t="shared" si="3"/>
        <v>1.2596397116574809E-2</v>
      </c>
      <c r="E54" s="60">
        <f>Reg_30days!Z83</f>
        <v>9.1487939291618279E-3</v>
      </c>
      <c r="F54" s="64">
        <v>5.1809200000000003E-3</v>
      </c>
      <c r="G54" s="64">
        <v>5.1600300000000003E-3</v>
      </c>
      <c r="H54" s="64">
        <v>5.1825600000000001E-3</v>
      </c>
      <c r="I54" s="64">
        <v>5.1686400000000004E-3</v>
      </c>
      <c r="J54" s="64">
        <v>5.1703900000000004E-3</v>
      </c>
      <c r="K54" s="62">
        <f t="shared" si="4"/>
        <v>5.1725080000000001E-3</v>
      </c>
      <c r="L54" s="60">
        <f t="shared" si="5"/>
        <v>5.1733899999999999E-3</v>
      </c>
      <c r="N54" s="63"/>
    </row>
    <row r="55" spans="2:14">
      <c r="B55" s="59">
        <v>53</v>
      </c>
      <c r="C55" s="65">
        <v>53</v>
      </c>
      <c r="D55" s="60">
        <f t="shared" si="3"/>
        <v>1.2596397116574809E-2</v>
      </c>
      <c r="E55" s="60">
        <f>Reg_30days!Z84</f>
        <v>8.6375321649997377E-3</v>
      </c>
      <c r="F55" s="64">
        <v>5.1783999999999997E-3</v>
      </c>
      <c r="G55" s="64">
        <v>5.1582299999999998E-3</v>
      </c>
      <c r="H55" s="64">
        <v>5.1799899999999998E-3</v>
      </c>
      <c r="I55" s="64">
        <v>5.1665399999999998E-3</v>
      </c>
      <c r="J55" s="64">
        <v>5.1682300000000002E-3</v>
      </c>
      <c r="K55" s="62">
        <f t="shared" si="4"/>
        <v>5.1702779999999995E-3</v>
      </c>
      <c r="L55" s="60">
        <f t="shared" si="5"/>
        <v>5.170990857142857E-3</v>
      </c>
      <c r="N55" s="63"/>
    </row>
    <row r="56" spans="2:14">
      <c r="B56" s="59">
        <v>54</v>
      </c>
      <c r="C56" s="65">
        <v>54</v>
      </c>
      <c r="D56" s="60">
        <f t="shared" si="3"/>
        <v>1.2596397116574809E-2</v>
      </c>
      <c r="E56" s="60">
        <f>Reg_30days!Z85</f>
        <v>8.6731908237296738E-3</v>
      </c>
      <c r="F56" s="64">
        <v>5.1762800000000001E-3</v>
      </c>
      <c r="G56" s="64">
        <v>5.1567100000000001E-3</v>
      </c>
      <c r="H56" s="64">
        <v>5.1778199999999996E-3</v>
      </c>
      <c r="I56" s="64">
        <v>5.1647799999999999E-3</v>
      </c>
      <c r="J56" s="64">
        <v>5.1664099999999998E-3</v>
      </c>
      <c r="K56" s="62">
        <f t="shared" si="4"/>
        <v>5.1684000000000001E-3</v>
      </c>
      <c r="L56" s="60">
        <f t="shared" si="5"/>
        <v>5.168983142857143E-3</v>
      </c>
      <c r="N56" s="63"/>
    </row>
    <row r="57" spans="2:14">
      <c r="B57" s="59">
        <v>55</v>
      </c>
      <c r="C57" s="65">
        <v>55</v>
      </c>
      <c r="D57" s="60">
        <f t="shared" si="3"/>
        <v>1.2596397116574809E-2</v>
      </c>
      <c r="E57" s="60">
        <f>Reg_30days!Z86</f>
        <v>7.4121787652053168E-3</v>
      </c>
      <c r="F57" s="64">
        <v>5.1744699999999996E-3</v>
      </c>
      <c r="G57" s="64">
        <v>5.15542E-3</v>
      </c>
      <c r="H57" s="64">
        <v>5.1759800000000002E-3</v>
      </c>
      <c r="I57" s="64">
        <v>5.1632800000000001E-3</v>
      </c>
      <c r="J57" s="64">
        <v>5.1648600000000003E-3</v>
      </c>
      <c r="K57" s="62">
        <f t="shared" si="4"/>
        <v>5.1668019999999999E-3</v>
      </c>
      <c r="L57" s="60">
        <f t="shared" si="5"/>
        <v>5.1672968571428576E-3</v>
      </c>
      <c r="N57" s="63"/>
    </row>
    <row r="58" spans="2:14">
      <c r="B58" s="59">
        <v>56</v>
      </c>
      <c r="C58" s="65">
        <v>56</v>
      </c>
      <c r="D58" s="60">
        <f t="shared" si="3"/>
        <v>1.2596397116574809E-2</v>
      </c>
      <c r="E58" s="60">
        <f>Reg_30days!Z87</f>
        <v>6.9675896793038386E-3</v>
      </c>
      <c r="F58" s="64">
        <v>5.1729300000000001E-3</v>
      </c>
      <c r="G58" s="64">
        <v>5.1543200000000004E-3</v>
      </c>
      <c r="H58" s="64">
        <v>5.1744099999999999E-3</v>
      </c>
      <c r="I58" s="64">
        <v>5.1619999999999999E-3</v>
      </c>
      <c r="J58" s="64">
        <v>5.1635400000000003E-3</v>
      </c>
      <c r="K58" s="62">
        <f t="shared" si="4"/>
        <v>5.1654400000000003E-3</v>
      </c>
      <c r="L58" s="60">
        <f t="shared" si="5"/>
        <v>5.1658891428571435E-3</v>
      </c>
      <c r="N58" s="63"/>
    </row>
    <row r="59" spans="2:14">
      <c r="B59" s="59">
        <v>57</v>
      </c>
      <c r="C59" s="65">
        <v>57</v>
      </c>
      <c r="D59" s="60">
        <f t="shared" si="3"/>
        <v>1.2596397116574809E-2</v>
      </c>
      <c r="E59" s="60">
        <f>Reg_30days!Z88</f>
        <v>6.3572619160150671E-3</v>
      </c>
      <c r="F59" s="64">
        <v>5.17163E-3</v>
      </c>
      <c r="G59" s="64">
        <v>5.1533999999999998E-3</v>
      </c>
      <c r="H59" s="64">
        <v>5.17308E-3</v>
      </c>
      <c r="I59" s="64">
        <v>5.1609300000000002E-3</v>
      </c>
      <c r="J59" s="64">
        <v>5.16243E-3</v>
      </c>
      <c r="K59" s="62">
        <f t="shared" si="4"/>
        <v>5.1642939999999998E-3</v>
      </c>
      <c r="L59" s="60">
        <f t="shared" si="5"/>
        <v>5.1647442857142862E-3</v>
      </c>
      <c r="N59" s="63"/>
    </row>
    <row r="60" spans="2:14">
      <c r="B60" s="59">
        <v>58</v>
      </c>
      <c r="C60" s="65">
        <v>58</v>
      </c>
      <c r="D60" s="60">
        <f t="shared" si="3"/>
        <v>1.2596397116574809E-2</v>
      </c>
      <c r="E60" s="60">
        <f>Reg_30days!Z89</f>
        <v>5.6843331643796355E-3</v>
      </c>
      <c r="F60" s="64">
        <v>5.1705700000000002E-3</v>
      </c>
      <c r="G60" s="64">
        <v>5.1526499999999999E-3</v>
      </c>
      <c r="H60" s="64">
        <v>5.1719899999999996E-3</v>
      </c>
      <c r="I60" s="64">
        <v>5.1600500000000002E-3</v>
      </c>
      <c r="J60" s="64">
        <v>5.1615200000000002E-3</v>
      </c>
      <c r="K60" s="62">
        <f t="shared" si="4"/>
        <v>5.163356E-3</v>
      </c>
      <c r="L60" s="60">
        <f t="shared" si="5"/>
        <v>5.1641349999999994E-3</v>
      </c>
      <c r="N60" s="63"/>
    </row>
    <row r="61" spans="2:14">
      <c r="B61" s="59">
        <v>59</v>
      </c>
      <c r="C61" s="65">
        <v>59</v>
      </c>
      <c r="D61" s="60">
        <f t="shared" si="3"/>
        <v>1.2596397116574809E-2</v>
      </c>
      <c r="E61" s="60">
        <f>Reg_30days!Z90</f>
        <v>4.9889912086147053E-3</v>
      </c>
      <c r="F61" s="64">
        <v>5.1697799999999997E-3</v>
      </c>
      <c r="G61" s="64">
        <v>5.1520799999999999E-3</v>
      </c>
      <c r="H61" s="64">
        <v>5.17118E-3</v>
      </c>
      <c r="I61" s="64">
        <v>5.1593899999999998E-3</v>
      </c>
      <c r="J61" s="64">
        <v>5.1608399999999999E-3</v>
      </c>
      <c r="K61" s="62">
        <f t="shared" si="4"/>
        <v>5.162654E-3</v>
      </c>
      <c r="L61" s="60">
        <f t="shared" si="5"/>
        <v>5.1636015999999996E-3</v>
      </c>
      <c r="N61" s="63"/>
    </row>
    <row r="62" spans="2:14">
      <c r="B62" s="59">
        <v>60</v>
      </c>
      <c r="C62" s="65">
        <v>60</v>
      </c>
      <c r="D62" s="60">
        <f t="shared" si="3"/>
        <v>1.2596397116574809E-2</v>
      </c>
      <c r="E62" s="60">
        <f>Reg_30days!Z91</f>
        <v>4.7616186067696879E-3</v>
      </c>
      <c r="F62" s="64">
        <v>5.1693299999999998E-3</v>
      </c>
      <c r="G62" s="64">
        <v>5.15177E-3</v>
      </c>
      <c r="H62" s="64">
        <v>5.1707300000000001E-3</v>
      </c>
      <c r="I62" s="64">
        <v>5.1590200000000003E-3</v>
      </c>
      <c r="J62" s="64">
        <v>5.1604700000000003E-3</v>
      </c>
      <c r="K62" s="62">
        <f t="shared" si="4"/>
        <v>5.1622639999999997E-3</v>
      </c>
      <c r="L62" s="60">
        <f t="shared" si="5"/>
        <v>5.1631419999999999E-3</v>
      </c>
      <c r="N62" s="63"/>
    </row>
    <row r="63" spans="2:14">
      <c r="F63" s="62"/>
      <c r="G63" s="62"/>
      <c r="H63" s="62"/>
      <c r="I63" s="62"/>
      <c r="J63" s="62"/>
      <c r="K63" s="62"/>
    </row>
    <row r="64" spans="2:14">
      <c r="F64" s="62"/>
      <c r="G64" s="62"/>
      <c r="H64" s="62"/>
      <c r="I64" s="62"/>
      <c r="J64" s="62"/>
      <c r="K64" s="62"/>
    </row>
    <row r="65" spans="6:11">
      <c r="F65" s="62"/>
      <c r="G65" s="62"/>
      <c r="H65" s="62"/>
      <c r="I65" s="62"/>
      <c r="J65" s="62"/>
      <c r="K65" s="62"/>
    </row>
    <row r="66" spans="6:11">
      <c r="F66" s="62"/>
      <c r="G66" s="62"/>
      <c r="H66" s="62"/>
      <c r="I66" s="62"/>
      <c r="J66" s="62"/>
      <c r="K66" s="62"/>
    </row>
    <row r="67" spans="6:11">
      <c r="F67" s="62"/>
      <c r="G67" s="62"/>
      <c r="H67" s="62"/>
      <c r="I67" s="62"/>
      <c r="J67" s="62"/>
      <c r="K67" s="62"/>
    </row>
    <row r="68" spans="6:11">
      <c r="F68" s="62"/>
      <c r="G68" s="62"/>
      <c r="H68" s="62"/>
      <c r="I68" s="62"/>
      <c r="J68" s="62"/>
      <c r="K68" s="62"/>
    </row>
    <row r="69" spans="6:11">
      <c r="F69" s="62"/>
      <c r="G69" s="62"/>
      <c r="H69" s="62"/>
      <c r="I69" s="62"/>
      <c r="J69" s="62"/>
      <c r="K69" s="62"/>
    </row>
    <row r="70" spans="6:11">
      <c r="F70" s="62"/>
      <c r="G70" s="62"/>
      <c r="H70" s="62"/>
      <c r="I70" s="62"/>
      <c r="J70" s="62"/>
      <c r="K70" s="62"/>
    </row>
    <row r="71" spans="6:11">
      <c r="F71" s="62"/>
      <c r="G71" s="62"/>
      <c r="H71" s="62"/>
      <c r="I71" s="62"/>
      <c r="J71" s="62"/>
      <c r="K71" s="62"/>
    </row>
    <row r="72" spans="6:11">
      <c r="F72" s="62"/>
      <c r="G72" s="62"/>
      <c r="H72" s="62"/>
      <c r="I72" s="62"/>
      <c r="J72" s="62"/>
      <c r="K72" s="62"/>
    </row>
    <row r="73" spans="6:11">
      <c r="F73" s="62"/>
      <c r="G73" s="62"/>
      <c r="H73" s="62"/>
      <c r="I73" s="62"/>
      <c r="J73" s="62"/>
      <c r="K73" s="62"/>
    </row>
    <row r="74" spans="6:11">
      <c r="F74" s="62"/>
      <c r="G74" s="62"/>
      <c r="H74" s="62"/>
      <c r="I74" s="62"/>
      <c r="J74" s="62"/>
      <c r="K74" s="62"/>
    </row>
    <row r="75" spans="6:11">
      <c r="F75" s="62"/>
      <c r="G75" s="62"/>
      <c r="H75" s="62"/>
      <c r="I75" s="62"/>
      <c r="J75" s="62"/>
      <c r="K75" s="62"/>
    </row>
    <row r="76" spans="6:11">
      <c r="F76" s="62"/>
      <c r="G76" s="62"/>
      <c r="H76" s="62"/>
      <c r="I76" s="62"/>
      <c r="J76" s="62"/>
      <c r="K76" s="62"/>
    </row>
    <row r="77" spans="6:11">
      <c r="F77" s="62"/>
      <c r="G77" s="62"/>
      <c r="H77" s="62"/>
      <c r="I77" s="62"/>
      <c r="J77" s="62"/>
      <c r="K77" s="62"/>
    </row>
    <row r="78" spans="6:11">
      <c r="F78" s="62"/>
      <c r="G78" s="62"/>
      <c r="H78" s="62"/>
      <c r="I78" s="62"/>
      <c r="J78" s="62"/>
      <c r="K78" s="62"/>
    </row>
    <row r="79" spans="6:11">
      <c r="F79" s="62"/>
      <c r="G79" s="62"/>
      <c r="H79" s="62"/>
      <c r="I79" s="62"/>
      <c r="J79" s="62"/>
      <c r="K79" s="62"/>
    </row>
    <row r="80" spans="6:11">
      <c r="F80" s="62"/>
      <c r="G80" s="62"/>
      <c r="H80" s="62"/>
      <c r="I80" s="62"/>
      <c r="J80" s="62"/>
      <c r="K80" s="62"/>
    </row>
    <row r="81" spans="6:11">
      <c r="F81" s="62"/>
      <c r="G81" s="62"/>
      <c r="H81" s="62"/>
      <c r="I81" s="62"/>
      <c r="J81" s="62"/>
      <c r="K81" s="62"/>
    </row>
    <row r="82" spans="6:11">
      <c r="F82" s="62"/>
      <c r="G82" s="62"/>
      <c r="H82" s="62"/>
      <c r="I82" s="62"/>
      <c r="J82" s="62"/>
      <c r="K82" s="62"/>
    </row>
    <row r="83" spans="6:11">
      <c r="F83" s="62"/>
      <c r="G83" s="62"/>
      <c r="H83" s="62"/>
      <c r="I83" s="62"/>
      <c r="J83" s="62"/>
      <c r="K83" s="62"/>
    </row>
    <row r="84" spans="6:11">
      <c r="F84" s="62"/>
      <c r="G84" s="62"/>
      <c r="H84" s="62"/>
      <c r="I84" s="62"/>
      <c r="J84" s="62"/>
      <c r="K84" s="62"/>
    </row>
    <row r="85" spans="6:11">
      <c r="F85" s="62"/>
      <c r="G85" s="62"/>
      <c r="H85" s="62"/>
      <c r="I85" s="62"/>
      <c r="J85" s="62"/>
      <c r="K85" s="62"/>
    </row>
    <row r="86" spans="6:11">
      <c r="F86" s="62"/>
      <c r="G86" s="62"/>
      <c r="H86" s="62"/>
      <c r="I86" s="62"/>
      <c r="J86" s="62"/>
      <c r="K86" s="62"/>
    </row>
    <row r="87" spans="6:11">
      <c r="F87" s="62"/>
      <c r="G87" s="62"/>
      <c r="H87" s="62"/>
      <c r="I87" s="62"/>
      <c r="J87" s="62"/>
      <c r="K87" s="62"/>
    </row>
    <row r="88" spans="6:11">
      <c r="F88" s="62"/>
      <c r="G88" s="62"/>
      <c r="H88" s="62"/>
      <c r="I88" s="62"/>
      <c r="J88" s="62"/>
      <c r="K88" s="62"/>
    </row>
    <row r="89" spans="6:11">
      <c r="F89" s="62"/>
      <c r="G89" s="62"/>
      <c r="H89" s="62"/>
      <c r="I89" s="62"/>
      <c r="J89" s="62"/>
      <c r="K89" s="62"/>
    </row>
    <row r="90" spans="6:11">
      <c r="F90" s="62"/>
      <c r="G90" s="62"/>
      <c r="H90" s="62"/>
      <c r="I90" s="62"/>
      <c r="J90" s="62"/>
      <c r="K90" s="62"/>
    </row>
    <row r="91" spans="6:11">
      <c r="F91" s="62"/>
      <c r="G91" s="62"/>
      <c r="H91" s="62"/>
      <c r="I91" s="62"/>
      <c r="J91" s="62"/>
      <c r="K91" s="62"/>
    </row>
    <row r="92" spans="6:11">
      <c r="F92" s="62"/>
      <c r="G92" s="62"/>
      <c r="H92" s="62"/>
      <c r="I92" s="62"/>
      <c r="J92" s="62"/>
      <c r="K92" s="62"/>
    </row>
    <row r="93" spans="6:11">
      <c r="F93" s="62"/>
      <c r="G93" s="62"/>
      <c r="H93" s="62"/>
      <c r="I93" s="62"/>
      <c r="J93" s="62"/>
      <c r="K93" s="62"/>
    </row>
    <row r="94" spans="6:11">
      <c r="F94" s="62"/>
      <c r="G94" s="62"/>
      <c r="H94" s="62"/>
      <c r="I94" s="62"/>
      <c r="J94" s="62"/>
      <c r="K94" s="62"/>
    </row>
    <row r="95" spans="6:11">
      <c r="F95" s="62"/>
      <c r="G95" s="62"/>
      <c r="H95" s="62"/>
      <c r="I95" s="62"/>
      <c r="J95" s="62"/>
      <c r="K95" s="62"/>
    </row>
    <row r="96" spans="6:11">
      <c r="F96" s="62"/>
      <c r="G96" s="62"/>
      <c r="H96" s="62"/>
      <c r="I96" s="62"/>
      <c r="J96" s="62"/>
      <c r="K96" s="62"/>
    </row>
    <row r="97" spans="6:11">
      <c r="F97" s="62"/>
      <c r="G97" s="62"/>
      <c r="H97" s="62"/>
      <c r="I97" s="62"/>
      <c r="J97" s="62"/>
      <c r="K97" s="62"/>
    </row>
    <row r="98" spans="6:11">
      <c r="F98" s="62"/>
      <c r="G98" s="62"/>
      <c r="H98" s="62"/>
      <c r="I98" s="62"/>
      <c r="J98" s="62"/>
      <c r="K98" s="62"/>
    </row>
    <row r="99" spans="6:11">
      <c r="F99" s="62"/>
      <c r="G99" s="62"/>
      <c r="H99" s="62"/>
      <c r="I99" s="62"/>
      <c r="J99" s="62"/>
      <c r="K99" s="62"/>
    </row>
    <row r="100" spans="6:11">
      <c r="F100" s="62"/>
      <c r="G100" s="62"/>
      <c r="H100" s="62"/>
      <c r="I100" s="62"/>
      <c r="J100" s="62"/>
      <c r="K100" s="62"/>
    </row>
    <row r="101" spans="6:11">
      <c r="F101" s="62"/>
      <c r="G101" s="62"/>
      <c r="H101" s="62"/>
      <c r="I101" s="62"/>
      <c r="J101" s="62"/>
      <c r="K101" s="62"/>
    </row>
    <row r="102" spans="6:11">
      <c r="F102" s="62"/>
      <c r="G102" s="62"/>
      <c r="H102" s="62"/>
      <c r="I102" s="62"/>
      <c r="J102" s="62"/>
      <c r="K102" s="62"/>
    </row>
    <row r="103" spans="6:11">
      <c r="F103" s="62"/>
      <c r="G103" s="62"/>
      <c r="H103" s="62"/>
      <c r="I103" s="62"/>
      <c r="J103" s="62"/>
      <c r="K103" s="62"/>
    </row>
    <row r="104" spans="6:11">
      <c r="F104" s="62"/>
      <c r="G104" s="62"/>
      <c r="H104" s="62"/>
      <c r="I104" s="62"/>
      <c r="J104" s="62"/>
      <c r="K104" s="62"/>
    </row>
    <row r="105" spans="6:11">
      <c r="F105" s="62"/>
      <c r="G105" s="62"/>
      <c r="H105" s="62"/>
      <c r="I105" s="62"/>
      <c r="J105" s="62"/>
      <c r="K105" s="62"/>
    </row>
    <row r="106" spans="6:11">
      <c r="F106" s="62"/>
      <c r="G106" s="62"/>
      <c r="H106" s="62"/>
      <c r="I106" s="62"/>
      <c r="J106" s="62"/>
      <c r="K106" s="62"/>
    </row>
    <row r="107" spans="6:11">
      <c r="F107" s="62"/>
      <c r="G107" s="62"/>
      <c r="H107" s="62"/>
      <c r="I107" s="62"/>
      <c r="J107" s="62"/>
      <c r="K107" s="62"/>
    </row>
    <row r="108" spans="6:11">
      <c r="F108" s="62"/>
      <c r="G108" s="62"/>
      <c r="H108" s="62"/>
      <c r="I108" s="62"/>
      <c r="J108" s="62"/>
      <c r="K108" s="62"/>
    </row>
    <row r="109" spans="6:11">
      <c r="F109" s="62"/>
      <c r="G109" s="62"/>
      <c r="H109" s="62"/>
      <c r="I109" s="62"/>
      <c r="J109" s="62"/>
      <c r="K109" s="62"/>
    </row>
    <row r="110" spans="6:11">
      <c r="F110" s="62"/>
      <c r="G110" s="62"/>
      <c r="H110" s="62"/>
      <c r="I110" s="62"/>
      <c r="J110" s="62"/>
      <c r="K110" s="62"/>
    </row>
    <row r="111" spans="6:11">
      <c r="F111" s="62"/>
      <c r="G111" s="62"/>
      <c r="H111" s="62"/>
      <c r="I111" s="62"/>
      <c r="J111" s="62"/>
      <c r="K111" s="62"/>
    </row>
    <row r="112" spans="6:11">
      <c r="F112" s="62"/>
      <c r="G112" s="62"/>
      <c r="H112" s="62"/>
      <c r="I112" s="62"/>
      <c r="J112" s="62"/>
      <c r="K112" s="62"/>
    </row>
    <row r="113" spans="6:11">
      <c r="F113" s="62"/>
      <c r="G113" s="62"/>
      <c r="H113" s="62"/>
      <c r="I113" s="62"/>
      <c r="J113" s="62"/>
      <c r="K113" s="62"/>
    </row>
    <row r="114" spans="6:11">
      <c r="F114" s="62"/>
      <c r="G114" s="62"/>
      <c r="H114" s="62"/>
      <c r="I114" s="62"/>
      <c r="J114" s="62"/>
      <c r="K114" s="62"/>
    </row>
    <row r="115" spans="6:11">
      <c r="F115" s="62"/>
      <c r="G115" s="62"/>
      <c r="H115" s="62"/>
      <c r="I115" s="62"/>
      <c r="J115" s="62"/>
      <c r="K115" s="62"/>
    </row>
    <row r="116" spans="6:11">
      <c r="F116" s="62"/>
      <c r="G116" s="62"/>
      <c r="H116" s="62"/>
      <c r="I116" s="62"/>
      <c r="J116" s="62"/>
      <c r="K116" s="62"/>
    </row>
    <row r="117" spans="6:11">
      <c r="F117" s="62"/>
      <c r="G117" s="62"/>
      <c r="H117" s="62"/>
      <c r="I117" s="62"/>
      <c r="J117" s="62"/>
      <c r="K117" s="62"/>
    </row>
    <row r="118" spans="6:11">
      <c r="F118" s="62"/>
      <c r="G118" s="62"/>
      <c r="H118" s="62"/>
      <c r="I118" s="62"/>
      <c r="J118" s="62"/>
      <c r="K118" s="62"/>
    </row>
    <row r="119" spans="6:11">
      <c r="F119" s="62"/>
      <c r="G119" s="62"/>
      <c r="H119" s="62"/>
      <c r="I119" s="62"/>
      <c r="J119" s="62"/>
      <c r="K119" s="62"/>
    </row>
    <row r="120" spans="6:11">
      <c r="F120" s="62"/>
      <c r="G120" s="62"/>
      <c r="H120" s="62"/>
      <c r="I120" s="62"/>
      <c r="J120" s="62"/>
      <c r="K120" s="62"/>
    </row>
    <row r="121" spans="6:11">
      <c r="F121" s="62"/>
      <c r="G121" s="62"/>
      <c r="H121" s="62"/>
      <c r="I121" s="62"/>
      <c r="J121" s="62"/>
      <c r="K121" s="62"/>
    </row>
    <row r="122" spans="6:11">
      <c r="F122" s="62"/>
      <c r="G122" s="62"/>
      <c r="H122" s="62"/>
      <c r="I122" s="62"/>
      <c r="J122" s="62"/>
      <c r="K122" s="62"/>
    </row>
  </sheetData>
  <mergeCells count="1">
    <mergeCell ref="F1:J1"/>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5B7AE-BD2E-0A4B-B9DD-02D3CA6656C8}">
  <sheetPr codeName="Sheet28">
    <tabColor theme="2" tint="-9.9978637043366805E-2"/>
  </sheetPr>
  <dimension ref="B2:N53"/>
  <sheetViews>
    <sheetView workbookViewId="0">
      <selection activeCell="C3" sqref="C3:H53"/>
    </sheetView>
  </sheetViews>
  <sheetFormatPr baseColWidth="10" defaultRowHeight="16"/>
  <cols>
    <col min="1" max="2" width="10.83203125" style="59"/>
    <col min="3" max="3" width="10.83203125" style="69"/>
    <col min="4" max="8" width="10.83203125" style="68"/>
    <col min="9" max="16384" width="10.83203125" style="59"/>
  </cols>
  <sheetData>
    <row r="2" spans="2:14">
      <c r="B2" s="59" t="s">
        <v>84</v>
      </c>
      <c r="C2" s="69" t="s">
        <v>83</v>
      </c>
      <c r="D2" s="68" t="s">
        <v>82</v>
      </c>
      <c r="E2" s="68" t="s">
        <v>81</v>
      </c>
      <c r="F2" s="68" t="s">
        <v>80</v>
      </c>
      <c r="G2" s="68" t="s">
        <v>79</v>
      </c>
      <c r="H2" s="68" t="s">
        <v>78</v>
      </c>
      <c r="I2" s="59" t="s">
        <v>77</v>
      </c>
      <c r="N2" s="66" t="s">
        <v>76</v>
      </c>
    </row>
    <row r="3" spans="2:14">
      <c r="B3" s="59">
        <v>0</v>
      </c>
      <c r="C3" s="64">
        <v>3.5827900000000001</v>
      </c>
      <c r="D3" s="64">
        <v>14.709</v>
      </c>
      <c r="E3" s="64">
        <v>14.8636</v>
      </c>
      <c r="F3" s="64">
        <v>14.697900000000001</v>
      </c>
      <c r="G3" s="64">
        <v>14.7963</v>
      </c>
      <c r="H3" s="64">
        <v>14.7835</v>
      </c>
      <c r="I3" s="63">
        <f>AVERAGE(D3:H3)</f>
        <v>14.770060000000001</v>
      </c>
      <c r="J3" s="70"/>
      <c r="N3" s="66" t="s">
        <v>75</v>
      </c>
    </row>
    <row r="4" spans="2:14">
      <c r="B4" s="59">
        <v>200</v>
      </c>
      <c r="C4" s="64">
        <v>417.62</v>
      </c>
      <c r="D4" s="64">
        <v>14.431800000000001</v>
      </c>
      <c r="E4" s="64">
        <v>14.559799999999999</v>
      </c>
      <c r="F4" s="64">
        <v>14.422000000000001</v>
      </c>
      <c r="G4" s="64">
        <v>14.505100000000001</v>
      </c>
      <c r="H4" s="64">
        <v>14.4885</v>
      </c>
      <c r="I4" s="70">
        <f t="shared" ref="I4:I34" si="0">AVERAGE(D4:H4)</f>
        <v>14.481440000000001</v>
      </c>
      <c r="J4" s="70"/>
    </row>
    <row r="5" spans="2:14">
      <c r="B5" s="59">
        <v>400</v>
      </c>
      <c r="C5" s="64">
        <v>440.43</v>
      </c>
      <c r="D5" s="64">
        <v>14.2507</v>
      </c>
      <c r="E5" s="64">
        <v>14.3489</v>
      </c>
      <c r="F5" s="64">
        <v>14.2324</v>
      </c>
      <c r="G5" s="64">
        <v>14.3026</v>
      </c>
      <c r="H5" s="64">
        <v>14.293100000000001</v>
      </c>
      <c r="I5" s="70">
        <f t="shared" si="0"/>
        <v>14.285540000000001</v>
      </c>
      <c r="J5" s="70"/>
    </row>
    <row r="6" spans="2:14">
      <c r="B6" s="59">
        <v>600</v>
      </c>
      <c r="C6" s="64">
        <v>463.55500000000001</v>
      </c>
      <c r="D6" s="64">
        <v>14.123900000000001</v>
      </c>
      <c r="E6" s="64">
        <v>14.208</v>
      </c>
      <c r="F6" s="64">
        <v>14.1073</v>
      </c>
      <c r="G6" s="64">
        <v>14.167999999999999</v>
      </c>
      <c r="H6" s="64">
        <v>14.162699999999999</v>
      </c>
      <c r="I6" s="70">
        <f t="shared" si="0"/>
        <v>14.153979999999999</v>
      </c>
      <c r="J6" s="70"/>
    </row>
    <row r="7" spans="2:14">
      <c r="B7" s="59">
        <v>800</v>
      </c>
      <c r="C7" s="64">
        <v>486.60399999999998</v>
      </c>
      <c r="D7" s="64">
        <v>14.039</v>
      </c>
      <c r="E7" s="64">
        <v>14.1134</v>
      </c>
      <c r="F7" s="64">
        <v>14.025399999999999</v>
      </c>
      <c r="G7" s="64">
        <v>14.078799999999999</v>
      </c>
      <c r="H7" s="64">
        <v>14.069599999999999</v>
      </c>
      <c r="I7" s="70">
        <f t="shared" si="0"/>
        <v>14.065239999999999</v>
      </c>
      <c r="J7" s="70"/>
    </row>
    <row r="8" spans="2:14">
      <c r="B8" s="59">
        <v>1000</v>
      </c>
      <c r="C8" s="64">
        <v>509.423</v>
      </c>
      <c r="D8" s="64">
        <v>13.9818</v>
      </c>
      <c r="E8" s="64">
        <v>14.047800000000001</v>
      </c>
      <c r="F8" s="64">
        <v>13.968400000000001</v>
      </c>
      <c r="G8" s="64">
        <v>14.014699999999999</v>
      </c>
      <c r="H8" s="64">
        <v>14.011799999999999</v>
      </c>
      <c r="I8" s="70">
        <f t="shared" si="0"/>
        <v>14.004900000000001</v>
      </c>
      <c r="J8" s="70"/>
    </row>
    <row r="9" spans="2:14">
      <c r="B9" s="59">
        <v>1200</v>
      </c>
      <c r="C9" s="64">
        <v>532.19500000000005</v>
      </c>
      <c r="D9" s="64">
        <v>13.940799999999999</v>
      </c>
      <c r="E9" s="64">
        <v>14.0021</v>
      </c>
      <c r="F9" s="64">
        <v>13.928699999999999</v>
      </c>
      <c r="G9" s="64">
        <v>13.971299999999999</v>
      </c>
      <c r="H9" s="64">
        <v>13.9695</v>
      </c>
      <c r="I9" s="70">
        <f t="shared" si="0"/>
        <v>13.962479999999999</v>
      </c>
      <c r="J9" s="70"/>
    </row>
    <row r="10" spans="2:14">
      <c r="B10" s="59">
        <v>1400</v>
      </c>
      <c r="C10" s="64">
        <v>555.10500000000002</v>
      </c>
      <c r="D10" s="64">
        <v>13.9109</v>
      </c>
      <c r="E10" s="64">
        <v>13.9681</v>
      </c>
      <c r="F10" s="64">
        <v>13.8996</v>
      </c>
      <c r="G10" s="64">
        <v>13.9397</v>
      </c>
      <c r="H10" s="64">
        <v>13.9382</v>
      </c>
      <c r="I10" s="70">
        <f t="shared" si="0"/>
        <v>13.931299999999998</v>
      </c>
      <c r="J10" s="70"/>
    </row>
    <row r="11" spans="2:14">
      <c r="B11" s="59">
        <v>1600</v>
      </c>
      <c r="C11" s="64">
        <v>578.923</v>
      </c>
      <c r="D11" s="64">
        <v>13.8888</v>
      </c>
      <c r="E11" s="64">
        <v>13.9434</v>
      </c>
      <c r="F11" s="64">
        <v>13.877700000000001</v>
      </c>
      <c r="G11" s="64">
        <v>13.9162</v>
      </c>
      <c r="H11" s="64">
        <v>13.914400000000001</v>
      </c>
      <c r="I11" s="70">
        <f t="shared" si="0"/>
        <v>13.908100000000001</v>
      </c>
      <c r="J11" s="70"/>
    </row>
    <row r="12" spans="2:14">
      <c r="B12" s="59">
        <v>1800</v>
      </c>
      <c r="C12" s="64">
        <v>602.28499999999997</v>
      </c>
      <c r="D12" s="64">
        <v>13.8719</v>
      </c>
      <c r="E12" s="64">
        <v>13.9244</v>
      </c>
      <c r="F12" s="64">
        <v>13.8611</v>
      </c>
      <c r="G12" s="64">
        <v>13.898199999999999</v>
      </c>
      <c r="H12" s="64">
        <v>13.896599999999999</v>
      </c>
      <c r="I12" s="70">
        <f t="shared" si="0"/>
        <v>13.890440000000002</v>
      </c>
      <c r="J12" s="70"/>
    </row>
    <row r="13" spans="2:14">
      <c r="B13" s="59">
        <v>2000</v>
      </c>
      <c r="C13" s="64">
        <v>625.37199999999996</v>
      </c>
      <c r="D13" s="64">
        <v>13.858599999999999</v>
      </c>
      <c r="E13" s="64">
        <v>13.9094</v>
      </c>
      <c r="F13" s="64">
        <v>13.848000000000001</v>
      </c>
      <c r="G13" s="64">
        <v>13.883900000000001</v>
      </c>
      <c r="H13" s="64">
        <v>13.8828</v>
      </c>
      <c r="I13" s="70">
        <f t="shared" si="0"/>
        <v>13.87654</v>
      </c>
      <c r="J13" s="70"/>
    </row>
    <row r="14" spans="2:14">
      <c r="B14" s="59">
        <v>2200</v>
      </c>
      <c r="C14" s="64">
        <v>648.44399999999996</v>
      </c>
      <c r="D14" s="64">
        <v>13.848100000000001</v>
      </c>
      <c r="E14" s="64">
        <v>13.897600000000001</v>
      </c>
      <c r="F14" s="64">
        <v>13.8375</v>
      </c>
      <c r="G14" s="64">
        <v>13.8727</v>
      </c>
      <c r="H14" s="64">
        <v>13.871600000000001</v>
      </c>
      <c r="I14" s="70">
        <f t="shared" si="0"/>
        <v>13.865500000000001</v>
      </c>
      <c r="J14" s="70"/>
    </row>
    <row r="15" spans="2:14">
      <c r="B15" s="59">
        <v>2400</v>
      </c>
      <c r="C15" s="64">
        <v>671.59</v>
      </c>
      <c r="D15" s="64">
        <v>13.839499999999999</v>
      </c>
      <c r="E15" s="64">
        <v>13.8879</v>
      </c>
      <c r="F15" s="64">
        <v>13.8291</v>
      </c>
      <c r="G15" s="64">
        <v>13.8636</v>
      </c>
      <c r="H15" s="64">
        <v>13.8626</v>
      </c>
      <c r="I15" s="70">
        <f t="shared" si="0"/>
        <v>13.856540000000001</v>
      </c>
      <c r="J15" s="70"/>
    </row>
    <row r="16" spans="2:14">
      <c r="B16" s="59">
        <v>2600</v>
      </c>
      <c r="C16" s="64">
        <v>694.59400000000005</v>
      </c>
      <c r="D16" s="64">
        <v>13.8325</v>
      </c>
      <c r="E16" s="64">
        <v>13.88</v>
      </c>
      <c r="F16" s="64">
        <v>13.822100000000001</v>
      </c>
      <c r="G16" s="64">
        <v>13.856199999999999</v>
      </c>
      <c r="H16" s="64">
        <v>13.8553</v>
      </c>
      <c r="I16" s="70">
        <f t="shared" si="0"/>
        <v>13.849219999999999</v>
      </c>
      <c r="J16" s="70"/>
    </row>
    <row r="17" spans="2:10">
      <c r="B17" s="59">
        <v>2800</v>
      </c>
      <c r="C17" s="64">
        <v>718.13699999999994</v>
      </c>
      <c r="D17" s="64">
        <v>13.826599999999999</v>
      </c>
      <c r="E17" s="64">
        <v>13.8735</v>
      </c>
      <c r="F17" s="64">
        <v>13.8163</v>
      </c>
      <c r="G17" s="64">
        <v>13.8499</v>
      </c>
      <c r="H17" s="64">
        <v>13.8491</v>
      </c>
      <c r="I17" s="70">
        <f t="shared" si="0"/>
        <v>13.843079999999997</v>
      </c>
      <c r="J17" s="70"/>
    </row>
    <row r="18" spans="2:10">
      <c r="B18" s="59">
        <v>3000</v>
      </c>
      <c r="C18" s="64">
        <v>741.25400000000002</v>
      </c>
      <c r="D18" s="64">
        <v>13.8216</v>
      </c>
      <c r="E18" s="64">
        <v>13.867900000000001</v>
      </c>
      <c r="F18" s="64">
        <v>13.811400000000001</v>
      </c>
      <c r="G18" s="64">
        <v>13.8446</v>
      </c>
      <c r="H18" s="64">
        <v>13.8439</v>
      </c>
      <c r="I18" s="70">
        <f t="shared" si="0"/>
        <v>13.837880000000002</v>
      </c>
      <c r="J18" s="70"/>
    </row>
    <row r="19" spans="2:10">
      <c r="B19" s="59">
        <v>3200</v>
      </c>
      <c r="C19" s="64">
        <v>764.74800000000005</v>
      </c>
      <c r="D19" s="64">
        <v>13.817399999999999</v>
      </c>
      <c r="E19" s="64">
        <v>13.863200000000001</v>
      </c>
      <c r="F19" s="64">
        <v>13.8073</v>
      </c>
      <c r="G19" s="64">
        <v>13.840199999999999</v>
      </c>
      <c r="H19" s="64">
        <v>13.839399999999999</v>
      </c>
      <c r="I19" s="70">
        <f t="shared" si="0"/>
        <v>13.833499999999997</v>
      </c>
      <c r="J19" s="70"/>
    </row>
    <row r="20" spans="2:10">
      <c r="B20" s="59">
        <v>3400</v>
      </c>
      <c r="C20" s="64">
        <v>788.15</v>
      </c>
      <c r="D20" s="64">
        <v>13.813800000000001</v>
      </c>
      <c r="E20" s="64">
        <v>13.8592</v>
      </c>
      <c r="F20" s="64">
        <v>13.803699999999999</v>
      </c>
      <c r="G20" s="64">
        <v>13.836399999999999</v>
      </c>
      <c r="H20" s="64">
        <v>13.835599999999999</v>
      </c>
      <c r="I20" s="70">
        <f t="shared" si="0"/>
        <v>13.829739999999997</v>
      </c>
      <c r="J20" s="70"/>
    </row>
    <row r="21" spans="2:10">
      <c r="B21" s="59">
        <v>3600</v>
      </c>
      <c r="C21" s="64">
        <v>811.04300000000001</v>
      </c>
      <c r="D21" s="64">
        <v>13.810600000000001</v>
      </c>
      <c r="E21" s="64">
        <v>13.855700000000001</v>
      </c>
      <c r="F21" s="64">
        <v>13.800599999999999</v>
      </c>
      <c r="G21" s="64">
        <v>13.8331</v>
      </c>
      <c r="H21" s="64">
        <v>13.8324</v>
      </c>
      <c r="I21" s="70">
        <f t="shared" si="0"/>
        <v>13.826479999999998</v>
      </c>
      <c r="J21" s="70"/>
    </row>
    <row r="22" spans="2:10">
      <c r="B22" s="59">
        <v>3800</v>
      </c>
      <c r="C22" s="64">
        <v>833.80100000000004</v>
      </c>
      <c r="D22" s="64">
        <v>13.8079</v>
      </c>
      <c r="E22" s="64">
        <v>13.8527</v>
      </c>
      <c r="F22" s="64">
        <v>13.798</v>
      </c>
      <c r="G22" s="64">
        <v>13.8302</v>
      </c>
      <c r="H22" s="64">
        <v>13.829499999999999</v>
      </c>
      <c r="I22" s="70">
        <f t="shared" si="0"/>
        <v>13.82366</v>
      </c>
      <c r="J22" s="70"/>
    </row>
    <row r="23" spans="2:10">
      <c r="B23" s="59">
        <v>4000</v>
      </c>
      <c r="C23" s="64">
        <v>856.53300000000002</v>
      </c>
      <c r="D23" s="64">
        <v>13.8055</v>
      </c>
      <c r="E23" s="64">
        <v>13.850099999999999</v>
      </c>
      <c r="F23" s="64">
        <v>13.7956</v>
      </c>
      <c r="G23" s="64">
        <v>13.8277</v>
      </c>
      <c r="H23" s="64">
        <v>13.827</v>
      </c>
      <c r="I23" s="70">
        <f t="shared" si="0"/>
        <v>13.821180000000002</v>
      </c>
      <c r="J23" s="70"/>
    </row>
    <row r="24" spans="2:10">
      <c r="B24" s="59">
        <v>4200</v>
      </c>
      <c r="C24" s="64">
        <v>879.38499999999999</v>
      </c>
      <c r="D24" s="64">
        <v>13.8034</v>
      </c>
      <c r="E24" s="64">
        <v>13.847799999999999</v>
      </c>
      <c r="F24" s="64">
        <v>13.7936</v>
      </c>
      <c r="G24" s="64">
        <v>13.8255</v>
      </c>
      <c r="H24" s="64">
        <v>13.8249</v>
      </c>
      <c r="I24" s="70">
        <f t="shared" si="0"/>
        <v>13.819040000000001</v>
      </c>
      <c r="J24" s="70"/>
    </row>
    <row r="25" spans="2:10">
      <c r="B25" s="59">
        <v>4400</v>
      </c>
      <c r="C25" s="64">
        <v>903.37300000000005</v>
      </c>
      <c r="D25" s="64">
        <v>13.801500000000001</v>
      </c>
      <c r="E25" s="64">
        <v>13.845800000000001</v>
      </c>
      <c r="F25" s="64">
        <v>13.7918</v>
      </c>
      <c r="G25" s="64">
        <v>13.823600000000001</v>
      </c>
      <c r="H25" s="64">
        <v>13.822900000000001</v>
      </c>
      <c r="I25" s="70">
        <f t="shared" si="0"/>
        <v>13.817119999999999</v>
      </c>
      <c r="J25" s="70"/>
    </row>
    <row r="26" spans="2:10">
      <c r="B26" s="59">
        <v>4600</v>
      </c>
      <c r="C26" s="64">
        <v>926.77800000000002</v>
      </c>
      <c r="D26" s="64">
        <v>13.799899999999999</v>
      </c>
      <c r="E26" s="64">
        <v>13.843999999999999</v>
      </c>
      <c r="F26" s="64">
        <v>13.790100000000001</v>
      </c>
      <c r="G26" s="64">
        <v>13.821899999999999</v>
      </c>
      <c r="H26" s="64">
        <v>13.821300000000001</v>
      </c>
      <c r="I26" s="70">
        <f t="shared" si="0"/>
        <v>13.815440000000001</v>
      </c>
      <c r="J26" s="70"/>
    </row>
    <row r="27" spans="2:10">
      <c r="B27" s="59">
        <v>4800</v>
      </c>
      <c r="C27" s="64">
        <v>949.66200000000003</v>
      </c>
      <c r="D27" s="64">
        <v>13.798400000000001</v>
      </c>
      <c r="E27" s="64">
        <v>13.8424</v>
      </c>
      <c r="F27" s="64">
        <v>13.7887</v>
      </c>
      <c r="G27" s="64">
        <v>13.8203</v>
      </c>
      <c r="H27" s="64">
        <v>13.819699999999999</v>
      </c>
      <c r="I27" s="70">
        <f t="shared" si="0"/>
        <v>13.813899999999999</v>
      </c>
      <c r="J27" s="70"/>
    </row>
    <row r="28" spans="2:10">
      <c r="B28" s="59">
        <v>5000</v>
      </c>
      <c r="C28" s="64">
        <v>972.53300000000002</v>
      </c>
      <c r="D28" s="64">
        <v>13.797000000000001</v>
      </c>
      <c r="E28" s="64">
        <v>13.840999999999999</v>
      </c>
      <c r="F28" s="64">
        <v>13.7874</v>
      </c>
      <c r="G28" s="64">
        <v>13.819000000000001</v>
      </c>
      <c r="H28" s="64">
        <v>13.8184</v>
      </c>
      <c r="I28" s="70">
        <f t="shared" si="0"/>
        <v>13.81256</v>
      </c>
      <c r="J28" s="70"/>
    </row>
    <row r="29" spans="2:10">
      <c r="B29" s="59">
        <v>5200</v>
      </c>
      <c r="C29" s="64">
        <v>996.23699999999997</v>
      </c>
      <c r="D29" s="64">
        <v>13.796900000000001</v>
      </c>
      <c r="E29" s="64">
        <v>13.8408</v>
      </c>
      <c r="F29" s="64">
        <v>13.7873</v>
      </c>
      <c r="G29" s="64">
        <v>13.818899999999999</v>
      </c>
      <c r="H29" s="64">
        <v>13.818300000000001</v>
      </c>
      <c r="I29" s="70">
        <f t="shared" si="0"/>
        <v>13.81244</v>
      </c>
      <c r="J29" s="70"/>
    </row>
    <row r="30" spans="2:10">
      <c r="B30" s="59">
        <v>5400</v>
      </c>
      <c r="C30" s="64">
        <v>1019.85</v>
      </c>
      <c r="D30" s="64">
        <v>13.7967</v>
      </c>
      <c r="E30" s="64">
        <v>13.8407</v>
      </c>
      <c r="F30" s="64">
        <v>13.787100000000001</v>
      </c>
      <c r="G30" s="64">
        <v>13.8187</v>
      </c>
      <c r="H30" s="64">
        <v>13.818099999999999</v>
      </c>
      <c r="I30" s="70">
        <f t="shared" si="0"/>
        <v>13.81226</v>
      </c>
      <c r="J30" s="70"/>
    </row>
    <row r="31" spans="2:10">
      <c r="B31" s="59">
        <v>5600</v>
      </c>
      <c r="C31" s="64">
        <v>1043.81</v>
      </c>
      <c r="D31" s="64">
        <v>13.7966</v>
      </c>
      <c r="E31" s="64">
        <v>13.8405</v>
      </c>
      <c r="F31" s="64">
        <v>13.787000000000001</v>
      </c>
      <c r="G31" s="64">
        <v>13.8186</v>
      </c>
      <c r="H31" s="64">
        <v>13.818</v>
      </c>
      <c r="I31" s="70">
        <f t="shared" si="0"/>
        <v>13.812139999999999</v>
      </c>
      <c r="J31" s="70"/>
    </row>
    <row r="32" spans="2:10">
      <c r="B32" s="59">
        <v>5800</v>
      </c>
      <c r="C32" s="64">
        <v>1068.04</v>
      </c>
      <c r="D32" s="64">
        <v>13.7964</v>
      </c>
      <c r="E32" s="64">
        <v>13.840299999999999</v>
      </c>
      <c r="F32" s="64">
        <v>13.786799999999999</v>
      </c>
      <c r="G32" s="64">
        <v>13.8184</v>
      </c>
      <c r="H32" s="64">
        <v>13.8178</v>
      </c>
      <c r="I32" s="70">
        <f t="shared" si="0"/>
        <v>13.811940000000002</v>
      </c>
      <c r="J32" s="70"/>
    </row>
    <row r="33" spans="2:10">
      <c r="B33" s="59">
        <v>6000</v>
      </c>
      <c r="C33" s="64">
        <v>1091.8699999999999</v>
      </c>
      <c r="D33" s="64">
        <v>13.796200000000001</v>
      </c>
      <c r="E33" s="64">
        <v>13.840199999999999</v>
      </c>
      <c r="F33" s="64">
        <v>13.7867</v>
      </c>
      <c r="G33" s="64">
        <v>13.818199999999999</v>
      </c>
      <c r="H33" s="64">
        <v>13.817600000000001</v>
      </c>
      <c r="I33" s="70">
        <f t="shared" si="0"/>
        <v>13.811780000000002</v>
      </c>
      <c r="J33" s="70"/>
    </row>
    <row r="34" spans="2:10">
      <c r="B34" s="59">
        <v>6200</v>
      </c>
      <c r="C34" s="64">
        <v>1117.03</v>
      </c>
      <c r="D34" s="64">
        <v>13.796099999999999</v>
      </c>
      <c r="E34" s="64">
        <v>13.84</v>
      </c>
      <c r="F34" s="64">
        <v>13.7865</v>
      </c>
      <c r="G34" s="64">
        <v>13.818</v>
      </c>
      <c r="H34" s="64">
        <v>13.817500000000001</v>
      </c>
      <c r="I34" s="70">
        <f t="shared" si="0"/>
        <v>13.81162</v>
      </c>
      <c r="J34" s="70"/>
    </row>
    <row r="35" spans="2:10">
      <c r="B35" s="59">
        <v>6400</v>
      </c>
      <c r="C35" s="64">
        <v>1141.0999999999999</v>
      </c>
      <c r="D35" s="64">
        <v>13.7959</v>
      </c>
      <c r="E35" s="64">
        <v>13.8398</v>
      </c>
      <c r="F35" s="64">
        <v>13.786300000000001</v>
      </c>
      <c r="G35" s="64">
        <v>13.8179</v>
      </c>
      <c r="H35" s="64">
        <v>13.817299999999999</v>
      </c>
      <c r="I35" s="70">
        <f t="shared" ref="I35:I53" si="1">AVERAGE(D35:H35)</f>
        <v>13.811439999999999</v>
      </c>
      <c r="J35" s="70"/>
    </row>
    <row r="36" spans="2:10">
      <c r="B36" s="59">
        <v>6600</v>
      </c>
      <c r="C36" s="64">
        <v>1165.47</v>
      </c>
      <c r="D36" s="64">
        <v>13.7957</v>
      </c>
      <c r="E36" s="64">
        <v>13.839499999999999</v>
      </c>
      <c r="F36" s="64">
        <v>13.786099999999999</v>
      </c>
      <c r="G36" s="64">
        <v>13.8177</v>
      </c>
      <c r="H36" s="64">
        <v>13.8171</v>
      </c>
      <c r="I36" s="70">
        <f t="shared" si="1"/>
        <v>13.81122</v>
      </c>
      <c r="J36" s="70"/>
    </row>
    <row r="37" spans="2:10">
      <c r="B37" s="59">
        <v>6800</v>
      </c>
      <c r="C37" s="64">
        <v>1189.94</v>
      </c>
      <c r="D37" s="64">
        <v>13.795400000000001</v>
      </c>
      <c r="E37" s="64">
        <v>13.8393</v>
      </c>
      <c r="F37" s="64">
        <v>13.7859</v>
      </c>
      <c r="G37" s="64">
        <v>13.817399999999999</v>
      </c>
      <c r="H37" s="64">
        <v>13.8169</v>
      </c>
      <c r="I37" s="70">
        <f t="shared" si="1"/>
        <v>13.810980000000001</v>
      </c>
      <c r="J37" s="70"/>
    </row>
    <row r="38" spans="2:10">
      <c r="B38" s="59">
        <v>7000</v>
      </c>
      <c r="C38" s="64">
        <v>1214.1300000000001</v>
      </c>
      <c r="D38" s="64">
        <v>13.795199999999999</v>
      </c>
      <c r="E38" s="64">
        <v>13.8391</v>
      </c>
      <c r="F38" s="64">
        <v>13.7857</v>
      </c>
      <c r="G38" s="64">
        <v>13.8172</v>
      </c>
      <c r="H38" s="64">
        <v>13.816599999999999</v>
      </c>
      <c r="I38" s="70">
        <f t="shared" si="1"/>
        <v>13.810759999999998</v>
      </c>
      <c r="J38" s="70"/>
    </row>
    <row r="39" spans="2:10">
      <c r="B39" s="59">
        <v>7200</v>
      </c>
      <c r="C39" s="64">
        <v>1238.23</v>
      </c>
      <c r="D39" s="64">
        <v>13.795</v>
      </c>
      <c r="E39" s="64">
        <v>13.838900000000001</v>
      </c>
      <c r="F39" s="64">
        <v>13.785500000000001</v>
      </c>
      <c r="G39" s="64">
        <v>13.817</v>
      </c>
      <c r="H39" s="64">
        <v>13.8164</v>
      </c>
      <c r="I39" s="70">
        <f t="shared" si="1"/>
        <v>13.810560000000001</v>
      </c>
      <c r="J39" s="70"/>
    </row>
    <row r="40" spans="2:10">
      <c r="B40" s="59">
        <v>7400</v>
      </c>
      <c r="C40" s="64">
        <v>1262.26</v>
      </c>
      <c r="D40" s="64">
        <v>13.794700000000001</v>
      </c>
      <c r="E40" s="64">
        <v>13.8386</v>
      </c>
      <c r="F40" s="64">
        <v>13.785299999999999</v>
      </c>
      <c r="G40" s="64">
        <v>13.816800000000001</v>
      </c>
      <c r="H40" s="64">
        <v>13.8162</v>
      </c>
      <c r="I40" s="70">
        <f t="shared" si="1"/>
        <v>13.810319999999999</v>
      </c>
      <c r="J40" s="70"/>
    </row>
    <row r="41" spans="2:10">
      <c r="B41" s="59">
        <v>7600</v>
      </c>
      <c r="C41" s="64">
        <v>1286.4000000000001</v>
      </c>
      <c r="D41" s="64">
        <v>13.794499999999999</v>
      </c>
      <c r="E41" s="64">
        <v>13.8384</v>
      </c>
      <c r="F41" s="64">
        <v>13.785</v>
      </c>
      <c r="G41" s="64">
        <v>13.8165</v>
      </c>
      <c r="H41" s="64">
        <v>13.816000000000001</v>
      </c>
      <c r="I41" s="70">
        <f t="shared" si="1"/>
        <v>13.810079999999999</v>
      </c>
      <c r="J41" s="70"/>
    </row>
    <row r="42" spans="2:10">
      <c r="B42" s="59">
        <v>7800</v>
      </c>
      <c r="C42" s="64">
        <v>1310.53</v>
      </c>
      <c r="D42" s="64">
        <v>13.7942</v>
      </c>
      <c r="E42" s="64">
        <v>13.838100000000001</v>
      </c>
      <c r="F42" s="64">
        <v>13.784800000000001</v>
      </c>
      <c r="G42" s="64">
        <v>13.8163</v>
      </c>
      <c r="H42" s="64">
        <v>13.8157</v>
      </c>
      <c r="I42" s="70">
        <f t="shared" si="1"/>
        <v>13.809820000000002</v>
      </c>
      <c r="J42" s="70"/>
    </row>
    <row r="43" spans="2:10">
      <c r="B43" s="59">
        <v>8000</v>
      </c>
      <c r="C43" s="64">
        <v>1334.46</v>
      </c>
      <c r="D43" s="64">
        <v>13.793900000000001</v>
      </c>
      <c r="E43" s="64">
        <v>13.837899999999999</v>
      </c>
      <c r="F43" s="64">
        <v>13.7845</v>
      </c>
      <c r="G43" s="64">
        <v>13.8161</v>
      </c>
      <c r="H43" s="64">
        <v>13.8155</v>
      </c>
      <c r="I43" s="70">
        <f t="shared" si="1"/>
        <v>13.80958</v>
      </c>
      <c r="J43" s="70"/>
    </row>
    <row r="44" spans="2:10">
      <c r="B44" s="59">
        <v>8200</v>
      </c>
      <c r="C44" s="64">
        <v>1358.47</v>
      </c>
      <c r="D44" s="64">
        <v>13.793900000000001</v>
      </c>
      <c r="E44" s="64">
        <v>13.837899999999999</v>
      </c>
      <c r="F44" s="64">
        <v>13.7845</v>
      </c>
      <c r="G44" s="64">
        <v>13.8161</v>
      </c>
      <c r="H44" s="64">
        <v>13.8155</v>
      </c>
      <c r="I44" s="70">
        <f t="shared" si="1"/>
        <v>13.80958</v>
      </c>
      <c r="J44" s="70"/>
    </row>
    <row r="45" spans="2:10">
      <c r="B45" s="59">
        <v>8400</v>
      </c>
      <c r="C45" s="64">
        <v>1382.58</v>
      </c>
      <c r="D45" s="64">
        <v>13.793900000000001</v>
      </c>
      <c r="E45" s="64">
        <v>13.837899999999999</v>
      </c>
      <c r="F45" s="64">
        <v>13.7845</v>
      </c>
      <c r="G45" s="64">
        <v>13.816000000000001</v>
      </c>
      <c r="H45" s="64">
        <v>13.8155</v>
      </c>
      <c r="I45" s="70">
        <f t="shared" si="1"/>
        <v>13.809559999999999</v>
      </c>
      <c r="J45" s="70"/>
    </row>
    <row r="46" spans="2:10">
      <c r="B46" s="59">
        <v>8600</v>
      </c>
      <c r="C46" s="64">
        <v>1406.66</v>
      </c>
      <c r="D46" s="64">
        <v>13.793900000000001</v>
      </c>
      <c r="E46" s="64">
        <v>13.837899999999999</v>
      </c>
      <c r="F46" s="64">
        <v>13.7845</v>
      </c>
      <c r="G46" s="64">
        <v>13.816000000000001</v>
      </c>
      <c r="H46" s="64">
        <v>13.8155</v>
      </c>
      <c r="I46" s="70">
        <f t="shared" si="1"/>
        <v>13.809559999999999</v>
      </c>
      <c r="J46" s="70"/>
    </row>
    <row r="47" spans="2:10">
      <c r="B47" s="59">
        <v>8800</v>
      </c>
      <c r="C47" s="64">
        <v>1430.72</v>
      </c>
      <c r="D47" s="64">
        <v>13.793900000000001</v>
      </c>
      <c r="E47" s="64">
        <v>13.837899999999999</v>
      </c>
      <c r="F47" s="64">
        <v>13.7845</v>
      </c>
      <c r="G47" s="64">
        <v>13.816000000000001</v>
      </c>
      <c r="H47" s="64">
        <v>13.8155</v>
      </c>
      <c r="I47" s="70">
        <f t="shared" si="1"/>
        <v>13.809559999999999</v>
      </c>
      <c r="J47" s="70"/>
    </row>
    <row r="48" spans="2:10">
      <c r="B48" s="59">
        <v>9000</v>
      </c>
      <c r="C48" s="64">
        <v>1454.09</v>
      </c>
      <c r="D48" s="64">
        <v>13.793900000000001</v>
      </c>
      <c r="E48" s="64">
        <v>13.8378</v>
      </c>
      <c r="F48" s="64">
        <v>13.7845</v>
      </c>
      <c r="G48" s="64">
        <v>13.816000000000001</v>
      </c>
      <c r="H48" s="64">
        <v>13.8155</v>
      </c>
      <c r="I48" s="70">
        <f t="shared" si="1"/>
        <v>13.809540000000002</v>
      </c>
      <c r="J48" s="70"/>
    </row>
    <row r="49" spans="2:10">
      <c r="B49" s="59">
        <v>9200</v>
      </c>
      <c r="C49" s="64">
        <v>1477.69</v>
      </c>
      <c r="D49" s="64">
        <v>13.793900000000001</v>
      </c>
      <c r="E49" s="64">
        <v>13.8378</v>
      </c>
      <c r="F49" s="64">
        <v>13.7845</v>
      </c>
      <c r="G49" s="64">
        <v>13.816000000000001</v>
      </c>
      <c r="H49" s="64">
        <v>13.8155</v>
      </c>
      <c r="I49" s="70">
        <f t="shared" si="1"/>
        <v>13.809540000000002</v>
      </c>
      <c r="J49" s="70"/>
    </row>
    <row r="50" spans="2:10">
      <c r="B50" s="59">
        <v>9400</v>
      </c>
      <c r="C50" s="64">
        <v>1501.16</v>
      </c>
      <c r="D50" s="64">
        <v>13.793900000000001</v>
      </c>
      <c r="E50" s="64">
        <v>13.8378</v>
      </c>
      <c r="F50" s="64">
        <v>13.7845</v>
      </c>
      <c r="G50" s="64">
        <v>13.816000000000001</v>
      </c>
      <c r="H50" s="64">
        <v>13.8154</v>
      </c>
      <c r="I50" s="70">
        <f t="shared" si="1"/>
        <v>13.809520000000001</v>
      </c>
      <c r="J50" s="70"/>
    </row>
    <row r="51" spans="2:10">
      <c r="B51" s="59">
        <v>9600</v>
      </c>
      <c r="C51" s="64">
        <v>1524.82</v>
      </c>
      <c r="D51" s="64">
        <v>13.793900000000001</v>
      </c>
      <c r="E51" s="64">
        <v>13.8378</v>
      </c>
      <c r="F51" s="64">
        <v>13.7845</v>
      </c>
      <c r="G51" s="64">
        <v>13.816000000000001</v>
      </c>
      <c r="H51" s="64">
        <v>13.8154</v>
      </c>
      <c r="I51" s="70">
        <f t="shared" si="1"/>
        <v>13.809520000000001</v>
      </c>
      <c r="J51" s="70"/>
    </row>
    <row r="52" spans="2:10">
      <c r="B52" s="59">
        <v>9800</v>
      </c>
      <c r="C52" s="64">
        <v>1548.45</v>
      </c>
      <c r="D52" s="64">
        <v>13.793900000000001</v>
      </c>
      <c r="E52" s="64">
        <v>13.8378</v>
      </c>
      <c r="F52" s="64">
        <v>13.7845</v>
      </c>
      <c r="G52" s="64">
        <v>13.816000000000001</v>
      </c>
      <c r="H52" s="64">
        <v>13.8154</v>
      </c>
      <c r="I52" s="70">
        <f t="shared" si="1"/>
        <v>13.809520000000001</v>
      </c>
      <c r="J52" s="70"/>
    </row>
    <row r="53" spans="2:10">
      <c r="B53" s="59">
        <v>10000</v>
      </c>
      <c r="C53" s="64">
        <v>1571.45</v>
      </c>
      <c r="D53" s="64">
        <v>13.793900000000001</v>
      </c>
      <c r="E53" s="64">
        <v>13.8378</v>
      </c>
      <c r="F53" s="64">
        <v>13.7845</v>
      </c>
      <c r="G53" s="64">
        <v>13.816000000000001</v>
      </c>
      <c r="H53" s="64">
        <v>13.8154</v>
      </c>
      <c r="I53" s="70">
        <f t="shared" si="1"/>
        <v>13.809520000000001</v>
      </c>
      <c r="J53" s="70"/>
    </row>
  </sheetData>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6F3C1-EEE3-7449-BE10-61316295DA2B}">
  <sheetPr codeName="Sheet29">
    <tabColor theme="9"/>
  </sheetPr>
  <dimension ref="A1"/>
  <sheetViews>
    <sheetView view="pageBreakPreview" zoomScale="60" zoomScaleNormal="100" workbookViewId="0">
      <selection activeCell="C3" sqref="C3:H53"/>
    </sheetView>
  </sheetViews>
  <sheetFormatPr baseColWidth="10" defaultRowHeight="16"/>
  <sheetData/>
  <pageMargins left="0.7" right="0.7" top="0.75" bottom="0.75" header="0.3" footer="0.3"/>
  <pageSetup paperSize="9" orientation="portrait" horizontalDpi="0" verticalDpi="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55506-8718-704B-9EC5-E1DF707AB6A3}">
  <sheetPr codeName="Sheet30"/>
  <dimension ref="B1:P122"/>
  <sheetViews>
    <sheetView topLeftCell="D1" workbookViewId="0">
      <selection activeCell="C3" sqref="C3:H53"/>
    </sheetView>
  </sheetViews>
  <sheetFormatPr baseColWidth="10" defaultRowHeight="16"/>
  <cols>
    <col min="1" max="3" width="10.83203125" style="59"/>
    <col min="4" max="4" width="20.1640625" style="60" bestFit="1" customWidth="1"/>
    <col min="5" max="5" width="12.5" style="60" bestFit="1" customWidth="1"/>
    <col min="6" max="6" width="15.5" style="60" bestFit="1" customWidth="1"/>
    <col min="7" max="10" width="10.83203125" style="60"/>
    <col min="11" max="11" width="14.83203125" style="60" bestFit="1" customWidth="1"/>
    <col min="12" max="12" width="13.6640625" style="60" bestFit="1" customWidth="1"/>
    <col min="13" max="16384" width="10.83203125" style="59"/>
  </cols>
  <sheetData>
    <row r="1" spans="2:16">
      <c r="D1" s="60" t="s">
        <v>73</v>
      </c>
      <c r="E1" s="60" t="s">
        <v>74</v>
      </c>
      <c r="F1" s="511" t="s">
        <v>72</v>
      </c>
      <c r="G1" s="511"/>
      <c r="H1" s="511"/>
      <c r="I1" s="511"/>
      <c r="J1" s="511"/>
      <c r="L1" s="60" t="s">
        <v>71</v>
      </c>
    </row>
    <row r="2" spans="2:16">
      <c r="B2" s="59" t="s">
        <v>70</v>
      </c>
      <c r="C2" s="59" t="s">
        <v>69</v>
      </c>
      <c r="D2" s="60" t="s">
        <v>67</v>
      </c>
      <c r="E2" s="60" t="s">
        <v>68</v>
      </c>
      <c r="F2" s="60" t="s">
        <v>66</v>
      </c>
      <c r="G2" s="60" t="s">
        <v>65</v>
      </c>
      <c r="H2" s="60" t="s">
        <v>64</v>
      </c>
      <c r="I2" s="60" t="s">
        <v>63</v>
      </c>
      <c r="J2" s="60" t="s">
        <v>62</v>
      </c>
      <c r="K2" s="60" t="s">
        <v>61</v>
      </c>
      <c r="L2" s="60" t="s">
        <v>60</v>
      </c>
      <c r="P2" s="66" t="s">
        <v>59</v>
      </c>
    </row>
    <row r="3" spans="2:16">
      <c r="B3" s="59">
        <v>1</v>
      </c>
      <c r="C3" s="65">
        <v>1</v>
      </c>
      <c r="D3" s="60">
        <f t="shared" ref="D3:D62" si="0">$E$3</f>
        <v>1.2596397116574809E-2</v>
      </c>
      <c r="E3" s="60">
        <f>Reg_30days!Z32</f>
        <v>1.2596397116574809E-2</v>
      </c>
      <c r="F3" s="64">
        <v>2.47882E-2</v>
      </c>
      <c r="G3" s="64">
        <v>2.4812600000000001E-2</v>
      </c>
      <c r="H3" s="64">
        <v>2.4789499999999999E-2</v>
      </c>
      <c r="I3" s="64">
        <v>2.4827800000000001E-2</v>
      </c>
      <c r="J3" s="64">
        <v>2.4785999999999999E-2</v>
      </c>
      <c r="K3" s="62">
        <f>AVERAGE(F3:J3)</f>
        <v>2.4800819999999998E-2</v>
      </c>
      <c r="L3" s="60">
        <f>AVERAGE(K3:K6)</f>
        <v>2.3285854999999998E-2</v>
      </c>
    </row>
    <row r="4" spans="2:16">
      <c r="B4" s="59">
        <v>2</v>
      </c>
      <c r="C4" s="65">
        <v>2</v>
      </c>
      <c r="D4" s="60">
        <f t="shared" si="0"/>
        <v>1.2596397116574809E-2</v>
      </c>
      <c r="E4" s="60">
        <f>Reg_30days!Z33</f>
        <v>1.3190538132291667E-2</v>
      </c>
      <c r="F4" s="64">
        <v>2.45604E-2</v>
      </c>
      <c r="G4" s="64">
        <v>2.3879999999999998E-2</v>
      </c>
      <c r="H4" s="64">
        <v>2.11866E-2</v>
      </c>
      <c r="I4" s="64">
        <v>2.28059E-2</v>
      </c>
      <c r="J4" s="64">
        <v>2.1908199999999999E-2</v>
      </c>
      <c r="K4" s="62">
        <f t="shared" ref="K4:K62" si="1">AVERAGE(F4:J4)</f>
        <v>2.2868220000000002E-2</v>
      </c>
      <c r="L4" s="60">
        <f>AVERAGE(K3:K7)</f>
        <v>2.3306487999999997E-2</v>
      </c>
    </row>
    <row r="5" spans="2:16">
      <c r="B5" s="59">
        <v>3</v>
      </c>
      <c r="C5" s="65">
        <v>3</v>
      </c>
      <c r="D5" s="60">
        <f t="shared" si="0"/>
        <v>1.2596397116574809E-2</v>
      </c>
      <c r="E5" s="60">
        <f>Reg_30days!Z34</f>
        <v>1.4105238570401144E-2</v>
      </c>
      <c r="F5" s="64">
        <v>2.47262E-2</v>
      </c>
      <c r="G5" s="64">
        <v>2.3951199999999999E-2</v>
      </c>
      <c r="H5" s="64">
        <v>2.0453499999999999E-2</v>
      </c>
      <c r="I5" s="64">
        <v>2.19683E-2</v>
      </c>
      <c r="J5" s="64">
        <v>2.2575999999999999E-2</v>
      </c>
      <c r="K5" s="62">
        <f t="shared" si="1"/>
        <v>2.2735039999999998E-2</v>
      </c>
      <c r="L5" s="60">
        <f>AVERAGE(K3:K8)</f>
        <v>2.3324623333333332E-2</v>
      </c>
    </row>
    <row r="6" spans="2:16">
      <c r="B6" s="59">
        <v>4</v>
      </c>
      <c r="C6" s="65">
        <v>4</v>
      </c>
      <c r="D6" s="60">
        <f t="shared" si="0"/>
        <v>1.2596397116574809E-2</v>
      </c>
      <c r="E6" s="60">
        <f>Reg_30days!Z35</f>
        <v>1.5091188888357934E-2</v>
      </c>
      <c r="F6" s="64">
        <v>2.4710900000000001E-2</v>
      </c>
      <c r="G6" s="64">
        <v>2.3529899999999999E-2</v>
      </c>
      <c r="H6" s="64">
        <v>2.1272200000000002E-2</v>
      </c>
      <c r="I6" s="64">
        <v>2.1906499999999999E-2</v>
      </c>
      <c r="J6" s="64">
        <v>2.22772E-2</v>
      </c>
      <c r="K6" s="62">
        <f t="shared" si="1"/>
        <v>2.273934E-2</v>
      </c>
      <c r="L6" s="60">
        <f>AVERAGE(K3:K9)</f>
        <v>2.3310437142857139E-2</v>
      </c>
    </row>
    <row r="7" spans="2:16">
      <c r="B7" s="59">
        <v>5</v>
      </c>
      <c r="C7" s="65">
        <v>5</v>
      </c>
      <c r="D7" s="60">
        <f t="shared" si="0"/>
        <v>1.2596397116574809E-2</v>
      </c>
      <c r="E7" s="60">
        <f>Reg_30days!Z36</f>
        <v>1.5831502575174679E-2</v>
      </c>
      <c r="F7" s="64">
        <v>2.45346E-2</v>
      </c>
      <c r="G7" s="64">
        <v>2.35269E-2</v>
      </c>
      <c r="H7" s="64">
        <v>2.3444099999999999E-2</v>
      </c>
      <c r="I7" s="64">
        <v>2.2323099999999998E-2</v>
      </c>
      <c r="J7" s="64">
        <v>2.3116399999999999E-2</v>
      </c>
      <c r="K7" s="62">
        <f t="shared" si="1"/>
        <v>2.338902E-2</v>
      </c>
      <c r="L7" s="60">
        <f t="shared" ref="L7:L59" si="2">AVERAGE(K4:K10)</f>
        <v>2.3098102857142859E-2</v>
      </c>
    </row>
    <row r="8" spans="2:16">
      <c r="B8" s="59">
        <v>6</v>
      </c>
      <c r="C8" s="65">
        <v>6</v>
      </c>
      <c r="D8" s="60">
        <f t="shared" si="0"/>
        <v>1.2596397116574809E-2</v>
      </c>
      <c r="E8" s="60">
        <f>Reg_30days!Z37</f>
        <v>1.6559195584104503E-2</v>
      </c>
      <c r="F8" s="64">
        <v>2.45726E-2</v>
      </c>
      <c r="G8" s="64">
        <v>2.3723899999999999E-2</v>
      </c>
      <c r="H8" s="64">
        <v>2.3177699999999999E-2</v>
      </c>
      <c r="I8" s="64">
        <v>2.1884199999999999E-2</v>
      </c>
      <c r="J8" s="64">
        <v>2.3718099999999999E-2</v>
      </c>
      <c r="K8" s="62">
        <f t="shared" si="1"/>
        <v>2.34153E-2</v>
      </c>
      <c r="L8" s="60">
        <f t="shared" si="2"/>
        <v>2.3147559999999994E-2</v>
      </c>
    </row>
    <row r="9" spans="2:16">
      <c r="B9" s="59">
        <v>7</v>
      </c>
      <c r="C9" s="65">
        <v>7</v>
      </c>
      <c r="D9" s="60">
        <f t="shared" si="0"/>
        <v>1.2596397116574809E-2</v>
      </c>
      <c r="E9" s="60">
        <f>Reg_30days!Z38</f>
        <v>1.7423507423747826E-2</v>
      </c>
      <c r="F9" s="64">
        <v>2.4652500000000001E-2</v>
      </c>
      <c r="G9" s="64">
        <v>2.3238700000000001E-2</v>
      </c>
      <c r="H9" s="64">
        <v>2.2986900000000001E-2</v>
      </c>
      <c r="I9" s="64">
        <v>2.1455800000000001E-2</v>
      </c>
      <c r="J9" s="64">
        <v>2.37927E-2</v>
      </c>
      <c r="K9" s="62">
        <f t="shared" si="1"/>
        <v>2.3225320000000001E-2</v>
      </c>
      <c r="L9" s="60">
        <f t="shared" si="2"/>
        <v>2.3232039999999999E-2</v>
      </c>
    </row>
    <row r="10" spans="2:16">
      <c r="B10" s="59">
        <v>8</v>
      </c>
      <c r="C10" s="65">
        <v>8</v>
      </c>
      <c r="D10" s="60">
        <f t="shared" si="0"/>
        <v>1.2596397116574809E-2</v>
      </c>
      <c r="E10" s="60">
        <f>Reg_30days!Z39</f>
        <v>1.7916830283920514E-2</v>
      </c>
      <c r="F10" s="64">
        <v>2.4346599999999999E-2</v>
      </c>
      <c r="G10" s="64">
        <v>2.4073600000000001E-2</v>
      </c>
      <c r="H10" s="64">
        <v>2.19256E-2</v>
      </c>
      <c r="I10" s="64">
        <v>2.22515E-2</v>
      </c>
      <c r="J10" s="64">
        <v>2.3975099999999999E-2</v>
      </c>
      <c r="K10" s="62">
        <f t="shared" si="1"/>
        <v>2.3314479999999999E-2</v>
      </c>
      <c r="L10" s="60">
        <f t="shared" si="2"/>
        <v>2.3319488571428574E-2</v>
      </c>
    </row>
    <row r="11" spans="2:16">
      <c r="B11" s="59">
        <v>9</v>
      </c>
      <c r="C11" s="65">
        <v>9</v>
      </c>
      <c r="D11" s="60">
        <f t="shared" si="0"/>
        <v>1.2596397116574809E-2</v>
      </c>
      <c r="E11" s="60">
        <f>Reg_30days!Z40</f>
        <v>1.8746478938799601E-2</v>
      </c>
      <c r="F11" s="64">
        <v>2.4423400000000001E-2</v>
      </c>
      <c r="G11" s="64">
        <v>2.3251600000000001E-2</v>
      </c>
      <c r="H11" s="64">
        <v>2.3780800000000001E-2</v>
      </c>
      <c r="I11" s="64">
        <v>2.0870400000000001E-2</v>
      </c>
      <c r="J11" s="64">
        <v>2.37459E-2</v>
      </c>
      <c r="K11" s="62">
        <f t="shared" si="1"/>
        <v>2.3214419999999999E-2</v>
      </c>
      <c r="L11" s="60">
        <f t="shared" si="2"/>
        <v>2.3310322857142855E-2</v>
      </c>
    </row>
    <row r="12" spans="2:16">
      <c r="B12" s="59">
        <v>10</v>
      </c>
      <c r="C12" s="65">
        <v>10</v>
      </c>
      <c r="D12" s="60">
        <f t="shared" si="0"/>
        <v>1.2596397116574809E-2</v>
      </c>
      <c r="E12" s="60">
        <f>Reg_30days!Z41</f>
        <v>1.9534492665026933E-2</v>
      </c>
      <c r="F12" s="64">
        <v>2.4415099999999999E-2</v>
      </c>
      <c r="G12" s="64">
        <v>2.3673900000000001E-2</v>
      </c>
      <c r="H12" s="64">
        <v>2.28731E-2</v>
      </c>
      <c r="I12" s="64">
        <v>2.1050300000000001E-2</v>
      </c>
      <c r="J12" s="64">
        <v>2.4619599999999998E-2</v>
      </c>
      <c r="K12" s="62">
        <f t="shared" si="1"/>
        <v>2.3326399999999997E-2</v>
      </c>
      <c r="L12" s="60">
        <f t="shared" si="2"/>
        <v>2.3308934285714285E-2</v>
      </c>
    </row>
    <row r="13" spans="2:16">
      <c r="B13" s="59">
        <v>11</v>
      </c>
      <c r="C13" s="65">
        <v>11</v>
      </c>
      <c r="D13" s="60">
        <f t="shared" si="0"/>
        <v>1.2596397116574809E-2</v>
      </c>
      <c r="E13" s="60">
        <f>Reg_30days!Z42</f>
        <v>2.0085907841458608E-2</v>
      </c>
      <c r="F13" s="64">
        <v>2.4465199999999999E-2</v>
      </c>
      <c r="G13" s="64">
        <v>2.3534200000000002E-2</v>
      </c>
      <c r="H13" s="64">
        <v>2.3006800000000001E-2</v>
      </c>
      <c r="I13" s="64">
        <v>2.1037400000000001E-2</v>
      </c>
      <c r="J13" s="64">
        <v>2.4713800000000001E-2</v>
      </c>
      <c r="K13" s="62">
        <f t="shared" si="1"/>
        <v>2.3351479999999997E-2</v>
      </c>
      <c r="L13" s="60">
        <f t="shared" si="2"/>
        <v>2.3335871428571429E-2</v>
      </c>
    </row>
    <row r="14" spans="2:16">
      <c r="B14" s="59">
        <v>12</v>
      </c>
      <c r="C14" s="65">
        <v>12</v>
      </c>
      <c r="D14" s="60">
        <f t="shared" si="0"/>
        <v>1.2596397116574809E-2</v>
      </c>
      <c r="E14" s="60">
        <f>Reg_30days!Z43</f>
        <v>2.0574636825838793E-2</v>
      </c>
      <c r="F14" s="64">
        <v>2.4523199999999998E-2</v>
      </c>
      <c r="G14" s="64">
        <v>2.3327199999999999E-2</v>
      </c>
      <c r="H14" s="64">
        <v>2.29835E-2</v>
      </c>
      <c r="I14" s="64">
        <v>2.1310099999999998E-2</v>
      </c>
      <c r="J14" s="64">
        <v>2.44803E-2</v>
      </c>
      <c r="K14" s="62">
        <f t="shared" si="1"/>
        <v>2.3324859999999999E-2</v>
      </c>
      <c r="L14" s="60">
        <f t="shared" si="2"/>
        <v>2.3338180000000004E-2</v>
      </c>
    </row>
    <row r="15" spans="2:16">
      <c r="B15" s="59">
        <v>13</v>
      </c>
      <c r="C15" s="65">
        <v>13</v>
      </c>
      <c r="D15" s="60">
        <f t="shared" si="0"/>
        <v>1.2596397116574809E-2</v>
      </c>
      <c r="E15" s="60">
        <f>Reg_30days!Z44</f>
        <v>2.1674524322396777E-2</v>
      </c>
      <c r="F15" s="64">
        <v>2.3994000000000001E-2</v>
      </c>
      <c r="G15" s="64">
        <v>2.40837E-2</v>
      </c>
      <c r="H15" s="64">
        <v>2.30928E-2</v>
      </c>
      <c r="I15" s="64">
        <v>2.1522099999999999E-2</v>
      </c>
      <c r="J15" s="64">
        <v>2.4335300000000001E-2</v>
      </c>
      <c r="K15" s="62">
        <f t="shared" si="1"/>
        <v>2.3405580000000002E-2</v>
      </c>
      <c r="L15" s="60">
        <f t="shared" si="2"/>
        <v>2.3240125714285714E-2</v>
      </c>
    </row>
    <row r="16" spans="2:16">
      <c r="B16" s="59">
        <v>14</v>
      </c>
      <c r="C16" s="65">
        <v>14</v>
      </c>
      <c r="D16" s="60">
        <f t="shared" si="0"/>
        <v>1.2596397116574809E-2</v>
      </c>
      <c r="E16" s="60">
        <f>Reg_30days!Z45</f>
        <v>2.2735848517223801E-2</v>
      </c>
      <c r="F16" s="64">
        <v>2.41099E-2</v>
      </c>
      <c r="G16" s="64">
        <v>2.3458099999999999E-2</v>
      </c>
      <c r="H16" s="64">
        <v>2.29397E-2</v>
      </c>
      <c r="I16" s="64">
        <v>2.2269299999999999E-2</v>
      </c>
      <c r="J16" s="64">
        <v>2.4292399999999999E-2</v>
      </c>
      <c r="K16" s="62">
        <f t="shared" si="1"/>
        <v>2.3413879999999998E-2</v>
      </c>
      <c r="L16" s="60">
        <f t="shared" si="2"/>
        <v>2.311626857142857E-2</v>
      </c>
    </row>
    <row r="17" spans="2:12">
      <c r="B17" s="59">
        <v>15</v>
      </c>
      <c r="C17" s="65">
        <v>15</v>
      </c>
      <c r="D17" s="60">
        <f t="shared" si="0"/>
        <v>1.2596397116574809E-2</v>
      </c>
      <c r="E17" s="60">
        <f>Reg_30days!Z46</f>
        <v>2.3620099698526163E-2</v>
      </c>
      <c r="F17" s="64">
        <v>2.4296600000000002E-2</v>
      </c>
      <c r="G17" s="64">
        <v>2.3513900000000001E-2</v>
      </c>
      <c r="H17" s="64">
        <v>2.2398999999999999E-2</v>
      </c>
      <c r="I17" s="64">
        <v>2.2301100000000001E-2</v>
      </c>
      <c r="J17" s="64">
        <v>2.41426E-2</v>
      </c>
      <c r="K17" s="62">
        <f t="shared" si="1"/>
        <v>2.3330640000000003E-2</v>
      </c>
      <c r="L17" s="60">
        <f t="shared" si="2"/>
        <v>2.2949325714285713E-2</v>
      </c>
    </row>
    <row r="18" spans="2:12">
      <c r="B18" s="59">
        <v>16</v>
      </c>
      <c r="C18" s="65">
        <v>16</v>
      </c>
      <c r="D18" s="60">
        <f t="shared" si="0"/>
        <v>1.2596397116574809E-2</v>
      </c>
      <c r="E18" s="60">
        <f>Reg_30days!Z47</f>
        <v>2.4767234629103567E-2</v>
      </c>
      <c r="F18" s="64">
        <v>2.3567299999999999E-2</v>
      </c>
      <c r="G18" s="64">
        <v>2.2502100000000001E-2</v>
      </c>
      <c r="H18" s="64">
        <v>2.2423100000000001E-2</v>
      </c>
      <c r="I18" s="64">
        <v>2.02121E-2</v>
      </c>
      <c r="J18" s="64">
        <v>2.3935600000000001E-2</v>
      </c>
      <c r="K18" s="62">
        <f t="shared" si="1"/>
        <v>2.2528039999999999E-2</v>
      </c>
      <c r="L18" s="60">
        <f t="shared" si="2"/>
        <v>2.2688754285714288E-2</v>
      </c>
    </row>
    <row r="19" spans="2:12">
      <c r="B19" s="59">
        <v>17</v>
      </c>
      <c r="C19" s="65">
        <v>17</v>
      </c>
      <c r="D19" s="60">
        <f t="shared" si="0"/>
        <v>1.2596397116574809E-2</v>
      </c>
      <c r="E19" s="60">
        <f>Reg_30days!Z48</f>
        <v>2.585014354890915E-2</v>
      </c>
      <c r="F19" s="64">
        <v>2.3877700000000002E-2</v>
      </c>
      <c r="G19" s="64">
        <v>2.2302200000000001E-2</v>
      </c>
      <c r="H19" s="64">
        <v>2.1746600000000001E-2</v>
      </c>
      <c r="I19" s="64">
        <v>2.0788999999999998E-2</v>
      </c>
      <c r="J19" s="64">
        <v>2.3581499999999998E-2</v>
      </c>
      <c r="K19" s="62">
        <f t="shared" si="1"/>
        <v>2.2459400000000001E-2</v>
      </c>
      <c r="L19" s="60">
        <f t="shared" si="2"/>
        <v>2.2414394285714286E-2</v>
      </c>
    </row>
    <row r="20" spans="2:12">
      <c r="B20" s="59">
        <v>18</v>
      </c>
      <c r="C20" s="65">
        <v>18</v>
      </c>
      <c r="D20" s="60">
        <f t="shared" si="0"/>
        <v>1.2596397116574809E-2</v>
      </c>
      <c r="E20" s="60">
        <f>Reg_30days!Z49</f>
        <v>2.6643544590570896E-2</v>
      </c>
      <c r="F20" s="64">
        <v>2.3293999999999999E-2</v>
      </c>
      <c r="G20" s="64">
        <v>2.2085500000000001E-2</v>
      </c>
      <c r="H20" s="64">
        <v>2.22591E-2</v>
      </c>
      <c r="I20" s="64">
        <v>1.9722900000000002E-2</v>
      </c>
      <c r="J20" s="64">
        <v>2.3552900000000002E-2</v>
      </c>
      <c r="K20" s="62">
        <f t="shared" si="1"/>
        <v>2.2182880000000002E-2</v>
      </c>
      <c r="L20" s="60">
        <f t="shared" si="2"/>
        <v>2.2090614285714287E-2</v>
      </c>
    </row>
    <row r="21" spans="2:12">
      <c r="B21" s="59">
        <v>19</v>
      </c>
      <c r="C21" s="65">
        <v>19</v>
      </c>
      <c r="D21" s="60">
        <f t="shared" si="0"/>
        <v>1.2596397116574809E-2</v>
      </c>
      <c r="E21" s="60">
        <f>Reg_30days!Z50</f>
        <v>2.6811910320691589E-2</v>
      </c>
      <c r="F21" s="64">
        <v>2.2188599999999999E-2</v>
      </c>
      <c r="G21" s="64">
        <v>2.14863E-2</v>
      </c>
      <c r="H21" s="64">
        <v>2.1693299999999999E-2</v>
      </c>
      <c r="I21" s="64">
        <v>1.91407E-2</v>
      </c>
      <c r="J21" s="64">
        <v>2.2995399999999999E-2</v>
      </c>
      <c r="K21" s="62">
        <f t="shared" si="1"/>
        <v>2.150086E-2</v>
      </c>
      <c r="L21" s="60">
        <f t="shared" si="2"/>
        <v>2.169256857142857E-2</v>
      </c>
    </row>
    <row r="22" spans="2:12">
      <c r="B22" s="59">
        <v>20</v>
      </c>
      <c r="C22" s="65">
        <v>20</v>
      </c>
      <c r="D22" s="60">
        <f t="shared" si="0"/>
        <v>1.2596397116574809E-2</v>
      </c>
      <c r="E22" s="60">
        <f>Reg_30days!Z51</f>
        <v>2.7254024010539338E-2</v>
      </c>
      <c r="F22" s="64">
        <v>2.2390899999999998E-2</v>
      </c>
      <c r="G22" s="64">
        <v>2.1309000000000002E-2</v>
      </c>
      <c r="H22" s="64">
        <v>2.16084E-2</v>
      </c>
      <c r="I22" s="64">
        <v>1.9520699999999998E-2</v>
      </c>
      <c r="J22" s="64">
        <v>2.25963E-2</v>
      </c>
      <c r="K22" s="62">
        <f t="shared" si="1"/>
        <v>2.148506E-2</v>
      </c>
      <c r="L22" s="60">
        <f t="shared" si="2"/>
        <v>2.1295068571428571E-2</v>
      </c>
    </row>
    <row r="23" spans="2:12">
      <c r="B23" s="59">
        <v>21</v>
      </c>
      <c r="C23" s="65">
        <v>21</v>
      </c>
      <c r="D23" s="60">
        <f t="shared" si="0"/>
        <v>1.2596397116574809E-2</v>
      </c>
      <c r="E23" s="60">
        <f>Reg_30days!Z52</f>
        <v>2.7149173242110435E-2</v>
      </c>
      <c r="F23" s="64">
        <v>2.1981400000000002E-2</v>
      </c>
      <c r="G23" s="64">
        <v>2.1240999999999999E-2</v>
      </c>
      <c r="H23" s="64">
        <v>2.1644500000000001E-2</v>
      </c>
      <c r="I23" s="64">
        <v>1.9267599999999999E-2</v>
      </c>
      <c r="J23" s="64">
        <v>2.16026E-2</v>
      </c>
      <c r="K23" s="62">
        <f t="shared" si="1"/>
        <v>2.114742E-2</v>
      </c>
      <c r="L23" s="60">
        <f t="shared" si="2"/>
        <v>2.0773128571428573E-2</v>
      </c>
    </row>
    <row r="24" spans="2:12">
      <c r="B24" s="59">
        <v>22</v>
      </c>
      <c r="C24" s="65">
        <v>22</v>
      </c>
      <c r="D24" s="60">
        <f t="shared" si="0"/>
        <v>1.2596397116574809E-2</v>
      </c>
      <c r="E24" s="60">
        <f>Reg_30days!Z53</f>
        <v>2.6844426443447512E-2</v>
      </c>
      <c r="F24" s="64">
        <v>2.07385E-2</v>
      </c>
      <c r="G24" s="64">
        <v>1.9912200000000001E-2</v>
      </c>
      <c r="H24" s="64">
        <v>2.1615800000000001E-2</v>
      </c>
      <c r="I24" s="64">
        <v>1.9181900000000002E-2</v>
      </c>
      <c r="J24" s="64">
        <v>2.1273199999999999E-2</v>
      </c>
      <c r="K24" s="62">
        <f t="shared" si="1"/>
        <v>2.0544319999999998E-2</v>
      </c>
      <c r="L24" s="60">
        <f t="shared" si="2"/>
        <v>2.0213194285714282E-2</v>
      </c>
    </row>
    <row r="25" spans="2:12">
      <c r="B25" s="59">
        <v>23</v>
      </c>
      <c r="C25" s="65">
        <v>23</v>
      </c>
      <c r="D25" s="60">
        <f t="shared" si="0"/>
        <v>1.2596397116574809E-2</v>
      </c>
      <c r="E25" s="60">
        <f>Reg_30days!Z54</f>
        <v>2.6352637516730192E-2</v>
      </c>
      <c r="F25" s="64">
        <v>1.96577E-2</v>
      </c>
      <c r="G25" s="64">
        <v>2.0148099999999999E-2</v>
      </c>
      <c r="H25" s="64">
        <v>2.0495800000000002E-2</v>
      </c>
      <c r="I25" s="64">
        <v>1.84724E-2</v>
      </c>
      <c r="J25" s="64">
        <v>1.9953700000000001E-2</v>
      </c>
      <c r="K25" s="62">
        <f t="shared" si="1"/>
        <v>1.9745540000000002E-2</v>
      </c>
      <c r="L25" s="60">
        <f t="shared" si="2"/>
        <v>1.9595785714285718E-2</v>
      </c>
    </row>
    <row r="26" spans="2:12">
      <c r="B26" s="59">
        <v>24</v>
      </c>
      <c r="C26" s="65">
        <v>24</v>
      </c>
      <c r="D26" s="60">
        <f t="shared" si="0"/>
        <v>1.2596397116574809E-2</v>
      </c>
      <c r="E26" s="60">
        <f>Reg_30days!Z55</f>
        <v>2.5807820536641594E-2</v>
      </c>
      <c r="F26" s="64">
        <v>1.84437E-2</v>
      </c>
      <c r="G26" s="64">
        <v>1.9528899999999998E-2</v>
      </c>
      <c r="H26" s="64">
        <v>1.9423900000000001E-2</v>
      </c>
      <c r="I26" s="64">
        <v>1.75307E-2</v>
      </c>
      <c r="J26" s="64">
        <v>1.9101900000000002E-2</v>
      </c>
      <c r="K26" s="62">
        <f t="shared" si="1"/>
        <v>1.8805820000000001E-2</v>
      </c>
      <c r="L26" s="60">
        <f t="shared" si="2"/>
        <v>1.8842405714285713E-2</v>
      </c>
    </row>
    <row r="27" spans="2:12">
      <c r="B27" s="59">
        <v>25</v>
      </c>
      <c r="C27" s="65">
        <v>25</v>
      </c>
      <c r="D27" s="60">
        <f t="shared" si="0"/>
        <v>1.2596397116574809E-2</v>
      </c>
      <c r="E27" s="60">
        <f>Reg_30days!Z56</f>
        <v>2.5170465930911625E-2</v>
      </c>
      <c r="F27" s="64">
        <v>1.73004E-2</v>
      </c>
      <c r="G27" s="64">
        <v>1.86231E-2</v>
      </c>
      <c r="H27" s="64">
        <v>1.9034700000000002E-2</v>
      </c>
      <c r="I27" s="64">
        <v>1.8643400000000001E-2</v>
      </c>
      <c r="J27" s="64">
        <v>1.7715100000000001E-2</v>
      </c>
      <c r="K27" s="62">
        <f t="shared" si="1"/>
        <v>1.8263339999999999E-2</v>
      </c>
      <c r="L27" s="60">
        <f t="shared" si="2"/>
        <v>1.7994902857142857E-2</v>
      </c>
    </row>
    <row r="28" spans="2:12">
      <c r="B28" s="59">
        <v>26</v>
      </c>
      <c r="C28" s="65">
        <v>26</v>
      </c>
      <c r="D28" s="60">
        <f t="shared" si="0"/>
        <v>1.2596397116574809E-2</v>
      </c>
      <c r="E28" s="60">
        <f>Reg_30days!Z57</f>
        <v>2.4392045092651877E-2</v>
      </c>
      <c r="F28" s="64">
        <v>1.6287800000000002E-2</v>
      </c>
      <c r="G28" s="64">
        <v>1.7416600000000001E-2</v>
      </c>
      <c r="H28" s="64">
        <v>1.7202499999999999E-2</v>
      </c>
      <c r="I28" s="64">
        <v>1.8301600000000001E-2</v>
      </c>
      <c r="J28" s="64">
        <v>1.66865E-2</v>
      </c>
      <c r="K28" s="62">
        <f t="shared" si="1"/>
        <v>1.7179E-2</v>
      </c>
      <c r="L28" s="60">
        <f t="shared" si="2"/>
        <v>1.708895142857143E-2</v>
      </c>
    </row>
    <row r="29" spans="2:12">
      <c r="B29" s="59">
        <v>27</v>
      </c>
      <c r="C29" s="65">
        <v>27</v>
      </c>
      <c r="D29" s="60">
        <f t="shared" si="0"/>
        <v>1.2596397116574809E-2</v>
      </c>
      <c r="E29" s="60">
        <f>Reg_30days!Z58</f>
        <v>2.3980075851605175E-2</v>
      </c>
      <c r="F29" s="64">
        <v>1.52412E-2</v>
      </c>
      <c r="G29" s="64">
        <v>1.62133E-2</v>
      </c>
      <c r="H29" s="64">
        <v>1.6412E-2</v>
      </c>
      <c r="I29" s="64">
        <v>1.7183E-2</v>
      </c>
      <c r="J29" s="64">
        <v>1.6007500000000001E-2</v>
      </c>
      <c r="K29" s="62">
        <f t="shared" si="1"/>
        <v>1.6211399999999997E-2</v>
      </c>
      <c r="L29" s="60">
        <f t="shared" si="2"/>
        <v>1.6105400000000002E-2</v>
      </c>
    </row>
    <row r="30" spans="2:12">
      <c r="B30" s="59">
        <v>28</v>
      </c>
      <c r="C30" s="65">
        <v>28</v>
      </c>
      <c r="D30" s="60">
        <f t="shared" si="0"/>
        <v>1.2596397116574809E-2</v>
      </c>
      <c r="E30" s="60">
        <f>Reg_30days!Z59</f>
        <v>2.1123966401377779E-2</v>
      </c>
      <c r="F30" s="64">
        <v>1.42472E-2</v>
      </c>
      <c r="G30" s="64">
        <v>1.5016399999999999E-2</v>
      </c>
      <c r="H30" s="64">
        <v>1.5458700000000001E-2</v>
      </c>
      <c r="I30" s="64">
        <v>1.6649000000000001E-2</v>
      </c>
      <c r="J30" s="64">
        <v>1.47032E-2</v>
      </c>
      <c r="K30" s="62">
        <f t="shared" si="1"/>
        <v>1.52149E-2</v>
      </c>
      <c r="L30" s="60">
        <f t="shared" si="2"/>
        <v>1.5125851428571429E-2</v>
      </c>
    </row>
    <row r="31" spans="2:12">
      <c r="B31" s="59">
        <v>29</v>
      </c>
      <c r="C31" s="65">
        <v>29</v>
      </c>
      <c r="D31" s="60">
        <f t="shared" si="0"/>
        <v>1.2596397116574809E-2</v>
      </c>
      <c r="E31" s="60">
        <f>Reg_30days!Z60</f>
        <v>2.1056156905579753E-2</v>
      </c>
      <c r="F31" s="64">
        <v>1.3258499999999999E-2</v>
      </c>
      <c r="G31" s="64">
        <v>1.46818E-2</v>
      </c>
      <c r="H31" s="64">
        <v>1.40296E-2</v>
      </c>
      <c r="I31" s="64">
        <v>1.5634800000000001E-2</v>
      </c>
      <c r="J31" s="64">
        <v>1.34086E-2</v>
      </c>
      <c r="K31" s="62">
        <f t="shared" si="1"/>
        <v>1.4202660000000001E-2</v>
      </c>
      <c r="L31" s="60">
        <f t="shared" si="2"/>
        <v>1.4118954285714287E-2</v>
      </c>
    </row>
    <row r="32" spans="2:12">
      <c r="B32" s="59">
        <v>30</v>
      </c>
      <c r="C32" s="65">
        <v>30</v>
      </c>
      <c r="D32" s="60">
        <f t="shared" si="0"/>
        <v>1.2596397116574809E-2</v>
      </c>
      <c r="E32" s="60">
        <f>Reg_30days!Z61</f>
        <v>2.0739005194936926E-2</v>
      </c>
      <c r="F32" s="64">
        <v>1.22846E-2</v>
      </c>
      <c r="G32" s="64">
        <v>1.2603E-2</v>
      </c>
      <c r="H32" s="64">
        <v>1.3102300000000001E-2</v>
      </c>
      <c r="I32" s="64">
        <v>1.3843100000000001E-2</v>
      </c>
      <c r="J32" s="64">
        <v>1.24704E-2</v>
      </c>
      <c r="K32" s="62">
        <f t="shared" si="1"/>
        <v>1.2860680000000003E-2</v>
      </c>
      <c r="L32" s="60">
        <f t="shared" si="2"/>
        <v>1.3166226285714285E-2</v>
      </c>
    </row>
    <row r="33" spans="2:12">
      <c r="B33" s="59">
        <v>31</v>
      </c>
      <c r="C33" s="65">
        <v>31</v>
      </c>
      <c r="D33" s="60">
        <f t="shared" si="0"/>
        <v>1.2596397116574809E-2</v>
      </c>
      <c r="E33" s="60">
        <f>Reg_30days!Z62</f>
        <v>2.0314954353718502E-2</v>
      </c>
      <c r="F33" s="64">
        <v>1.13597E-2</v>
      </c>
      <c r="G33" s="64">
        <v>1.2019999999999999E-2</v>
      </c>
      <c r="H33" s="64">
        <v>1.19615E-2</v>
      </c>
      <c r="I33" s="64">
        <v>1.2896899999999999E-2</v>
      </c>
      <c r="J33" s="64">
        <v>1.1506799999999999E-2</v>
      </c>
      <c r="K33" s="62">
        <f t="shared" si="1"/>
        <v>1.1948980000000001E-2</v>
      </c>
      <c r="L33" s="60">
        <f t="shared" si="2"/>
        <v>1.2266612857142858E-2</v>
      </c>
    </row>
    <row r="34" spans="2:12">
      <c r="B34" s="59">
        <v>32</v>
      </c>
      <c r="C34" s="65">
        <v>32</v>
      </c>
      <c r="D34" s="60">
        <f t="shared" si="0"/>
        <v>1.2596397116574809E-2</v>
      </c>
      <c r="E34" s="60">
        <f>Reg_30days!Z63</f>
        <v>1.9498182500071567E-2</v>
      </c>
      <c r="F34" s="64">
        <v>1.0415499999999999E-2</v>
      </c>
      <c r="G34" s="64">
        <v>1.0912399999999999E-2</v>
      </c>
      <c r="H34" s="64">
        <v>1.15333E-2</v>
      </c>
      <c r="I34" s="64">
        <v>1.25436E-2</v>
      </c>
      <c r="J34" s="64">
        <v>1.0670499999999999E-2</v>
      </c>
      <c r="K34" s="62">
        <f t="shared" si="1"/>
        <v>1.1215059999999999E-2</v>
      </c>
      <c r="L34" s="60">
        <f t="shared" si="2"/>
        <v>1.1393110000000001E-2</v>
      </c>
    </row>
    <row r="35" spans="2:12">
      <c r="B35" s="59">
        <v>33</v>
      </c>
      <c r="C35" s="65">
        <v>33</v>
      </c>
      <c r="D35" s="60">
        <f t="shared" si="0"/>
        <v>1.2596397116574809E-2</v>
      </c>
      <c r="E35" s="60">
        <f>Reg_30days!Z64</f>
        <v>1.9011592699415568E-2</v>
      </c>
      <c r="F35" s="64">
        <v>9.6287300000000003E-3</v>
      </c>
      <c r="G35" s="64">
        <v>9.6998299999999996E-3</v>
      </c>
      <c r="H35" s="64">
        <v>1.11941E-2</v>
      </c>
      <c r="I35" s="64">
        <v>1.22691E-2</v>
      </c>
      <c r="J35" s="64">
        <v>9.7577600000000007E-3</v>
      </c>
      <c r="K35" s="62">
        <f t="shared" si="1"/>
        <v>1.0509904E-2</v>
      </c>
      <c r="L35" s="60">
        <f t="shared" si="2"/>
        <v>1.0590675428571431E-2</v>
      </c>
    </row>
    <row r="36" spans="2:12">
      <c r="B36" s="59">
        <v>34</v>
      </c>
      <c r="C36" s="65">
        <v>34</v>
      </c>
      <c r="D36" s="60">
        <f t="shared" si="0"/>
        <v>1.2596397116574809E-2</v>
      </c>
      <c r="E36" s="60">
        <f>Reg_30days!Z65</f>
        <v>1.7947895133066421E-2</v>
      </c>
      <c r="F36" s="64">
        <v>9.3649200000000005E-3</v>
      </c>
      <c r="G36" s="64">
        <v>9.2088799999999991E-3</v>
      </c>
      <c r="H36" s="64">
        <v>1.0676700000000001E-2</v>
      </c>
      <c r="I36" s="64">
        <v>1.11734E-2</v>
      </c>
      <c r="J36" s="64">
        <v>9.1466299999999993E-3</v>
      </c>
      <c r="K36" s="62">
        <f t="shared" si="1"/>
        <v>9.9141060000000007E-3</v>
      </c>
      <c r="L36" s="60">
        <f t="shared" si="2"/>
        <v>9.910531142857143E-3</v>
      </c>
    </row>
    <row r="37" spans="2:12">
      <c r="B37" s="59">
        <v>35</v>
      </c>
      <c r="C37" s="65">
        <v>35</v>
      </c>
      <c r="D37" s="60">
        <f t="shared" si="0"/>
        <v>1.2596397116574809E-2</v>
      </c>
      <c r="E37" s="60">
        <f>Reg_30days!Z66</f>
        <v>1.9411450888218683E-2</v>
      </c>
      <c r="F37" s="64">
        <v>8.1681600000000007E-3</v>
      </c>
      <c r="G37" s="64">
        <v>8.3434900000000003E-3</v>
      </c>
      <c r="H37" s="64">
        <v>9.0658300000000004E-3</v>
      </c>
      <c r="I37" s="64">
        <v>1.1102600000000001E-2</v>
      </c>
      <c r="J37" s="64">
        <v>8.8218199999999993E-3</v>
      </c>
      <c r="K37" s="62">
        <f t="shared" si="1"/>
        <v>9.1003800000000017E-3</v>
      </c>
      <c r="L37" s="60">
        <f t="shared" si="2"/>
        <v>9.2372194285714297E-3</v>
      </c>
    </row>
    <row r="38" spans="2:12">
      <c r="B38" s="59">
        <v>36</v>
      </c>
      <c r="C38" s="65">
        <v>36</v>
      </c>
      <c r="D38" s="60">
        <f t="shared" si="0"/>
        <v>1.2596397116574809E-2</v>
      </c>
      <c r="E38" s="60">
        <f>Reg_30days!Z67</f>
        <v>1.8248225417248378E-2</v>
      </c>
      <c r="F38" s="64">
        <v>7.6273799999999996E-3</v>
      </c>
      <c r="G38" s="64">
        <v>7.5980500000000003E-3</v>
      </c>
      <c r="H38" s="64">
        <v>9.0008999999999992E-3</v>
      </c>
      <c r="I38" s="64">
        <v>1.0423999999999999E-2</v>
      </c>
      <c r="J38" s="64">
        <v>8.2777600000000003E-3</v>
      </c>
      <c r="K38" s="62">
        <f t="shared" si="1"/>
        <v>8.5856179999999997E-3</v>
      </c>
      <c r="L38" s="60">
        <f t="shared" si="2"/>
        <v>8.597839142857144E-3</v>
      </c>
    </row>
    <row r="39" spans="2:12">
      <c r="B39" s="59">
        <v>37</v>
      </c>
      <c r="C39" s="65">
        <v>37</v>
      </c>
      <c r="D39" s="60">
        <f t="shared" si="0"/>
        <v>1.2596397116574809E-2</v>
      </c>
      <c r="E39" s="60">
        <f>Reg_30days!Z68</f>
        <v>1.7298505738597491E-2</v>
      </c>
      <c r="F39" s="64">
        <v>7.1044599999999999E-3</v>
      </c>
      <c r="G39" s="64">
        <v>7.2640300000000003E-3</v>
      </c>
      <c r="H39" s="64">
        <v>7.9117400000000004E-3</v>
      </c>
      <c r="I39" s="64">
        <v>1.03427E-2</v>
      </c>
      <c r="J39" s="64">
        <v>7.8754199999999993E-3</v>
      </c>
      <c r="K39" s="62">
        <f t="shared" si="1"/>
        <v>8.0996699999999998E-3</v>
      </c>
      <c r="L39" s="60">
        <f t="shared" si="2"/>
        <v>8.0457908571428573E-3</v>
      </c>
    </row>
    <row r="40" spans="2:12">
      <c r="B40" s="59">
        <v>38</v>
      </c>
      <c r="C40" s="65">
        <v>38</v>
      </c>
      <c r="D40" s="60">
        <f t="shared" si="0"/>
        <v>1.2596397116574809E-2</v>
      </c>
      <c r="E40" s="60">
        <f>Reg_30days!Z69</f>
        <v>1.6442357814030452E-2</v>
      </c>
      <c r="F40" s="64">
        <v>6.8269100000000003E-3</v>
      </c>
      <c r="G40" s="64">
        <v>6.63796E-3</v>
      </c>
      <c r="H40" s="64">
        <v>8.0889699999999991E-3</v>
      </c>
      <c r="I40" s="64">
        <v>7.7187100000000002E-3</v>
      </c>
      <c r="J40" s="64">
        <v>6.9064399999999998E-3</v>
      </c>
      <c r="K40" s="62">
        <f t="shared" si="1"/>
        <v>7.235797999999999E-3</v>
      </c>
      <c r="L40" s="60">
        <f t="shared" si="2"/>
        <v>7.5708371428571423E-3</v>
      </c>
    </row>
    <row r="41" spans="2:12">
      <c r="B41" s="59">
        <v>39</v>
      </c>
      <c r="C41" s="65">
        <v>39</v>
      </c>
      <c r="D41" s="60">
        <f t="shared" si="0"/>
        <v>1.2596397116574809E-2</v>
      </c>
      <c r="E41" s="60">
        <f>Reg_30days!Z70</f>
        <v>1.575583343985406E-2</v>
      </c>
      <c r="F41" s="64">
        <v>6.3293100000000003E-3</v>
      </c>
      <c r="G41" s="64">
        <v>6.1618999999999997E-3</v>
      </c>
      <c r="H41" s="64">
        <v>6.9613299999999999E-3</v>
      </c>
      <c r="I41" s="64">
        <v>7.0254200000000001E-3</v>
      </c>
      <c r="J41" s="64">
        <v>7.2190300000000004E-3</v>
      </c>
      <c r="K41" s="62">
        <f t="shared" si="1"/>
        <v>6.7393979999999989E-3</v>
      </c>
      <c r="L41" s="60">
        <f t="shared" si="2"/>
        <v>7.2093565714285704E-3</v>
      </c>
    </row>
    <row r="42" spans="2:12">
      <c r="B42" s="59">
        <v>40</v>
      </c>
      <c r="C42" s="65">
        <v>40</v>
      </c>
      <c r="D42" s="60">
        <f t="shared" si="0"/>
        <v>1.2596397116574809E-2</v>
      </c>
      <c r="E42" s="60">
        <f>Reg_30days!Z71</f>
        <v>1.5390570694054943E-2</v>
      </c>
      <c r="F42" s="64">
        <v>6.2813299999999999E-3</v>
      </c>
      <c r="G42" s="64">
        <v>6.9540599999999998E-3</v>
      </c>
      <c r="H42" s="64">
        <v>6.5071699999999996E-3</v>
      </c>
      <c r="I42" s="64">
        <v>6.1925699999999997E-3</v>
      </c>
      <c r="J42" s="64">
        <v>7.2927000000000001E-3</v>
      </c>
      <c r="K42" s="62">
        <f t="shared" si="1"/>
        <v>6.6455660000000003E-3</v>
      </c>
      <c r="L42" s="60">
        <f t="shared" si="2"/>
        <v>6.8333454285714277E-3</v>
      </c>
    </row>
    <row r="43" spans="2:12">
      <c r="B43" s="59">
        <v>41</v>
      </c>
      <c r="C43" s="65">
        <v>41</v>
      </c>
      <c r="D43" s="60">
        <f t="shared" si="0"/>
        <v>1.2596397116574809E-2</v>
      </c>
      <c r="E43" s="60">
        <f>Reg_30days!Z72</f>
        <v>1.4755057759943836E-2</v>
      </c>
      <c r="F43" s="64">
        <v>6.4695000000000004E-3</v>
      </c>
      <c r="G43" s="64">
        <v>6.04691E-3</v>
      </c>
      <c r="H43" s="64">
        <v>6.8753800000000004E-3</v>
      </c>
      <c r="I43" s="64">
        <v>6.4674900000000002E-3</v>
      </c>
      <c r="J43" s="64">
        <v>7.0878699999999996E-3</v>
      </c>
      <c r="K43" s="62">
        <f t="shared" si="1"/>
        <v>6.5894299999999986E-3</v>
      </c>
      <c r="L43" s="60">
        <f t="shared" si="2"/>
        <v>6.5223028571428573E-3</v>
      </c>
    </row>
    <row r="44" spans="2:12">
      <c r="B44" s="59">
        <v>42</v>
      </c>
      <c r="C44" s="65">
        <v>42</v>
      </c>
      <c r="D44" s="60">
        <f t="shared" si="0"/>
        <v>1.2596397116574809E-2</v>
      </c>
      <c r="E44" s="60">
        <f>Reg_30days!Z73</f>
        <v>1.4131689017264012E-2</v>
      </c>
      <c r="F44" s="64">
        <v>6.24364E-3</v>
      </c>
      <c r="G44" s="64">
        <v>6.31227E-3</v>
      </c>
      <c r="H44" s="64">
        <v>8.3526399999999997E-3</v>
      </c>
      <c r="I44" s="64">
        <v>5.5451700000000003E-3</v>
      </c>
      <c r="J44" s="64">
        <v>6.3963600000000002E-3</v>
      </c>
      <c r="K44" s="62">
        <f t="shared" si="1"/>
        <v>6.5700160000000006E-3</v>
      </c>
      <c r="L44" s="60">
        <f t="shared" si="2"/>
        <v>6.2916397142857147E-3</v>
      </c>
    </row>
    <row r="45" spans="2:12">
      <c r="B45" s="59">
        <v>43</v>
      </c>
      <c r="C45" s="65">
        <v>43</v>
      </c>
      <c r="D45" s="60">
        <f t="shared" si="0"/>
        <v>1.2596397116574809E-2</v>
      </c>
      <c r="E45" s="60">
        <f>Reg_30days!Z74</f>
        <v>1.3460634274009193E-2</v>
      </c>
      <c r="F45" s="64">
        <v>6.1300199999999999E-3</v>
      </c>
      <c r="G45" s="64">
        <v>6.06238E-3</v>
      </c>
      <c r="H45" s="64">
        <v>6.7908600000000001E-3</v>
      </c>
      <c r="I45" s="64">
        <v>5.52843E-3</v>
      </c>
      <c r="J45" s="64">
        <v>5.2560100000000002E-3</v>
      </c>
      <c r="K45" s="62">
        <f t="shared" si="1"/>
        <v>5.9535400000000002E-3</v>
      </c>
      <c r="L45" s="60">
        <f t="shared" si="2"/>
        <v>6.1587248571428567E-3</v>
      </c>
    </row>
    <row r="46" spans="2:12">
      <c r="B46" s="59">
        <v>44</v>
      </c>
      <c r="C46" s="65">
        <v>44</v>
      </c>
      <c r="D46" s="60">
        <f t="shared" si="0"/>
        <v>1.2596397116574809E-2</v>
      </c>
      <c r="E46" s="60">
        <f>Reg_30days!Z75</f>
        <v>1.2693865955228548E-2</v>
      </c>
      <c r="F46" s="64">
        <v>6.2130400000000004E-3</v>
      </c>
      <c r="G46" s="64">
        <v>5.4225200000000001E-3</v>
      </c>
      <c r="H46" s="64">
        <v>7.12636E-3</v>
      </c>
      <c r="I46" s="64">
        <v>5.5241099999999996E-3</v>
      </c>
      <c r="J46" s="64">
        <v>5.3258300000000001E-3</v>
      </c>
      <c r="K46" s="62">
        <f t="shared" si="1"/>
        <v>5.9223720000000004E-3</v>
      </c>
      <c r="L46" s="60">
        <f t="shared" si="2"/>
        <v>6.0374754285714288E-3</v>
      </c>
    </row>
    <row r="47" spans="2:12">
      <c r="B47" s="59">
        <v>45</v>
      </c>
      <c r="C47" s="65">
        <v>45</v>
      </c>
      <c r="D47" s="60">
        <f t="shared" si="0"/>
        <v>1.2596397116574809E-2</v>
      </c>
      <c r="E47" s="60">
        <f>Reg_30days!Z76</f>
        <v>1.1594615160168889E-2</v>
      </c>
      <c r="F47" s="64">
        <v>6.23882E-3</v>
      </c>
      <c r="G47" s="64">
        <v>5.3482499999999997E-3</v>
      </c>
      <c r="H47" s="64">
        <v>5.5702700000000004E-3</v>
      </c>
      <c r="I47" s="64">
        <v>5.36997E-3</v>
      </c>
      <c r="J47" s="64">
        <v>5.5784700000000003E-3</v>
      </c>
      <c r="K47" s="62">
        <f t="shared" si="1"/>
        <v>5.6211560000000004E-3</v>
      </c>
      <c r="L47" s="60">
        <f t="shared" si="2"/>
        <v>5.9247908571428577E-3</v>
      </c>
    </row>
    <row r="48" spans="2:12">
      <c r="B48" s="59">
        <v>46</v>
      </c>
      <c r="C48" s="65">
        <v>46</v>
      </c>
      <c r="D48" s="60">
        <f t="shared" si="0"/>
        <v>1.2596397116574809E-2</v>
      </c>
      <c r="E48" s="60">
        <f>Reg_30days!Z77</f>
        <v>1.1148706673126453E-2</v>
      </c>
      <c r="F48" s="64">
        <v>5.93518E-3</v>
      </c>
      <c r="G48" s="64">
        <v>5.5364200000000002E-3</v>
      </c>
      <c r="H48" s="64">
        <v>6.4971400000000002E-3</v>
      </c>
      <c r="I48" s="64">
        <v>5.4083300000000003E-3</v>
      </c>
      <c r="J48" s="64">
        <v>5.6679E-3</v>
      </c>
      <c r="K48" s="62">
        <f t="shared" si="1"/>
        <v>5.8089939999999996E-3</v>
      </c>
      <c r="L48" s="60">
        <f t="shared" si="2"/>
        <v>5.8264085714285719E-3</v>
      </c>
    </row>
    <row r="49" spans="2:12">
      <c r="B49" s="59">
        <v>47</v>
      </c>
      <c r="C49" s="65">
        <v>47</v>
      </c>
      <c r="D49" s="60">
        <f t="shared" si="0"/>
        <v>1.2596397116574809E-2</v>
      </c>
      <c r="E49" s="60">
        <f>Reg_30days!Z78</f>
        <v>1.0607763987613561E-2</v>
      </c>
      <c r="F49" s="64">
        <v>5.7087600000000002E-3</v>
      </c>
      <c r="G49" s="64">
        <v>5.9574500000000004E-3</v>
      </c>
      <c r="H49" s="64">
        <v>6.2154599999999999E-3</v>
      </c>
      <c r="I49" s="64">
        <v>5.4282000000000002E-3</v>
      </c>
      <c r="J49" s="64">
        <v>5.6742299999999997E-3</v>
      </c>
      <c r="K49" s="62">
        <f t="shared" si="1"/>
        <v>5.7968199999999994E-3</v>
      </c>
      <c r="L49" s="60">
        <f t="shared" si="2"/>
        <v>5.7569891428571442E-3</v>
      </c>
    </row>
    <row r="50" spans="2:12">
      <c r="B50" s="59">
        <v>48</v>
      </c>
      <c r="C50" s="65">
        <v>48</v>
      </c>
      <c r="D50" s="60">
        <f t="shared" si="0"/>
        <v>1.2596397116574809E-2</v>
      </c>
      <c r="E50" s="60">
        <f>Reg_30days!Z79</f>
        <v>1.0765196386433973E-2</v>
      </c>
      <c r="F50" s="64">
        <v>5.3036899999999998E-3</v>
      </c>
      <c r="G50" s="64">
        <v>5.8992000000000003E-3</v>
      </c>
      <c r="H50" s="64">
        <v>6.5771400000000004E-3</v>
      </c>
      <c r="I50" s="64">
        <v>5.3747600000000001E-3</v>
      </c>
      <c r="J50" s="64">
        <v>5.8484000000000001E-3</v>
      </c>
      <c r="K50" s="62">
        <f t="shared" si="1"/>
        <v>5.8006380000000003E-3</v>
      </c>
      <c r="L50" s="60">
        <f t="shared" si="2"/>
        <v>5.7041505714285718E-3</v>
      </c>
    </row>
    <row r="51" spans="2:12">
      <c r="B51" s="59">
        <v>49</v>
      </c>
      <c r="C51" s="65">
        <v>49</v>
      </c>
      <c r="D51" s="60">
        <f t="shared" si="0"/>
        <v>1.2596397116574809E-2</v>
      </c>
      <c r="E51" s="60">
        <f>Reg_30days!Z80</f>
        <v>1.008985510856813E-2</v>
      </c>
      <c r="F51" s="64">
        <v>5.4841500000000001E-3</v>
      </c>
      <c r="G51" s="64">
        <v>5.3602600000000004E-3</v>
      </c>
      <c r="H51" s="64">
        <v>5.9423499999999999E-3</v>
      </c>
      <c r="I51" s="64">
        <v>6.73378E-3</v>
      </c>
      <c r="J51" s="64">
        <v>5.8861599999999997E-3</v>
      </c>
      <c r="K51" s="62">
        <f t="shared" si="1"/>
        <v>5.8813400000000005E-3</v>
      </c>
      <c r="L51" s="60">
        <f t="shared" si="2"/>
        <v>5.672650857142858E-3</v>
      </c>
    </row>
    <row r="52" spans="2:12">
      <c r="B52" s="59">
        <v>50</v>
      </c>
      <c r="C52" s="65">
        <v>50</v>
      </c>
      <c r="D52" s="60">
        <f t="shared" si="0"/>
        <v>1.2596397116574809E-2</v>
      </c>
      <c r="E52" s="60">
        <f>Reg_30days!Z81</f>
        <v>9.6770830330055336E-3</v>
      </c>
      <c r="F52" s="64">
        <v>5.3309500000000001E-3</v>
      </c>
      <c r="G52" s="64">
        <v>5.5438199999999997E-3</v>
      </c>
      <c r="H52" s="64">
        <v>5.8733400000000003E-3</v>
      </c>
      <c r="I52" s="64">
        <v>5.2628299999999996E-3</v>
      </c>
      <c r="J52" s="64">
        <v>5.3270799999999997E-3</v>
      </c>
      <c r="K52" s="62">
        <f t="shared" si="1"/>
        <v>5.4676039999999992E-3</v>
      </c>
      <c r="L52" s="60">
        <f t="shared" si="2"/>
        <v>5.6276708571428571E-3</v>
      </c>
    </row>
    <row r="53" spans="2:12">
      <c r="B53" s="59">
        <v>51</v>
      </c>
      <c r="C53" s="65">
        <v>51</v>
      </c>
      <c r="D53" s="60">
        <f t="shared" si="0"/>
        <v>1.2596397116574809E-2</v>
      </c>
      <c r="E53" s="60">
        <f>Reg_30days!Z82</f>
        <v>9.2754409991383339E-3</v>
      </c>
      <c r="F53" s="64">
        <v>5.2132699999999999E-3</v>
      </c>
      <c r="G53" s="64">
        <v>5.6724999999999996E-3</v>
      </c>
      <c r="H53" s="64">
        <v>6.0800200000000002E-3</v>
      </c>
      <c r="I53" s="64">
        <v>5.2320999999999999E-3</v>
      </c>
      <c r="J53" s="64">
        <v>5.5646200000000002E-3</v>
      </c>
      <c r="K53" s="62">
        <f t="shared" si="1"/>
        <v>5.552502E-3</v>
      </c>
      <c r="L53" s="60">
        <f t="shared" si="2"/>
        <v>5.6004331428571429E-3</v>
      </c>
    </row>
    <row r="54" spans="2:12">
      <c r="B54" s="59">
        <v>52</v>
      </c>
      <c r="C54" s="65">
        <v>52</v>
      </c>
      <c r="D54" s="60">
        <f t="shared" si="0"/>
        <v>1.2596397116574809E-2</v>
      </c>
      <c r="E54" s="60">
        <f>Reg_30days!Z83</f>
        <v>9.1487939291618279E-3</v>
      </c>
      <c r="F54" s="64">
        <v>5.1954499999999999E-3</v>
      </c>
      <c r="G54" s="64">
        <v>5.3915899999999999E-3</v>
      </c>
      <c r="H54" s="64">
        <v>5.3968499999999999E-3</v>
      </c>
      <c r="I54" s="64">
        <v>5.2264399999999997E-3</v>
      </c>
      <c r="J54" s="64">
        <v>5.7929599999999998E-3</v>
      </c>
      <c r="K54" s="62">
        <f t="shared" si="1"/>
        <v>5.400658E-3</v>
      </c>
      <c r="L54" s="60">
        <f t="shared" si="2"/>
        <v>5.5737608571428581E-3</v>
      </c>
    </row>
    <row r="55" spans="2:12">
      <c r="B55" s="59">
        <v>53</v>
      </c>
      <c r="C55" s="65">
        <v>53</v>
      </c>
      <c r="D55" s="60">
        <f t="shared" si="0"/>
        <v>1.2596397116574809E-2</v>
      </c>
      <c r="E55" s="60">
        <f>Reg_30days!Z84</f>
        <v>8.6375321649997377E-3</v>
      </c>
      <c r="F55" s="64">
        <v>5.1751799999999997E-3</v>
      </c>
      <c r="G55" s="64">
        <v>5.5625300000000004E-3</v>
      </c>
      <c r="H55" s="64">
        <v>5.7602E-3</v>
      </c>
      <c r="I55" s="64">
        <v>5.22319E-3</v>
      </c>
      <c r="J55" s="64">
        <v>5.7495699999999999E-3</v>
      </c>
      <c r="K55" s="62">
        <f t="shared" si="1"/>
        <v>5.4941339999999995E-3</v>
      </c>
      <c r="L55" s="60">
        <f t="shared" si="2"/>
        <v>5.5472814285714286E-3</v>
      </c>
    </row>
    <row r="56" spans="2:12">
      <c r="B56" s="59">
        <v>54</v>
      </c>
      <c r="C56" s="65">
        <v>54</v>
      </c>
      <c r="D56" s="60">
        <f t="shared" si="0"/>
        <v>1.2596397116574809E-2</v>
      </c>
      <c r="E56" s="60">
        <f>Reg_30days!Z85</f>
        <v>8.6731908237296738E-3</v>
      </c>
      <c r="F56" s="64">
        <v>5.2036499999999998E-3</v>
      </c>
      <c r="G56" s="64">
        <v>5.7878599999999997E-3</v>
      </c>
      <c r="H56" s="64">
        <v>5.3669E-3</v>
      </c>
      <c r="I56" s="64">
        <v>6.40137E-3</v>
      </c>
      <c r="J56" s="64">
        <v>5.2709999999999996E-3</v>
      </c>
      <c r="K56" s="62">
        <f t="shared" si="1"/>
        <v>5.6061559999999993E-3</v>
      </c>
      <c r="L56" s="60">
        <f t="shared" si="2"/>
        <v>5.5765657142857151E-3</v>
      </c>
    </row>
    <row r="57" spans="2:12">
      <c r="B57" s="59">
        <v>55</v>
      </c>
      <c r="C57" s="65">
        <v>55</v>
      </c>
      <c r="D57" s="60">
        <f t="shared" si="0"/>
        <v>1.2596397116574809E-2</v>
      </c>
      <c r="E57" s="60">
        <f>Reg_30days!Z86</f>
        <v>7.4121787652053168E-3</v>
      </c>
      <c r="F57" s="64">
        <v>5.2723600000000002E-3</v>
      </c>
      <c r="G57" s="64">
        <v>7.1260300000000002E-3</v>
      </c>
      <c r="H57" s="64">
        <v>5.3045599999999998E-3</v>
      </c>
      <c r="I57" s="64">
        <v>5.21281E-3</v>
      </c>
      <c r="J57" s="64">
        <v>5.1539000000000003E-3</v>
      </c>
      <c r="K57" s="62">
        <f t="shared" si="1"/>
        <v>5.6139320000000003E-3</v>
      </c>
      <c r="L57" s="60">
        <f t="shared" si="2"/>
        <v>5.5906774285714297E-3</v>
      </c>
    </row>
    <row r="58" spans="2:12">
      <c r="B58" s="59">
        <v>56</v>
      </c>
      <c r="C58" s="65">
        <v>56</v>
      </c>
      <c r="D58" s="60">
        <f t="shared" si="0"/>
        <v>1.2596397116574809E-2</v>
      </c>
      <c r="E58" s="60">
        <f>Reg_30days!Z87</f>
        <v>6.9675896793038386E-3</v>
      </c>
      <c r="F58" s="64">
        <v>5.1702299999999996E-3</v>
      </c>
      <c r="G58" s="64">
        <v>6.3923699999999996E-3</v>
      </c>
      <c r="H58" s="64">
        <v>5.3749399999999999E-3</v>
      </c>
      <c r="I58" s="64">
        <v>6.37201E-3</v>
      </c>
      <c r="J58" s="64">
        <v>5.1703699999999997E-3</v>
      </c>
      <c r="K58" s="62">
        <f t="shared" si="1"/>
        <v>5.6959840000000003E-3</v>
      </c>
      <c r="L58" s="60">
        <f t="shared" si="2"/>
        <v>5.6620500000000009E-3</v>
      </c>
    </row>
    <row r="59" spans="2:12">
      <c r="B59" s="59">
        <v>57</v>
      </c>
      <c r="C59" s="65">
        <v>57</v>
      </c>
      <c r="D59" s="60">
        <f t="shared" si="0"/>
        <v>1.2596397116574809E-2</v>
      </c>
      <c r="E59" s="60">
        <f>Reg_30days!Z88</f>
        <v>6.3572619160150671E-3</v>
      </c>
      <c r="F59" s="64">
        <v>5.2346800000000002E-3</v>
      </c>
      <c r="G59" s="64">
        <v>6.36325E-3</v>
      </c>
      <c r="H59" s="64">
        <v>5.2330299999999996E-3</v>
      </c>
      <c r="I59" s="64">
        <v>6.36748E-3</v>
      </c>
      <c r="J59" s="64">
        <v>5.1645299999999996E-3</v>
      </c>
      <c r="K59" s="62">
        <f t="shared" si="1"/>
        <v>5.6725940000000004E-3</v>
      </c>
      <c r="L59" s="60">
        <f t="shared" si="2"/>
        <v>5.6834774285714285E-3</v>
      </c>
    </row>
    <row r="60" spans="2:12">
      <c r="B60" s="59">
        <v>58</v>
      </c>
      <c r="C60" s="65">
        <v>58</v>
      </c>
      <c r="D60" s="60">
        <f t="shared" si="0"/>
        <v>1.2596397116574809E-2</v>
      </c>
      <c r="E60" s="60">
        <f>Reg_30days!Z89</f>
        <v>5.6843331643796355E-3</v>
      </c>
      <c r="F60" s="64">
        <v>5.1779900000000004E-3</v>
      </c>
      <c r="G60" s="64">
        <v>5.1967599999999999E-3</v>
      </c>
      <c r="H60" s="64">
        <v>6.3674600000000001E-3</v>
      </c>
      <c r="I60" s="64">
        <v>6.3657499999999999E-3</v>
      </c>
      <c r="J60" s="64">
        <v>5.1484599999999997E-3</v>
      </c>
      <c r="K60" s="62">
        <f t="shared" si="1"/>
        <v>5.6512840000000003E-3</v>
      </c>
      <c r="L60" s="60">
        <f>AVERAGE(K57:K63)</f>
        <v>5.6963643333333329E-3</v>
      </c>
    </row>
    <row r="61" spans="2:12">
      <c r="B61" s="59">
        <v>59</v>
      </c>
      <c r="C61" s="65">
        <v>59</v>
      </c>
      <c r="D61" s="60">
        <f t="shared" si="0"/>
        <v>1.2596397116574809E-2</v>
      </c>
      <c r="E61" s="60">
        <f>Reg_30days!Z90</f>
        <v>4.9889912086147053E-3</v>
      </c>
      <c r="F61" s="64">
        <v>5.2844199999999997E-3</v>
      </c>
      <c r="G61" s="64">
        <v>6.3583499999999996E-3</v>
      </c>
      <c r="H61" s="64">
        <v>6.3444800000000004E-3</v>
      </c>
      <c r="I61" s="64">
        <v>6.3650099999999999E-3</v>
      </c>
      <c r="J61" s="64">
        <v>5.1490700000000004E-3</v>
      </c>
      <c r="K61" s="62">
        <f t="shared" si="1"/>
        <v>5.9002659999999995E-3</v>
      </c>
      <c r="L61" s="60">
        <f>AVERAGE(K58:K64)</f>
        <v>5.7128507999999996E-3</v>
      </c>
    </row>
    <row r="62" spans="2:12">
      <c r="B62" s="59">
        <v>60</v>
      </c>
      <c r="C62" s="65">
        <v>60</v>
      </c>
      <c r="D62" s="60">
        <f t="shared" si="0"/>
        <v>1.2596397116574809E-2</v>
      </c>
      <c r="E62" s="60">
        <f>Reg_30days!Z91</f>
        <v>4.7616186067696879E-3</v>
      </c>
      <c r="F62" s="64">
        <v>5.1614399999999998E-3</v>
      </c>
      <c r="G62" s="64">
        <v>5.19484E-3</v>
      </c>
      <c r="H62" s="64">
        <v>6.3449500000000002E-3</v>
      </c>
      <c r="I62" s="64">
        <v>6.3652700000000001E-3</v>
      </c>
      <c r="J62" s="64">
        <v>5.1541299999999998E-3</v>
      </c>
      <c r="K62" s="62">
        <f t="shared" si="1"/>
        <v>5.6441259999999993E-3</v>
      </c>
      <c r="L62" s="60">
        <f>AVERAGE(K59:K65)</f>
        <v>5.7170674999999999E-3</v>
      </c>
    </row>
    <row r="63" spans="2:12">
      <c r="F63" s="62"/>
      <c r="G63" s="62"/>
      <c r="H63" s="62"/>
      <c r="I63" s="62"/>
      <c r="J63" s="62"/>
      <c r="K63" s="62"/>
    </row>
    <row r="64" spans="2:12">
      <c r="F64" s="62"/>
      <c r="G64" s="62"/>
      <c r="H64" s="62"/>
      <c r="I64" s="62"/>
      <c r="J64" s="62"/>
      <c r="K64" s="62"/>
    </row>
    <row r="65" spans="6:11">
      <c r="F65" s="62"/>
      <c r="G65" s="62"/>
      <c r="H65" s="62"/>
      <c r="I65" s="62"/>
      <c r="J65" s="62"/>
      <c r="K65" s="62"/>
    </row>
    <row r="66" spans="6:11">
      <c r="F66" s="62"/>
      <c r="G66" s="62"/>
      <c r="H66" s="62"/>
      <c r="I66" s="62"/>
      <c r="J66" s="62"/>
      <c r="K66" s="62"/>
    </row>
    <row r="67" spans="6:11">
      <c r="F67" s="62"/>
      <c r="G67" s="62"/>
      <c r="H67" s="62"/>
      <c r="I67" s="62"/>
      <c r="J67" s="62"/>
      <c r="K67" s="62"/>
    </row>
    <row r="68" spans="6:11">
      <c r="F68" s="62"/>
      <c r="G68" s="62"/>
      <c r="H68" s="62"/>
      <c r="I68" s="62"/>
      <c r="J68" s="62"/>
      <c r="K68" s="62"/>
    </row>
    <row r="69" spans="6:11">
      <c r="F69" s="62"/>
      <c r="G69" s="62"/>
      <c r="H69" s="62"/>
      <c r="I69" s="62"/>
      <c r="J69" s="62"/>
      <c r="K69" s="62"/>
    </row>
    <row r="70" spans="6:11">
      <c r="F70" s="62"/>
      <c r="G70" s="62"/>
      <c r="H70" s="62"/>
      <c r="I70" s="62"/>
      <c r="J70" s="62"/>
      <c r="K70" s="62"/>
    </row>
    <row r="71" spans="6:11">
      <c r="F71" s="62"/>
      <c r="G71" s="62"/>
      <c r="H71" s="62"/>
      <c r="I71" s="62"/>
      <c r="J71" s="62"/>
      <c r="K71" s="62"/>
    </row>
    <row r="72" spans="6:11">
      <c r="F72" s="62"/>
      <c r="G72" s="62"/>
      <c r="H72" s="62"/>
      <c r="I72" s="62"/>
      <c r="J72" s="62"/>
      <c r="K72" s="62"/>
    </row>
    <row r="73" spans="6:11">
      <c r="F73" s="62"/>
      <c r="G73" s="62"/>
      <c r="H73" s="62"/>
      <c r="I73" s="62"/>
      <c r="J73" s="62"/>
      <c r="K73" s="62"/>
    </row>
    <row r="74" spans="6:11">
      <c r="F74" s="62"/>
      <c r="G74" s="62"/>
      <c r="H74" s="62"/>
      <c r="I74" s="62"/>
      <c r="J74" s="62"/>
      <c r="K74" s="62"/>
    </row>
    <row r="75" spans="6:11">
      <c r="F75" s="62"/>
      <c r="G75" s="62"/>
      <c r="H75" s="62"/>
      <c r="I75" s="62"/>
      <c r="J75" s="62"/>
      <c r="K75" s="62"/>
    </row>
    <row r="76" spans="6:11">
      <c r="F76" s="62"/>
      <c r="G76" s="62"/>
      <c r="H76" s="62"/>
      <c r="I76" s="62"/>
      <c r="J76" s="62"/>
      <c r="K76" s="62"/>
    </row>
    <row r="77" spans="6:11">
      <c r="F77" s="62"/>
      <c r="G77" s="62"/>
      <c r="H77" s="62"/>
      <c r="I77" s="62"/>
      <c r="J77" s="62"/>
      <c r="K77" s="62"/>
    </row>
    <row r="78" spans="6:11">
      <c r="F78" s="62"/>
      <c r="G78" s="62"/>
      <c r="H78" s="62"/>
      <c r="I78" s="62"/>
      <c r="J78" s="62"/>
      <c r="K78" s="62"/>
    </row>
    <row r="79" spans="6:11">
      <c r="F79" s="62"/>
      <c r="G79" s="62"/>
      <c r="H79" s="62"/>
      <c r="I79" s="62"/>
      <c r="J79" s="62"/>
      <c r="K79" s="62"/>
    </row>
    <row r="80" spans="6:11">
      <c r="F80" s="62"/>
      <c r="G80" s="62"/>
      <c r="H80" s="62"/>
      <c r="I80" s="62"/>
      <c r="J80" s="62"/>
      <c r="K80" s="62"/>
    </row>
    <row r="81" spans="6:11">
      <c r="F81" s="62"/>
      <c r="G81" s="62"/>
      <c r="H81" s="62"/>
      <c r="I81" s="62"/>
      <c r="J81" s="62"/>
      <c r="K81" s="62"/>
    </row>
    <row r="82" spans="6:11">
      <c r="F82" s="62"/>
      <c r="G82" s="62"/>
      <c r="H82" s="62"/>
      <c r="I82" s="62"/>
      <c r="J82" s="62"/>
      <c r="K82" s="62"/>
    </row>
    <row r="83" spans="6:11">
      <c r="F83" s="62"/>
      <c r="G83" s="62"/>
      <c r="H83" s="62"/>
      <c r="I83" s="62"/>
      <c r="J83" s="62"/>
      <c r="K83" s="62"/>
    </row>
    <row r="84" spans="6:11">
      <c r="F84" s="62"/>
      <c r="G84" s="62"/>
      <c r="H84" s="62"/>
      <c r="I84" s="62"/>
      <c r="J84" s="62"/>
      <c r="K84" s="62"/>
    </row>
    <row r="85" spans="6:11">
      <c r="F85" s="62"/>
      <c r="G85" s="62"/>
      <c r="H85" s="62"/>
      <c r="I85" s="62"/>
      <c r="J85" s="62"/>
      <c r="K85" s="62"/>
    </row>
    <row r="86" spans="6:11">
      <c r="F86" s="62"/>
      <c r="G86" s="62"/>
      <c r="H86" s="62"/>
      <c r="I86" s="62"/>
      <c r="J86" s="62"/>
      <c r="K86" s="62"/>
    </row>
    <row r="87" spans="6:11">
      <c r="F87" s="62"/>
      <c r="G87" s="62"/>
      <c r="H87" s="62"/>
      <c r="I87" s="62"/>
      <c r="J87" s="62"/>
      <c r="K87" s="62"/>
    </row>
    <row r="88" spans="6:11">
      <c r="F88" s="62"/>
      <c r="G88" s="62"/>
      <c r="H88" s="62"/>
      <c r="I88" s="62"/>
      <c r="J88" s="62"/>
      <c r="K88" s="62"/>
    </row>
    <row r="89" spans="6:11">
      <c r="F89" s="62"/>
      <c r="G89" s="62"/>
      <c r="H89" s="62"/>
      <c r="I89" s="62"/>
      <c r="J89" s="62"/>
      <c r="K89" s="62"/>
    </row>
    <row r="90" spans="6:11">
      <c r="F90" s="62"/>
      <c r="G90" s="62"/>
      <c r="H90" s="62"/>
      <c r="I90" s="62"/>
      <c r="J90" s="62"/>
      <c r="K90" s="62"/>
    </row>
    <row r="91" spans="6:11">
      <c r="F91" s="62"/>
      <c r="G91" s="62"/>
      <c r="H91" s="62"/>
      <c r="I91" s="62"/>
      <c r="J91" s="62"/>
      <c r="K91" s="62"/>
    </row>
    <row r="92" spans="6:11">
      <c r="F92" s="62"/>
      <c r="G92" s="62"/>
      <c r="H92" s="62"/>
      <c r="I92" s="62"/>
      <c r="J92" s="62"/>
      <c r="K92" s="62"/>
    </row>
    <row r="93" spans="6:11">
      <c r="F93" s="62"/>
      <c r="G93" s="62"/>
      <c r="H93" s="62"/>
      <c r="I93" s="62"/>
      <c r="J93" s="62"/>
      <c r="K93" s="62"/>
    </row>
    <row r="94" spans="6:11">
      <c r="F94" s="62"/>
      <c r="G94" s="62"/>
      <c r="H94" s="62"/>
      <c r="I94" s="62"/>
      <c r="J94" s="62"/>
      <c r="K94" s="62"/>
    </row>
    <row r="95" spans="6:11">
      <c r="F95" s="62"/>
      <c r="G95" s="62"/>
      <c r="H95" s="62"/>
      <c r="I95" s="62"/>
      <c r="J95" s="62"/>
      <c r="K95" s="62"/>
    </row>
    <row r="96" spans="6:11">
      <c r="F96" s="62"/>
      <c r="G96" s="62"/>
      <c r="H96" s="62"/>
      <c r="I96" s="62"/>
      <c r="J96" s="62"/>
      <c r="K96" s="62"/>
    </row>
    <row r="97" spans="6:11">
      <c r="F97" s="62"/>
      <c r="G97" s="62"/>
      <c r="H97" s="62"/>
      <c r="I97" s="62"/>
      <c r="J97" s="62"/>
      <c r="K97" s="62"/>
    </row>
    <row r="98" spans="6:11">
      <c r="F98" s="62"/>
      <c r="G98" s="62"/>
      <c r="H98" s="62"/>
      <c r="I98" s="62"/>
      <c r="J98" s="62"/>
      <c r="K98" s="62"/>
    </row>
    <row r="99" spans="6:11">
      <c r="F99" s="62"/>
      <c r="G99" s="62"/>
      <c r="H99" s="62"/>
      <c r="I99" s="62"/>
      <c r="J99" s="62"/>
      <c r="K99" s="62"/>
    </row>
    <row r="100" spans="6:11">
      <c r="F100" s="62"/>
      <c r="G100" s="62"/>
      <c r="H100" s="62"/>
      <c r="I100" s="62"/>
      <c r="J100" s="62"/>
      <c r="K100" s="62"/>
    </row>
    <row r="101" spans="6:11">
      <c r="F101" s="62"/>
      <c r="G101" s="62"/>
      <c r="H101" s="62"/>
      <c r="I101" s="62"/>
      <c r="J101" s="62"/>
      <c r="K101" s="62"/>
    </row>
    <row r="102" spans="6:11">
      <c r="F102" s="62"/>
      <c r="G102" s="62"/>
      <c r="H102" s="62"/>
      <c r="I102" s="62"/>
      <c r="J102" s="62"/>
      <c r="K102" s="62"/>
    </row>
    <row r="103" spans="6:11">
      <c r="F103" s="62"/>
      <c r="G103" s="62"/>
      <c r="H103" s="62"/>
      <c r="I103" s="62"/>
      <c r="J103" s="62"/>
      <c r="K103" s="62"/>
    </row>
    <row r="104" spans="6:11">
      <c r="F104" s="62"/>
      <c r="G104" s="62"/>
      <c r="H104" s="62"/>
      <c r="I104" s="62"/>
      <c r="J104" s="62"/>
      <c r="K104" s="62"/>
    </row>
    <row r="105" spans="6:11">
      <c r="F105" s="62"/>
      <c r="G105" s="62"/>
      <c r="H105" s="62"/>
      <c r="I105" s="62"/>
      <c r="J105" s="62"/>
      <c r="K105" s="62"/>
    </row>
    <row r="106" spans="6:11">
      <c r="F106" s="62"/>
      <c r="G106" s="62"/>
      <c r="H106" s="62"/>
      <c r="I106" s="62"/>
      <c r="J106" s="62"/>
      <c r="K106" s="62"/>
    </row>
    <row r="107" spans="6:11">
      <c r="F107" s="62"/>
      <c r="G107" s="62"/>
      <c r="H107" s="62"/>
      <c r="I107" s="62"/>
      <c r="J107" s="62"/>
      <c r="K107" s="62"/>
    </row>
    <row r="108" spans="6:11">
      <c r="F108" s="62"/>
      <c r="G108" s="62"/>
      <c r="H108" s="62"/>
      <c r="I108" s="62"/>
      <c r="J108" s="62"/>
      <c r="K108" s="62"/>
    </row>
    <row r="109" spans="6:11">
      <c r="F109" s="62"/>
      <c r="G109" s="62"/>
      <c r="H109" s="62"/>
      <c r="I109" s="62"/>
      <c r="J109" s="62"/>
      <c r="K109" s="62"/>
    </row>
    <row r="110" spans="6:11">
      <c r="F110" s="62"/>
      <c r="G110" s="62"/>
      <c r="H110" s="62"/>
      <c r="I110" s="62"/>
      <c r="J110" s="62"/>
      <c r="K110" s="62"/>
    </row>
    <row r="111" spans="6:11">
      <c r="F111" s="62"/>
      <c r="G111" s="62"/>
      <c r="H111" s="62"/>
      <c r="I111" s="62"/>
      <c r="J111" s="62"/>
      <c r="K111" s="62"/>
    </row>
    <row r="112" spans="6:11">
      <c r="F112" s="62"/>
      <c r="G112" s="62"/>
      <c r="H112" s="62"/>
      <c r="I112" s="62"/>
      <c r="J112" s="62"/>
      <c r="K112" s="62"/>
    </row>
    <row r="113" spans="6:11">
      <c r="F113" s="62"/>
      <c r="G113" s="62"/>
      <c r="H113" s="62"/>
      <c r="I113" s="62"/>
      <c r="J113" s="62"/>
      <c r="K113" s="62"/>
    </row>
    <row r="114" spans="6:11">
      <c r="F114" s="62"/>
      <c r="G114" s="62"/>
      <c r="H114" s="62"/>
      <c r="I114" s="62"/>
      <c r="J114" s="62"/>
      <c r="K114" s="62"/>
    </row>
    <row r="115" spans="6:11">
      <c r="F115" s="62"/>
      <c r="G115" s="62"/>
      <c r="H115" s="62"/>
      <c r="I115" s="62"/>
      <c r="J115" s="62"/>
      <c r="K115" s="62"/>
    </row>
    <row r="116" spans="6:11">
      <c r="F116" s="62"/>
      <c r="G116" s="62"/>
      <c r="H116" s="62"/>
      <c r="I116" s="62"/>
      <c r="J116" s="62"/>
      <c r="K116" s="62"/>
    </row>
    <row r="117" spans="6:11">
      <c r="F117" s="62"/>
      <c r="G117" s="62"/>
      <c r="H117" s="62"/>
      <c r="I117" s="62"/>
      <c r="J117" s="62"/>
      <c r="K117" s="62"/>
    </row>
    <row r="118" spans="6:11">
      <c r="F118" s="62"/>
      <c r="G118" s="62"/>
      <c r="H118" s="62"/>
      <c r="I118" s="62"/>
      <c r="J118" s="62"/>
      <c r="K118" s="62"/>
    </row>
    <row r="119" spans="6:11">
      <c r="F119" s="62"/>
      <c r="G119" s="62"/>
      <c r="H119" s="62"/>
      <c r="I119" s="62"/>
      <c r="J119" s="62"/>
      <c r="K119" s="62"/>
    </row>
    <row r="120" spans="6:11">
      <c r="F120" s="62"/>
      <c r="G120" s="62"/>
      <c r="H120" s="62"/>
      <c r="I120" s="62"/>
      <c r="J120" s="62"/>
      <c r="K120" s="62"/>
    </row>
    <row r="121" spans="6:11">
      <c r="F121" s="62"/>
      <c r="G121" s="62"/>
      <c r="H121" s="62"/>
      <c r="I121" s="62"/>
      <c r="J121" s="62"/>
      <c r="K121" s="62"/>
    </row>
    <row r="122" spans="6:11">
      <c r="F122" s="62"/>
      <c r="G122" s="62"/>
      <c r="H122" s="62"/>
      <c r="I122" s="62"/>
      <c r="J122" s="62"/>
      <c r="K122" s="62"/>
    </row>
  </sheetData>
  <mergeCells count="1">
    <mergeCell ref="F1:J1"/>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26C43-6EC3-EB43-8AD2-9226CA8A5F2F}">
  <sheetPr codeName="Sheet31"/>
  <dimension ref="B2:N53"/>
  <sheetViews>
    <sheetView workbookViewId="0">
      <selection activeCell="C3" sqref="C3:H53"/>
    </sheetView>
  </sheetViews>
  <sheetFormatPr baseColWidth="10" defaultRowHeight="16"/>
  <cols>
    <col min="1" max="2" width="10.83203125" style="59"/>
    <col min="3" max="3" width="10.83203125" style="69"/>
    <col min="4" max="8" width="10.83203125" style="68"/>
    <col min="9" max="16384" width="10.83203125" style="59"/>
  </cols>
  <sheetData>
    <row r="2" spans="2:14">
      <c r="B2" s="59" t="s">
        <v>84</v>
      </c>
      <c r="C2" s="69" t="s">
        <v>83</v>
      </c>
      <c r="D2" s="68" t="s">
        <v>82</v>
      </c>
      <c r="E2" s="68" t="s">
        <v>81</v>
      </c>
      <c r="F2" s="68" t="s">
        <v>80</v>
      </c>
      <c r="G2" s="68" t="s">
        <v>79</v>
      </c>
      <c r="H2" s="68" t="s">
        <v>78</v>
      </c>
      <c r="I2" s="59" t="s">
        <v>77</v>
      </c>
      <c r="N2" s="66" t="s">
        <v>76</v>
      </c>
    </row>
    <row r="3" spans="2:14">
      <c r="B3" s="59">
        <v>0</v>
      </c>
      <c r="C3" s="64">
        <v>3.6270799999999999</v>
      </c>
      <c r="D3" s="64">
        <v>14.7463</v>
      </c>
      <c r="E3" s="64">
        <v>14.5585</v>
      </c>
      <c r="F3" s="64">
        <v>14.775600000000001</v>
      </c>
      <c r="G3" s="64">
        <v>14.480600000000001</v>
      </c>
      <c r="H3" s="64">
        <v>14.815099999999999</v>
      </c>
      <c r="I3" s="70">
        <f t="shared" ref="I3:I53" si="0">AVERAGE(D3:H3)</f>
        <v>14.675219999999999</v>
      </c>
      <c r="J3" s="70"/>
      <c r="N3" s="66" t="s">
        <v>75</v>
      </c>
    </row>
    <row r="4" spans="2:14">
      <c r="B4" s="59">
        <v>200</v>
      </c>
      <c r="C4" s="64">
        <v>431.43599999999998</v>
      </c>
      <c r="D4" s="64">
        <v>14.334</v>
      </c>
      <c r="E4" s="64">
        <v>14.164</v>
      </c>
      <c r="F4" s="64">
        <v>14.3375</v>
      </c>
      <c r="G4" s="64">
        <v>14.122299999999999</v>
      </c>
      <c r="H4" s="64">
        <v>14.3847</v>
      </c>
      <c r="I4" s="70">
        <f t="shared" si="0"/>
        <v>14.268499999999998</v>
      </c>
      <c r="J4" s="70"/>
    </row>
    <row r="5" spans="2:14">
      <c r="B5" s="59">
        <v>400</v>
      </c>
      <c r="C5" s="64">
        <v>458.79199999999997</v>
      </c>
      <c r="D5" s="64">
        <v>14.0496</v>
      </c>
      <c r="E5" s="64">
        <v>13.9152</v>
      </c>
      <c r="F5" s="64">
        <v>14.061500000000001</v>
      </c>
      <c r="G5" s="64">
        <v>13.920500000000001</v>
      </c>
      <c r="H5" s="64">
        <v>14.0915</v>
      </c>
      <c r="I5" s="70">
        <f t="shared" si="0"/>
        <v>14.007659999999998</v>
      </c>
      <c r="J5" s="70"/>
    </row>
    <row r="6" spans="2:14">
      <c r="B6" s="59">
        <v>600</v>
      </c>
      <c r="C6" s="64">
        <v>486.43799999999999</v>
      </c>
      <c r="D6" s="64">
        <v>13.848000000000001</v>
      </c>
      <c r="E6" s="64">
        <v>13.7561</v>
      </c>
      <c r="F6" s="64">
        <v>13.886799999999999</v>
      </c>
      <c r="G6" s="64">
        <v>13.773099999999999</v>
      </c>
      <c r="H6" s="64">
        <v>13.914</v>
      </c>
      <c r="I6" s="70">
        <f t="shared" si="0"/>
        <v>13.835599999999999</v>
      </c>
      <c r="J6" s="70"/>
    </row>
    <row r="7" spans="2:14">
      <c r="B7" s="59">
        <v>800</v>
      </c>
      <c r="C7" s="64">
        <v>513.77099999999996</v>
      </c>
      <c r="D7" s="64">
        <v>13.71</v>
      </c>
      <c r="E7" s="64">
        <v>13.6523</v>
      </c>
      <c r="F7" s="64">
        <v>13.765000000000001</v>
      </c>
      <c r="G7" s="64">
        <v>13.711399999999999</v>
      </c>
      <c r="H7" s="64">
        <v>13.8147</v>
      </c>
      <c r="I7" s="70">
        <f t="shared" si="0"/>
        <v>13.730680000000001</v>
      </c>
      <c r="J7" s="70"/>
    </row>
    <row r="8" spans="2:14">
      <c r="B8" s="59">
        <v>1000</v>
      </c>
      <c r="C8" s="64">
        <v>540.99699999999996</v>
      </c>
      <c r="D8" s="64">
        <v>13.613300000000001</v>
      </c>
      <c r="E8" s="64">
        <v>13.5768</v>
      </c>
      <c r="F8" s="64">
        <v>13.6791</v>
      </c>
      <c r="G8" s="64">
        <v>13.673999999999999</v>
      </c>
      <c r="H8" s="64">
        <v>13.733700000000001</v>
      </c>
      <c r="I8" s="70">
        <f t="shared" si="0"/>
        <v>13.655379999999999</v>
      </c>
      <c r="J8" s="70"/>
    </row>
    <row r="9" spans="2:14">
      <c r="B9" s="59">
        <v>1200</v>
      </c>
      <c r="C9" s="64">
        <v>568.46100000000001</v>
      </c>
      <c r="D9" s="64">
        <v>13.543900000000001</v>
      </c>
      <c r="E9" s="64">
        <v>13.5296</v>
      </c>
      <c r="F9" s="64">
        <v>13.631399999999999</v>
      </c>
      <c r="G9" s="64">
        <v>13.647600000000001</v>
      </c>
      <c r="H9" s="64">
        <v>13.669600000000001</v>
      </c>
      <c r="I9" s="70">
        <f t="shared" si="0"/>
        <v>13.604420000000001</v>
      </c>
      <c r="J9" s="70"/>
    </row>
    <row r="10" spans="2:14">
      <c r="B10" s="59">
        <v>1400</v>
      </c>
      <c r="C10" s="64">
        <v>595.822</v>
      </c>
      <c r="D10" s="64">
        <v>13.4924</v>
      </c>
      <c r="E10" s="64">
        <v>13.494300000000001</v>
      </c>
      <c r="F10" s="64">
        <v>13.5923</v>
      </c>
      <c r="G10" s="64">
        <v>13.6252</v>
      </c>
      <c r="H10" s="64">
        <v>13.6226</v>
      </c>
      <c r="I10" s="70">
        <f t="shared" si="0"/>
        <v>13.565360000000002</v>
      </c>
      <c r="J10" s="70"/>
    </row>
    <row r="11" spans="2:14">
      <c r="B11" s="59">
        <v>1600</v>
      </c>
      <c r="C11" s="64">
        <v>623.23</v>
      </c>
      <c r="D11" s="64">
        <v>13.4533</v>
      </c>
      <c r="E11" s="64">
        <v>13.464399999999999</v>
      </c>
      <c r="F11" s="64">
        <v>13.5771</v>
      </c>
      <c r="G11" s="64">
        <v>13.6119</v>
      </c>
      <c r="H11" s="64">
        <v>13.586499999999999</v>
      </c>
      <c r="I11" s="70">
        <f t="shared" si="0"/>
        <v>13.538639999999997</v>
      </c>
      <c r="J11" s="70"/>
    </row>
    <row r="12" spans="2:14">
      <c r="B12" s="59">
        <v>1800</v>
      </c>
      <c r="C12" s="64">
        <v>650.61199999999997</v>
      </c>
      <c r="D12" s="64">
        <v>13.425700000000001</v>
      </c>
      <c r="E12" s="64">
        <v>13.4391</v>
      </c>
      <c r="F12" s="64">
        <v>13.565799999999999</v>
      </c>
      <c r="G12" s="64">
        <v>13.5983</v>
      </c>
      <c r="H12" s="64">
        <v>13.555300000000001</v>
      </c>
      <c r="I12" s="70">
        <f t="shared" si="0"/>
        <v>13.516839999999998</v>
      </c>
      <c r="J12" s="70"/>
    </row>
    <row r="13" spans="2:14">
      <c r="B13" s="59">
        <v>2000</v>
      </c>
      <c r="C13" s="64">
        <v>678.00599999999997</v>
      </c>
      <c r="D13" s="64">
        <v>13.399800000000001</v>
      </c>
      <c r="E13" s="64">
        <v>13.4221</v>
      </c>
      <c r="F13" s="64">
        <v>13.5557</v>
      </c>
      <c r="G13" s="64">
        <v>13.593</v>
      </c>
      <c r="H13" s="64">
        <v>13.528700000000001</v>
      </c>
      <c r="I13" s="70">
        <f t="shared" si="0"/>
        <v>13.499860000000002</v>
      </c>
      <c r="J13" s="70"/>
    </row>
    <row r="14" spans="2:14">
      <c r="B14" s="59">
        <v>2200</v>
      </c>
      <c r="C14" s="64">
        <v>705.37900000000002</v>
      </c>
      <c r="D14" s="64">
        <v>13.3841</v>
      </c>
      <c r="E14" s="64">
        <v>13.4078</v>
      </c>
      <c r="F14" s="64">
        <v>13.545299999999999</v>
      </c>
      <c r="G14" s="64">
        <v>13.586600000000001</v>
      </c>
      <c r="H14" s="64">
        <v>13.5084</v>
      </c>
      <c r="I14" s="70">
        <f t="shared" si="0"/>
        <v>13.486439999999998</v>
      </c>
      <c r="J14" s="70"/>
    </row>
    <row r="15" spans="2:14">
      <c r="B15" s="59">
        <v>2400</v>
      </c>
      <c r="C15" s="64">
        <v>732.65200000000004</v>
      </c>
      <c r="D15" s="64">
        <v>13.3713</v>
      </c>
      <c r="E15" s="64">
        <v>13.392799999999999</v>
      </c>
      <c r="F15" s="64">
        <v>13.533799999999999</v>
      </c>
      <c r="G15" s="64">
        <v>13.579800000000001</v>
      </c>
      <c r="H15" s="64">
        <v>13.4817</v>
      </c>
      <c r="I15" s="70">
        <f t="shared" si="0"/>
        <v>13.471879999999999</v>
      </c>
      <c r="J15" s="70"/>
    </row>
    <row r="16" spans="2:14">
      <c r="B16" s="59">
        <v>2600</v>
      </c>
      <c r="C16" s="64">
        <v>760.05600000000004</v>
      </c>
      <c r="D16" s="64">
        <v>13.3621</v>
      </c>
      <c r="E16" s="64">
        <v>13.393000000000001</v>
      </c>
      <c r="F16" s="64">
        <v>13.523400000000001</v>
      </c>
      <c r="G16" s="64">
        <v>13.5738</v>
      </c>
      <c r="H16" s="64">
        <v>13.4659</v>
      </c>
      <c r="I16" s="70">
        <f t="shared" si="0"/>
        <v>13.463640000000002</v>
      </c>
      <c r="J16" s="70"/>
    </row>
    <row r="17" spans="2:10">
      <c r="B17" s="59">
        <v>2800</v>
      </c>
      <c r="C17" s="64">
        <v>787.51800000000003</v>
      </c>
      <c r="D17" s="64">
        <v>13.3576</v>
      </c>
      <c r="E17" s="64">
        <v>13.3888</v>
      </c>
      <c r="F17" s="64">
        <v>13.513400000000001</v>
      </c>
      <c r="G17" s="64">
        <v>13.567500000000001</v>
      </c>
      <c r="H17" s="64">
        <v>13.4526</v>
      </c>
      <c r="I17" s="70">
        <f t="shared" si="0"/>
        <v>13.45598</v>
      </c>
      <c r="J17" s="70"/>
    </row>
    <row r="18" spans="2:10">
      <c r="B18" s="59">
        <v>3000</v>
      </c>
      <c r="C18" s="64">
        <v>814.97199999999998</v>
      </c>
      <c r="D18" s="64">
        <v>13.345800000000001</v>
      </c>
      <c r="E18" s="64">
        <v>13.3774</v>
      </c>
      <c r="F18" s="64">
        <v>13.504300000000001</v>
      </c>
      <c r="G18" s="64">
        <v>13.562099999999999</v>
      </c>
      <c r="H18" s="64">
        <v>13.4435</v>
      </c>
      <c r="I18" s="70">
        <f t="shared" si="0"/>
        <v>13.446620000000001</v>
      </c>
      <c r="J18" s="70"/>
    </row>
    <row r="19" spans="2:10">
      <c r="B19" s="59">
        <v>3200</v>
      </c>
      <c r="C19" s="64">
        <v>842.30100000000004</v>
      </c>
      <c r="D19" s="64">
        <v>13.3393</v>
      </c>
      <c r="E19" s="64">
        <v>13.374599999999999</v>
      </c>
      <c r="F19" s="64">
        <v>13.495699999999999</v>
      </c>
      <c r="G19" s="64">
        <v>13.557499999999999</v>
      </c>
      <c r="H19" s="64">
        <v>13.434799999999999</v>
      </c>
      <c r="I19" s="70">
        <f t="shared" si="0"/>
        <v>13.440379999999999</v>
      </c>
      <c r="J19" s="70"/>
    </row>
    <row r="20" spans="2:10">
      <c r="B20" s="59">
        <v>3400</v>
      </c>
      <c r="C20" s="64">
        <v>869.65599999999995</v>
      </c>
      <c r="D20" s="64">
        <v>13.3323</v>
      </c>
      <c r="E20" s="64">
        <v>13.372199999999999</v>
      </c>
      <c r="F20" s="64">
        <v>13.487299999999999</v>
      </c>
      <c r="G20" s="64">
        <v>13.5527</v>
      </c>
      <c r="H20" s="64">
        <v>13.426299999999999</v>
      </c>
      <c r="I20" s="70">
        <f t="shared" si="0"/>
        <v>13.43416</v>
      </c>
      <c r="J20" s="70"/>
    </row>
    <row r="21" spans="2:10">
      <c r="B21" s="59">
        <v>3600</v>
      </c>
      <c r="C21" s="64">
        <v>897.00400000000002</v>
      </c>
      <c r="D21" s="64">
        <v>13.3271</v>
      </c>
      <c r="E21" s="64">
        <v>13.369300000000001</v>
      </c>
      <c r="F21" s="64">
        <v>13.4785</v>
      </c>
      <c r="G21" s="64">
        <v>13.547599999999999</v>
      </c>
      <c r="H21" s="64">
        <v>13.418100000000001</v>
      </c>
      <c r="I21" s="70">
        <f t="shared" si="0"/>
        <v>13.428119999999998</v>
      </c>
      <c r="J21" s="70"/>
    </row>
    <row r="22" spans="2:10">
      <c r="B22" s="59">
        <v>3800</v>
      </c>
      <c r="C22" s="64">
        <v>924.29700000000003</v>
      </c>
      <c r="D22" s="64">
        <v>13.3216</v>
      </c>
      <c r="E22" s="64">
        <v>13.373699999999999</v>
      </c>
      <c r="F22" s="64">
        <v>13.469799999999999</v>
      </c>
      <c r="G22" s="64">
        <v>13.5425</v>
      </c>
      <c r="H22" s="64">
        <v>13.4101</v>
      </c>
      <c r="I22" s="70">
        <f t="shared" si="0"/>
        <v>13.423539999999999</v>
      </c>
      <c r="J22" s="70"/>
    </row>
    <row r="23" spans="2:10">
      <c r="B23" s="59">
        <v>4000</v>
      </c>
      <c r="C23" s="64">
        <v>951.60599999999999</v>
      </c>
      <c r="D23" s="64">
        <v>13.322100000000001</v>
      </c>
      <c r="E23" s="64">
        <v>13.3729</v>
      </c>
      <c r="F23" s="64">
        <v>13.462999999999999</v>
      </c>
      <c r="G23" s="64">
        <v>13.5373</v>
      </c>
      <c r="H23" s="64">
        <v>13.4023</v>
      </c>
      <c r="I23" s="70">
        <f t="shared" si="0"/>
        <v>13.41952</v>
      </c>
      <c r="J23" s="70"/>
    </row>
    <row r="24" spans="2:10">
      <c r="B24" s="59">
        <v>4200</v>
      </c>
      <c r="C24" s="64">
        <v>978.822</v>
      </c>
      <c r="D24" s="64">
        <v>13.315899999999999</v>
      </c>
      <c r="E24" s="64">
        <v>13.3713</v>
      </c>
      <c r="F24" s="64">
        <v>13.456200000000001</v>
      </c>
      <c r="G24" s="64">
        <v>13.532</v>
      </c>
      <c r="H24" s="64">
        <v>13.3948</v>
      </c>
      <c r="I24" s="70">
        <f t="shared" si="0"/>
        <v>13.41404</v>
      </c>
      <c r="J24" s="70"/>
    </row>
    <row r="25" spans="2:10">
      <c r="B25" s="59">
        <v>4400</v>
      </c>
      <c r="C25" s="64">
        <v>1006.21</v>
      </c>
      <c r="D25" s="64">
        <v>13.3104</v>
      </c>
      <c r="E25" s="64">
        <v>13.3696</v>
      </c>
      <c r="F25" s="64">
        <v>13.4497</v>
      </c>
      <c r="G25" s="64">
        <v>13.5273</v>
      </c>
      <c r="H25" s="64">
        <v>13.387499999999999</v>
      </c>
      <c r="I25" s="70">
        <f t="shared" si="0"/>
        <v>13.408899999999999</v>
      </c>
      <c r="J25" s="70"/>
    </row>
    <row r="26" spans="2:10">
      <c r="B26" s="59">
        <v>4600</v>
      </c>
      <c r="C26" s="64">
        <v>1033.53</v>
      </c>
      <c r="D26" s="64">
        <v>13.306900000000001</v>
      </c>
      <c r="E26" s="64">
        <v>13.367900000000001</v>
      </c>
      <c r="F26" s="64">
        <v>13.4429</v>
      </c>
      <c r="G26" s="64">
        <v>13.5245</v>
      </c>
      <c r="H26" s="64">
        <v>13.3804</v>
      </c>
      <c r="I26" s="70">
        <f t="shared" si="0"/>
        <v>13.40452</v>
      </c>
      <c r="J26" s="70"/>
    </row>
    <row r="27" spans="2:10">
      <c r="B27" s="59">
        <v>4800</v>
      </c>
      <c r="C27" s="64">
        <v>1060.8399999999999</v>
      </c>
      <c r="D27" s="64">
        <v>13.303699999999999</v>
      </c>
      <c r="E27" s="64">
        <v>13.3651</v>
      </c>
      <c r="F27" s="64">
        <v>13.437200000000001</v>
      </c>
      <c r="G27" s="64">
        <v>13.521599999999999</v>
      </c>
      <c r="H27" s="64">
        <v>13.3736</v>
      </c>
      <c r="I27" s="70">
        <f t="shared" si="0"/>
        <v>13.40024</v>
      </c>
      <c r="J27" s="70"/>
    </row>
    <row r="28" spans="2:10">
      <c r="B28" s="59">
        <v>5000</v>
      </c>
      <c r="C28" s="64">
        <v>1088.1400000000001</v>
      </c>
      <c r="D28" s="64">
        <v>13.300800000000001</v>
      </c>
      <c r="E28" s="64">
        <v>13.363799999999999</v>
      </c>
      <c r="F28" s="64">
        <v>13.4335</v>
      </c>
      <c r="G28" s="64">
        <v>13.518000000000001</v>
      </c>
      <c r="H28" s="64">
        <v>13.367000000000001</v>
      </c>
      <c r="I28" s="70">
        <f t="shared" si="0"/>
        <v>13.396620000000002</v>
      </c>
      <c r="J28" s="70"/>
    </row>
    <row r="29" spans="2:10">
      <c r="B29" s="59">
        <v>5200</v>
      </c>
      <c r="C29" s="64">
        <v>1115.44</v>
      </c>
      <c r="D29" s="64">
        <v>13.3005</v>
      </c>
      <c r="E29" s="64">
        <v>13.363799999999999</v>
      </c>
      <c r="F29" s="64">
        <v>13.433299999999999</v>
      </c>
      <c r="G29" s="64">
        <v>13.5176</v>
      </c>
      <c r="H29" s="64">
        <v>13.366300000000001</v>
      </c>
      <c r="I29" s="70">
        <f t="shared" si="0"/>
        <v>13.3963</v>
      </c>
      <c r="J29" s="70"/>
    </row>
    <row r="30" spans="2:10">
      <c r="B30" s="59">
        <v>5400</v>
      </c>
      <c r="C30" s="64">
        <v>1142.75</v>
      </c>
      <c r="D30" s="64">
        <v>13.3002</v>
      </c>
      <c r="E30" s="64">
        <v>13.3634</v>
      </c>
      <c r="F30" s="64">
        <v>13.433299999999999</v>
      </c>
      <c r="G30" s="64">
        <v>13.517099999999999</v>
      </c>
      <c r="H30" s="64">
        <v>13.365600000000001</v>
      </c>
      <c r="I30" s="70">
        <f t="shared" si="0"/>
        <v>13.39592</v>
      </c>
      <c r="J30" s="70"/>
    </row>
    <row r="31" spans="2:10">
      <c r="B31" s="59">
        <v>5600</v>
      </c>
      <c r="C31" s="64">
        <v>1169.95</v>
      </c>
      <c r="D31" s="64">
        <v>13.299899999999999</v>
      </c>
      <c r="E31" s="64">
        <v>13.3634</v>
      </c>
      <c r="F31" s="64">
        <v>13.4331</v>
      </c>
      <c r="G31" s="64">
        <v>13.5167</v>
      </c>
      <c r="H31" s="64">
        <v>13.364800000000001</v>
      </c>
      <c r="I31" s="70">
        <f t="shared" si="0"/>
        <v>13.395580000000001</v>
      </c>
      <c r="J31" s="70"/>
    </row>
    <row r="32" spans="2:10">
      <c r="B32" s="59">
        <v>5800</v>
      </c>
      <c r="C32" s="64">
        <v>1197.1400000000001</v>
      </c>
      <c r="D32" s="64">
        <v>13.2995</v>
      </c>
      <c r="E32" s="64">
        <v>13.362299999999999</v>
      </c>
      <c r="F32" s="64">
        <v>13.433199999999999</v>
      </c>
      <c r="G32" s="64">
        <v>13.5162</v>
      </c>
      <c r="H32" s="64">
        <v>13.363899999999999</v>
      </c>
      <c r="I32" s="70">
        <f t="shared" si="0"/>
        <v>13.395019999999999</v>
      </c>
      <c r="J32" s="70"/>
    </row>
    <row r="33" spans="2:10">
      <c r="B33" s="59">
        <v>6000</v>
      </c>
      <c r="C33" s="64">
        <v>1224.6500000000001</v>
      </c>
      <c r="D33" s="64">
        <v>13.299200000000001</v>
      </c>
      <c r="E33" s="64">
        <v>13.363</v>
      </c>
      <c r="F33" s="64">
        <v>13.434100000000001</v>
      </c>
      <c r="G33" s="64">
        <v>13.5158</v>
      </c>
      <c r="H33" s="64">
        <v>13.363</v>
      </c>
      <c r="I33" s="70">
        <f t="shared" si="0"/>
        <v>13.395019999999999</v>
      </c>
      <c r="J33" s="70"/>
    </row>
    <row r="34" spans="2:10">
      <c r="B34" s="59">
        <v>6200</v>
      </c>
      <c r="C34" s="64">
        <v>1252.17</v>
      </c>
      <c r="D34" s="64">
        <v>13.2988</v>
      </c>
      <c r="E34" s="64">
        <v>13.361599999999999</v>
      </c>
      <c r="F34" s="64">
        <v>13.433</v>
      </c>
      <c r="G34" s="64">
        <v>13.5153</v>
      </c>
      <c r="H34" s="64">
        <v>13.362</v>
      </c>
      <c r="I34" s="70">
        <f t="shared" si="0"/>
        <v>13.394139999999998</v>
      </c>
      <c r="J34" s="70"/>
    </row>
    <row r="35" spans="2:10">
      <c r="B35" s="59">
        <v>6400</v>
      </c>
      <c r="C35" s="64">
        <v>1279.47</v>
      </c>
      <c r="D35" s="64">
        <v>13.298299999999999</v>
      </c>
      <c r="E35" s="64">
        <v>13.361499999999999</v>
      </c>
      <c r="F35" s="64">
        <v>13.4329</v>
      </c>
      <c r="G35" s="64">
        <v>13.513999999999999</v>
      </c>
      <c r="H35" s="64">
        <v>13.360900000000001</v>
      </c>
      <c r="I35" s="70">
        <f t="shared" si="0"/>
        <v>13.393519999999999</v>
      </c>
      <c r="J35" s="70"/>
    </row>
    <row r="36" spans="2:10">
      <c r="B36" s="59">
        <v>6600</v>
      </c>
      <c r="C36" s="64">
        <v>1306.76</v>
      </c>
      <c r="D36" s="64">
        <v>13.2979</v>
      </c>
      <c r="E36" s="64">
        <v>13.362</v>
      </c>
      <c r="F36" s="64">
        <v>13.432700000000001</v>
      </c>
      <c r="G36" s="64">
        <v>13.513</v>
      </c>
      <c r="H36" s="64">
        <v>13.3598</v>
      </c>
      <c r="I36" s="70">
        <f t="shared" si="0"/>
        <v>13.393080000000001</v>
      </c>
      <c r="J36" s="70"/>
    </row>
    <row r="37" spans="2:10">
      <c r="B37" s="59">
        <v>6800</v>
      </c>
      <c r="C37" s="64">
        <v>1334.06</v>
      </c>
      <c r="D37" s="64">
        <v>13.2974</v>
      </c>
      <c r="E37" s="64">
        <v>13.362</v>
      </c>
      <c r="F37" s="64">
        <v>13.432600000000001</v>
      </c>
      <c r="G37" s="64">
        <v>13.513</v>
      </c>
      <c r="H37" s="64">
        <v>13.358599999999999</v>
      </c>
      <c r="I37" s="70">
        <f t="shared" si="0"/>
        <v>13.392720000000001</v>
      </c>
      <c r="J37" s="70"/>
    </row>
    <row r="38" spans="2:10">
      <c r="B38" s="59">
        <v>7000</v>
      </c>
      <c r="C38" s="64">
        <v>1361.45</v>
      </c>
      <c r="D38" s="64">
        <v>13.296799999999999</v>
      </c>
      <c r="E38" s="64">
        <v>13.3619</v>
      </c>
      <c r="F38" s="64">
        <v>13.432399999999999</v>
      </c>
      <c r="G38" s="64">
        <v>13.5124</v>
      </c>
      <c r="H38" s="64">
        <v>13.3573</v>
      </c>
      <c r="I38" s="70">
        <f t="shared" si="0"/>
        <v>13.392159999999999</v>
      </c>
      <c r="J38" s="70"/>
    </row>
    <row r="39" spans="2:10">
      <c r="B39" s="59">
        <v>7200</v>
      </c>
      <c r="C39" s="64">
        <v>1388.77</v>
      </c>
      <c r="D39" s="64">
        <v>13.2963</v>
      </c>
      <c r="E39" s="64">
        <v>13.361499999999999</v>
      </c>
      <c r="F39" s="64">
        <v>13.4323</v>
      </c>
      <c r="G39" s="64">
        <v>13.511699999999999</v>
      </c>
      <c r="H39" s="64">
        <v>13.3559</v>
      </c>
      <c r="I39" s="70">
        <f t="shared" si="0"/>
        <v>13.391540000000001</v>
      </c>
      <c r="J39" s="70"/>
    </row>
    <row r="40" spans="2:10">
      <c r="B40" s="59">
        <v>7400</v>
      </c>
      <c r="C40" s="64">
        <v>1416.17</v>
      </c>
      <c r="D40" s="64">
        <v>13.2957</v>
      </c>
      <c r="E40" s="64">
        <v>13.3614</v>
      </c>
      <c r="F40" s="64">
        <v>13.4321</v>
      </c>
      <c r="G40" s="64">
        <v>13.511200000000001</v>
      </c>
      <c r="H40" s="64">
        <v>13.3545</v>
      </c>
      <c r="I40" s="70">
        <f t="shared" si="0"/>
        <v>13.390979999999999</v>
      </c>
      <c r="J40" s="70"/>
    </row>
    <row r="41" spans="2:10">
      <c r="B41" s="59">
        <v>7600</v>
      </c>
      <c r="C41" s="64">
        <v>1443.5</v>
      </c>
      <c r="D41" s="64">
        <v>13.2951</v>
      </c>
      <c r="E41" s="64">
        <v>13.361499999999999</v>
      </c>
      <c r="F41" s="64">
        <v>13.432</v>
      </c>
      <c r="G41" s="64">
        <v>13.5105</v>
      </c>
      <c r="H41" s="64">
        <v>13.353</v>
      </c>
      <c r="I41" s="70">
        <f t="shared" si="0"/>
        <v>13.390420000000001</v>
      </c>
      <c r="J41" s="70"/>
    </row>
    <row r="42" spans="2:10">
      <c r="B42" s="59">
        <v>7800</v>
      </c>
      <c r="C42" s="64">
        <v>1471.01</v>
      </c>
      <c r="D42" s="64">
        <v>13.294499999999999</v>
      </c>
      <c r="E42" s="64">
        <v>13.3612</v>
      </c>
      <c r="F42" s="64">
        <v>13.432</v>
      </c>
      <c r="G42" s="64">
        <v>13.509600000000001</v>
      </c>
      <c r="H42" s="64">
        <v>13.3514</v>
      </c>
      <c r="I42" s="70">
        <f t="shared" si="0"/>
        <v>13.38974</v>
      </c>
      <c r="J42" s="70"/>
    </row>
    <row r="43" spans="2:10">
      <c r="B43" s="59">
        <v>8000</v>
      </c>
      <c r="C43" s="64">
        <v>1498.28</v>
      </c>
      <c r="D43" s="64">
        <v>13.293799999999999</v>
      </c>
      <c r="E43" s="64">
        <v>13.3619</v>
      </c>
      <c r="F43" s="64">
        <v>13.431900000000001</v>
      </c>
      <c r="G43" s="64">
        <v>13.508599999999999</v>
      </c>
      <c r="H43" s="64">
        <v>13.3497</v>
      </c>
      <c r="I43" s="70">
        <f t="shared" si="0"/>
        <v>13.389180000000001</v>
      </c>
      <c r="J43" s="70"/>
    </row>
    <row r="44" spans="2:10">
      <c r="B44" s="59">
        <v>8200</v>
      </c>
      <c r="C44" s="64">
        <v>1525.59</v>
      </c>
      <c r="D44" s="64">
        <v>13.293799999999999</v>
      </c>
      <c r="E44" s="64">
        <v>13.3619</v>
      </c>
      <c r="F44" s="64">
        <v>13.431900000000001</v>
      </c>
      <c r="G44" s="64">
        <v>13.508599999999999</v>
      </c>
      <c r="H44" s="64">
        <v>13.3497</v>
      </c>
      <c r="I44" s="70">
        <f t="shared" si="0"/>
        <v>13.389180000000001</v>
      </c>
      <c r="J44" s="70"/>
    </row>
    <row r="45" spans="2:10">
      <c r="B45" s="59">
        <v>8400</v>
      </c>
      <c r="C45" s="64">
        <v>1552.82</v>
      </c>
      <c r="D45" s="64">
        <v>13.293799999999999</v>
      </c>
      <c r="E45" s="64">
        <v>13.3619</v>
      </c>
      <c r="F45" s="64">
        <v>13.431900000000001</v>
      </c>
      <c r="G45" s="64">
        <v>13.508599999999999</v>
      </c>
      <c r="H45" s="64">
        <v>13.3497</v>
      </c>
      <c r="I45" s="70">
        <f t="shared" si="0"/>
        <v>13.389180000000001</v>
      </c>
      <c r="J45" s="70"/>
    </row>
    <row r="46" spans="2:10">
      <c r="B46" s="59">
        <v>8600</v>
      </c>
      <c r="C46" s="64">
        <v>1580.01</v>
      </c>
      <c r="D46" s="64">
        <v>13.293799999999999</v>
      </c>
      <c r="E46" s="64">
        <v>13.3619</v>
      </c>
      <c r="F46" s="64">
        <v>13.431900000000001</v>
      </c>
      <c r="G46" s="64">
        <v>13.508599999999999</v>
      </c>
      <c r="H46" s="64">
        <v>13.3497</v>
      </c>
      <c r="I46" s="70">
        <f t="shared" si="0"/>
        <v>13.389180000000001</v>
      </c>
      <c r="J46" s="70"/>
    </row>
    <row r="47" spans="2:10">
      <c r="B47" s="59">
        <v>8800</v>
      </c>
      <c r="C47" s="64">
        <v>1607.32</v>
      </c>
      <c r="D47" s="64">
        <v>13.293799999999999</v>
      </c>
      <c r="E47" s="64">
        <v>13.3619</v>
      </c>
      <c r="F47" s="64">
        <v>13.431900000000001</v>
      </c>
      <c r="G47" s="64">
        <v>13.508599999999999</v>
      </c>
      <c r="H47" s="64">
        <v>13.3497</v>
      </c>
      <c r="I47" s="70">
        <f t="shared" si="0"/>
        <v>13.389180000000001</v>
      </c>
      <c r="J47" s="70"/>
    </row>
    <row r="48" spans="2:10">
      <c r="B48" s="59">
        <v>9000</v>
      </c>
      <c r="C48" s="64">
        <v>1634.63</v>
      </c>
      <c r="D48" s="64">
        <v>13.293799999999999</v>
      </c>
      <c r="E48" s="64">
        <v>13.3619</v>
      </c>
      <c r="F48" s="64">
        <v>13.431900000000001</v>
      </c>
      <c r="G48" s="64">
        <v>13.508599999999999</v>
      </c>
      <c r="H48" s="64">
        <v>13.349600000000001</v>
      </c>
      <c r="I48" s="70">
        <f t="shared" si="0"/>
        <v>13.38916</v>
      </c>
      <c r="J48" s="70"/>
    </row>
    <row r="49" spans="2:10">
      <c r="B49" s="59">
        <v>9200</v>
      </c>
      <c r="C49" s="64">
        <v>1661.92</v>
      </c>
      <c r="D49" s="64">
        <v>13.293799999999999</v>
      </c>
      <c r="E49" s="64">
        <v>13.3619</v>
      </c>
      <c r="F49" s="64">
        <v>13.431900000000001</v>
      </c>
      <c r="G49" s="64">
        <v>13.508599999999999</v>
      </c>
      <c r="H49" s="64">
        <v>13.349600000000001</v>
      </c>
      <c r="I49" s="70">
        <f t="shared" si="0"/>
        <v>13.38916</v>
      </c>
      <c r="J49" s="70"/>
    </row>
    <row r="50" spans="2:10">
      <c r="B50" s="59">
        <v>9400</v>
      </c>
      <c r="C50" s="64">
        <v>1689.16</v>
      </c>
      <c r="D50" s="64">
        <v>13.293799999999999</v>
      </c>
      <c r="E50" s="64">
        <v>13.3619</v>
      </c>
      <c r="F50" s="64">
        <v>13.431900000000001</v>
      </c>
      <c r="G50" s="64">
        <v>13.5085</v>
      </c>
      <c r="H50" s="64">
        <v>13.349600000000001</v>
      </c>
      <c r="I50" s="70">
        <f t="shared" si="0"/>
        <v>13.389140000000001</v>
      </c>
      <c r="J50" s="70"/>
    </row>
    <row r="51" spans="2:10">
      <c r="B51" s="59">
        <v>9600</v>
      </c>
      <c r="C51" s="64">
        <v>1716.51</v>
      </c>
      <c r="D51" s="64">
        <v>13.293699999999999</v>
      </c>
      <c r="E51" s="64">
        <v>13.3619</v>
      </c>
      <c r="F51" s="64">
        <v>13.431900000000001</v>
      </c>
      <c r="G51" s="64">
        <v>13.5085</v>
      </c>
      <c r="H51" s="64">
        <v>13.349600000000001</v>
      </c>
      <c r="I51" s="70">
        <f t="shared" si="0"/>
        <v>13.38912</v>
      </c>
      <c r="J51" s="70"/>
    </row>
    <row r="52" spans="2:10">
      <c r="B52" s="59">
        <v>9800</v>
      </c>
      <c r="C52" s="64">
        <v>1743.81</v>
      </c>
      <c r="D52" s="64">
        <v>13.293699999999999</v>
      </c>
      <c r="E52" s="64">
        <v>13.3619</v>
      </c>
      <c r="F52" s="64">
        <v>13.431900000000001</v>
      </c>
      <c r="G52" s="64">
        <v>13.5085</v>
      </c>
      <c r="H52" s="64">
        <v>13.349500000000001</v>
      </c>
      <c r="I52" s="70">
        <f t="shared" si="0"/>
        <v>13.389099999999999</v>
      </c>
      <c r="J52" s="70"/>
    </row>
    <row r="53" spans="2:10">
      <c r="B53" s="59">
        <v>10000</v>
      </c>
      <c r="C53" s="64">
        <v>1771.1</v>
      </c>
      <c r="D53" s="64">
        <v>13.293699999999999</v>
      </c>
      <c r="E53" s="64">
        <v>13.3619</v>
      </c>
      <c r="F53" s="64">
        <v>13.431900000000001</v>
      </c>
      <c r="G53" s="64">
        <v>13.5085</v>
      </c>
      <c r="H53" s="64">
        <v>13.349500000000001</v>
      </c>
      <c r="I53" s="70">
        <f t="shared" si="0"/>
        <v>13.389099999999999</v>
      </c>
      <c r="J53" s="70"/>
    </row>
  </sheetData>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E432F-3AE1-BB41-ACCB-6A6B6888EC8F}">
  <sheetPr codeName="Sheet32">
    <tabColor theme="9"/>
  </sheetPr>
  <dimension ref="A1"/>
  <sheetViews>
    <sheetView view="pageBreakPreview" zoomScale="60" zoomScaleNormal="100" workbookViewId="0">
      <selection activeCell="C3" sqref="C3:H53"/>
    </sheetView>
  </sheetViews>
  <sheetFormatPr baseColWidth="10" defaultRowHeight="16"/>
  <sheetData/>
  <pageMargins left="0.7" right="0.7" top="0.75" bottom="0.75" header="0.3" footer="0.3"/>
  <pageSetup paperSize="9" orientation="portrait" horizontalDpi="0" verticalDpi="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1E2D5-7047-C449-B531-6E41CC7B333E}">
  <sheetPr codeName="Sheet33"/>
  <dimension ref="B1:P122"/>
  <sheetViews>
    <sheetView workbookViewId="0">
      <selection activeCell="I52" sqref="I52"/>
    </sheetView>
  </sheetViews>
  <sheetFormatPr baseColWidth="10" defaultRowHeight="16"/>
  <cols>
    <col min="1" max="3" width="10.83203125" style="59"/>
    <col min="4" max="4" width="20.1640625" style="60" bestFit="1" customWidth="1"/>
    <col min="5" max="5" width="12.5" style="60" bestFit="1" customWidth="1"/>
    <col min="6" max="6" width="15.5" style="60" bestFit="1" customWidth="1"/>
    <col min="7" max="10" width="10.83203125" style="60"/>
    <col min="11" max="11" width="14.83203125" style="60" bestFit="1" customWidth="1"/>
    <col min="12" max="12" width="13.6640625" style="60" bestFit="1" customWidth="1"/>
    <col min="13" max="16384" width="10.83203125" style="59"/>
  </cols>
  <sheetData>
    <row r="1" spans="2:16">
      <c r="D1" s="60" t="s">
        <v>73</v>
      </c>
      <c r="E1" s="60" t="s">
        <v>74</v>
      </c>
      <c r="F1" s="511" t="s">
        <v>72</v>
      </c>
      <c r="G1" s="511"/>
      <c r="H1" s="511"/>
      <c r="I1" s="511"/>
      <c r="J1" s="511"/>
      <c r="L1" s="60" t="s">
        <v>71</v>
      </c>
    </row>
    <row r="2" spans="2:16">
      <c r="B2" s="59" t="s">
        <v>70</v>
      </c>
      <c r="C2" s="59" t="s">
        <v>69</v>
      </c>
      <c r="D2" s="60" t="s">
        <v>67</v>
      </c>
      <c r="E2" s="60" t="s">
        <v>68</v>
      </c>
      <c r="F2" s="60" t="s">
        <v>66</v>
      </c>
      <c r="G2" s="60" t="s">
        <v>65</v>
      </c>
      <c r="H2" s="60" t="s">
        <v>64</v>
      </c>
      <c r="I2" s="60" t="s">
        <v>63</v>
      </c>
      <c r="J2" s="60" t="s">
        <v>62</v>
      </c>
      <c r="K2" s="60" t="s">
        <v>61</v>
      </c>
      <c r="L2" s="60" t="s">
        <v>60</v>
      </c>
      <c r="P2" s="66" t="s">
        <v>59</v>
      </c>
    </row>
    <row r="3" spans="2:16">
      <c r="B3" s="59">
        <v>1</v>
      </c>
      <c r="C3" s="65">
        <v>1</v>
      </c>
      <c r="D3" s="60">
        <f t="shared" ref="D3:D62" si="0">$E$3</f>
        <v>1.2596397116574809E-2</v>
      </c>
      <c r="E3" s="60">
        <f>Reg_30days!Z32</f>
        <v>1.2596397116574809E-2</v>
      </c>
      <c r="F3" s="64">
        <v>2.4789700000000001E-2</v>
      </c>
      <c r="G3" s="64">
        <v>2.4771499999999998E-2</v>
      </c>
      <c r="H3" s="64">
        <v>2.4795899999999999E-2</v>
      </c>
      <c r="I3" s="64">
        <v>2.47765E-2</v>
      </c>
      <c r="J3" s="64">
        <v>2.4773900000000001E-2</v>
      </c>
      <c r="K3" s="62">
        <f>AVERAGE(F3:J3)</f>
        <v>2.4781499999999998E-2</v>
      </c>
      <c r="L3" s="60">
        <f>AVERAGE(K3:K6)</f>
        <v>2.4263340000000001E-2</v>
      </c>
    </row>
    <row r="4" spans="2:16">
      <c r="B4" s="59">
        <v>2</v>
      </c>
      <c r="C4" s="65">
        <v>2</v>
      </c>
      <c r="D4" s="60">
        <f t="shared" si="0"/>
        <v>1.2596397116574809E-2</v>
      </c>
      <c r="E4" s="60">
        <f>Reg_30days!Z33</f>
        <v>1.3190538132291667E-2</v>
      </c>
      <c r="F4" s="64">
        <v>2.46228E-2</v>
      </c>
      <c r="G4" s="64">
        <v>2.3328100000000001E-2</v>
      </c>
      <c r="H4" s="64">
        <v>2.3475300000000001E-2</v>
      </c>
      <c r="I4" s="64">
        <v>2.4138799999999998E-2</v>
      </c>
      <c r="J4" s="64">
        <v>2.4786699999999998E-2</v>
      </c>
      <c r="K4" s="62">
        <f t="shared" ref="K4:K62" si="1">AVERAGE(F4:J4)</f>
        <v>2.4070340000000003E-2</v>
      </c>
      <c r="L4" s="60">
        <f>AVERAGE(K3:K7)</f>
        <v>2.4231071999999999E-2</v>
      </c>
    </row>
    <row r="5" spans="2:16">
      <c r="B5" s="59">
        <v>3</v>
      </c>
      <c r="C5" s="65">
        <v>3</v>
      </c>
      <c r="D5" s="60">
        <f t="shared" si="0"/>
        <v>1.2596397116574809E-2</v>
      </c>
      <c r="E5" s="60">
        <f>Reg_30days!Z34</f>
        <v>1.4105238570401144E-2</v>
      </c>
      <c r="F5" s="64">
        <v>2.46585E-2</v>
      </c>
      <c r="G5" s="64">
        <v>2.33961E-2</v>
      </c>
      <c r="H5" s="64">
        <v>2.3677799999999999E-2</v>
      </c>
      <c r="I5" s="64">
        <v>2.3891900000000001E-2</v>
      </c>
      <c r="J5" s="64">
        <v>2.4788500000000002E-2</v>
      </c>
      <c r="K5" s="62">
        <f t="shared" si="1"/>
        <v>2.4082559999999999E-2</v>
      </c>
      <c r="L5" s="60">
        <f>AVERAGE(K3:K8)</f>
        <v>2.4201416666666666E-2</v>
      </c>
    </row>
    <row r="6" spans="2:16">
      <c r="B6" s="59">
        <v>4</v>
      </c>
      <c r="C6" s="65">
        <v>4</v>
      </c>
      <c r="D6" s="60">
        <f t="shared" si="0"/>
        <v>1.2596397116574809E-2</v>
      </c>
      <c r="E6" s="60">
        <f>Reg_30days!Z35</f>
        <v>1.5091188888357934E-2</v>
      </c>
      <c r="F6" s="64">
        <v>2.4664800000000001E-2</v>
      </c>
      <c r="G6" s="64">
        <v>2.3454300000000001E-2</v>
      </c>
      <c r="H6" s="64">
        <v>2.3070500000000001E-2</v>
      </c>
      <c r="I6" s="64">
        <v>2.4619200000000001E-2</v>
      </c>
      <c r="J6" s="64">
        <v>2.4785999999999999E-2</v>
      </c>
      <c r="K6" s="62">
        <f t="shared" si="1"/>
        <v>2.4118960000000002E-2</v>
      </c>
      <c r="L6" s="60">
        <f>AVERAGE(K3:K9)</f>
        <v>2.4198814285714281E-2</v>
      </c>
    </row>
    <row r="7" spans="2:16">
      <c r="B7" s="59">
        <v>5</v>
      </c>
      <c r="C7" s="65">
        <v>5</v>
      </c>
      <c r="D7" s="60">
        <f t="shared" si="0"/>
        <v>1.2596397116574809E-2</v>
      </c>
      <c r="E7" s="60">
        <f>Reg_30days!Z36</f>
        <v>1.5831502575174679E-2</v>
      </c>
      <c r="F7" s="64">
        <v>2.4733700000000001E-2</v>
      </c>
      <c r="G7" s="64">
        <v>2.32821E-2</v>
      </c>
      <c r="H7" s="64">
        <v>2.3947E-2</v>
      </c>
      <c r="I7" s="64">
        <v>2.3771199999999999E-2</v>
      </c>
      <c r="J7" s="64">
        <v>2.4775999999999999E-2</v>
      </c>
      <c r="K7" s="62">
        <f t="shared" si="1"/>
        <v>2.4101999999999995E-2</v>
      </c>
      <c r="L7" s="60">
        <f t="shared" ref="L7:L59" si="2">AVERAGE(K4:K10)</f>
        <v>2.4105168571428571E-2</v>
      </c>
    </row>
    <row r="8" spans="2:16">
      <c r="B8" s="59">
        <v>6</v>
      </c>
      <c r="C8" s="65">
        <v>6</v>
      </c>
      <c r="D8" s="60">
        <f t="shared" si="0"/>
        <v>1.2596397116574809E-2</v>
      </c>
      <c r="E8" s="60">
        <f>Reg_30days!Z37</f>
        <v>1.6559195584104503E-2</v>
      </c>
      <c r="F8" s="64">
        <v>2.46549E-2</v>
      </c>
      <c r="G8" s="64">
        <v>2.3906199999999999E-2</v>
      </c>
      <c r="H8" s="64">
        <v>2.33376E-2</v>
      </c>
      <c r="I8" s="64">
        <v>2.3598000000000001E-2</v>
      </c>
      <c r="J8" s="64">
        <v>2.4768999999999999E-2</v>
      </c>
      <c r="K8" s="62">
        <f t="shared" si="1"/>
        <v>2.4053139999999997E-2</v>
      </c>
      <c r="L8" s="60">
        <f t="shared" si="2"/>
        <v>2.4103305714285712E-2</v>
      </c>
    </row>
    <row r="9" spans="2:16">
      <c r="B9" s="59">
        <v>7</v>
      </c>
      <c r="C9" s="65">
        <v>7</v>
      </c>
      <c r="D9" s="60">
        <f t="shared" si="0"/>
        <v>1.2596397116574809E-2</v>
      </c>
      <c r="E9" s="60">
        <f>Reg_30days!Z38</f>
        <v>1.7423507423747826E-2</v>
      </c>
      <c r="F9" s="64">
        <v>2.4686699999999999E-2</v>
      </c>
      <c r="G9" s="64">
        <v>2.3391700000000001E-2</v>
      </c>
      <c r="H9" s="64">
        <v>2.3317500000000001E-2</v>
      </c>
      <c r="I9" s="64">
        <v>2.47666E-2</v>
      </c>
      <c r="J9" s="64">
        <v>2.4753500000000001E-2</v>
      </c>
      <c r="K9" s="62">
        <f t="shared" si="1"/>
        <v>2.4183199999999998E-2</v>
      </c>
      <c r="L9" s="60">
        <f t="shared" si="2"/>
        <v>2.4127619999999999E-2</v>
      </c>
    </row>
    <row r="10" spans="2:16">
      <c r="B10" s="59">
        <v>8</v>
      </c>
      <c r="C10" s="65">
        <v>8</v>
      </c>
      <c r="D10" s="60">
        <f t="shared" si="0"/>
        <v>1.2596397116574809E-2</v>
      </c>
      <c r="E10" s="60">
        <f>Reg_30days!Z39</f>
        <v>1.7916830283920514E-2</v>
      </c>
      <c r="F10" s="64">
        <v>2.4193099999999999E-2</v>
      </c>
      <c r="G10" s="64">
        <v>2.33855E-2</v>
      </c>
      <c r="H10" s="64">
        <v>2.3544499999999999E-2</v>
      </c>
      <c r="I10" s="64">
        <v>2.4759799999999998E-2</v>
      </c>
      <c r="J10" s="64">
        <v>2.4747000000000002E-2</v>
      </c>
      <c r="K10" s="62">
        <f t="shared" si="1"/>
        <v>2.4125979999999998E-2</v>
      </c>
      <c r="L10" s="60">
        <f t="shared" si="2"/>
        <v>2.4089260000000001E-2</v>
      </c>
    </row>
    <row r="11" spans="2:16">
      <c r="B11" s="59">
        <v>9</v>
      </c>
      <c r="C11" s="65">
        <v>9</v>
      </c>
      <c r="D11" s="60">
        <f t="shared" si="0"/>
        <v>1.2596397116574809E-2</v>
      </c>
      <c r="E11" s="60">
        <f>Reg_30days!Z40</f>
        <v>1.8746478938799601E-2</v>
      </c>
      <c r="F11" s="64">
        <v>2.4501999999999999E-2</v>
      </c>
      <c r="G11" s="64">
        <v>2.2919999999999999E-2</v>
      </c>
      <c r="H11" s="64">
        <v>2.3404600000000001E-2</v>
      </c>
      <c r="I11" s="64">
        <v>2.4744100000000002E-2</v>
      </c>
      <c r="J11" s="64">
        <v>2.47158E-2</v>
      </c>
      <c r="K11" s="62">
        <f t="shared" si="1"/>
        <v>2.40573E-2</v>
      </c>
      <c r="L11" s="60">
        <f t="shared" si="2"/>
        <v>2.4123494285714284E-2</v>
      </c>
    </row>
    <row r="12" spans="2:16">
      <c r="B12" s="59">
        <v>10</v>
      </c>
      <c r="C12" s="65">
        <v>10</v>
      </c>
      <c r="D12" s="60">
        <f t="shared" si="0"/>
        <v>1.2596397116574809E-2</v>
      </c>
      <c r="E12" s="60">
        <f>Reg_30days!Z41</f>
        <v>1.9534492665026933E-2</v>
      </c>
      <c r="F12" s="64">
        <v>2.4449100000000001E-2</v>
      </c>
      <c r="G12" s="64">
        <v>2.4208299999999999E-2</v>
      </c>
      <c r="H12" s="64">
        <v>2.4312E-2</v>
      </c>
      <c r="I12" s="64">
        <v>2.35865E-2</v>
      </c>
      <c r="J12" s="64">
        <v>2.4707900000000001E-2</v>
      </c>
      <c r="K12" s="62">
        <f t="shared" si="1"/>
        <v>2.4252760000000002E-2</v>
      </c>
      <c r="L12" s="60">
        <f t="shared" si="2"/>
        <v>2.4127711428571428E-2</v>
      </c>
    </row>
    <row r="13" spans="2:16">
      <c r="B13" s="59">
        <v>11</v>
      </c>
      <c r="C13" s="65">
        <v>11</v>
      </c>
      <c r="D13" s="60">
        <f t="shared" si="0"/>
        <v>1.2596397116574809E-2</v>
      </c>
      <c r="E13" s="60">
        <f>Reg_30days!Z42</f>
        <v>2.0085907841458608E-2</v>
      </c>
      <c r="F13" s="64">
        <v>2.3758700000000001E-2</v>
      </c>
      <c r="G13" s="64">
        <v>2.36461E-2</v>
      </c>
      <c r="H13" s="64">
        <v>2.3591299999999999E-2</v>
      </c>
      <c r="I13" s="64">
        <v>2.3574500000000002E-2</v>
      </c>
      <c r="J13" s="64">
        <v>2.4681600000000001E-2</v>
      </c>
      <c r="K13" s="62">
        <f t="shared" si="1"/>
        <v>2.3850439999999997E-2</v>
      </c>
      <c r="L13" s="60">
        <f t="shared" si="2"/>
        <v>2.4097854285714287E-2</v>
      </c>
    </row>
    <row r="14" spans="2:16">
      <c r="B14" s="59">
        <v>12</v>
      </c>
      <c r="C14" s="65">
        <v>12</v>
      </c>
      <c r="D14" s="60">
        <f t="shared" si="0"/>
        <v>1.2596397116574809E-2</v>
      </c>
      <c r="E14" s="60">
        <f>Reg_30days!Z43</f>
        <v>2.0574636825838793E-2</v>
      </c>
      <c r="F14" s="64">
        <v>2.42256E-2</v>
      </c>
      <c r="G14" s="64">
        <v>2.3938899999999999E-2</v>
      </c>
      <c r="H14" s="64">
        <v>2.4204099999999999E-2</v>
      </c>
      <c r="I14" s="64">
        <v>2.4693400000000001E-2</v>
      </c>
      <c r="J14" s="64">
        <v>2.46462E-2</v>
      </c>
      <c r="K14" s="62">
        <f t="shared" si="1"/>
        <v>2.4341640000000005E-2</v>
      </c>
      <c r="L14" s="60">
        <f t="shared" si="2"/>
        <v>2.4033751428571431E-2</v>
      </c>
    </row>
    <row r="15" spans="2:16">
      <c r="B15" s="59">
        <v>13</v>
      </c>
      <c r="C15" s="65">
        <v>13</v>
      </c>
      <c r="D15" s="60">
        <f t="shared" si="0"/>
        <v>1.2596397116574809E-2</v>
      </c>
      <c r="E15" s="60">
        <f>Reg_30days!Z44</f>
        <v>2.1674524322396777E-2</v>
      </c>
      <c r="F15" s="64">
        <v>2.3840199999999999E-2</v>
      </c>
      <c r="G15" s="64">
        <v>2.4400499999999999E-2</v>
      </c>
      <c r="H15" s="64">
        <v>2.2872199999999999E-2</v>
      </c>
      <c r="I15" s="64">
        <v>2.4667399999999999E-2</v>
      </c>
      <c r="J15" s="64">
        <v>2.4632999999999999E-2</v>
      </c>
      <c r="K15" s="62">
        <f t="shared" si="1"/>
        <v>2.4082659999999999E-2</v>
      </c>
      <c r="L15" s="60">
        <f t="shared" si="2"/>
        <v>2.397657142857143E-2</v>
      </c>
    </row>
    <row r="16" spans="2:16">
      <c r="B16" s="59">
        <v>14</v>
      </c>
      <c r="C16" s="65">
        <v>14</v>
      </c>
      <c r="D16" s="60">
        <f t="shared" si="0"/>
        <v>1.2596397116574809E-2</v>
      </c>
      <c r="E16" s="60">
        <f>Reg_30days!Z45</f>
        <v>2.2735848517223801E-2</v>
      </c>
      <c r="F16" s="64">
        <v>2.34935E-2</v>
      </c>
      <c r="G16" s="64">
        <v>2.4055300000000002E-2</v>
      </c>
      <c r="H16" s="64">
        <v>2.3175999999999999E-2</v>
      </c>
      <c r="I16" s="64">
        <v>2.4634699999999999E-2</v>
      </c>
      <c r="J16" s="64">
        <v>2.4511499999999999E-2</v>
      </c>
      <c r="K16" s="62">
        <f t="shared" si="1"/>
        <v>2.3974200000000001E-2</v>
      </c>
      <c r="L16" s="60">
        <f t="shared" si="2"/>
        <v>2.3940400000000001E-2</v>
      </c>
    </row>
    <row r="17" spans="2:12">
      <c r="B17" s="59">
        <v>15</v>
      </c>
      <c r="C17" s="65">
        <v>15</v>
      </c>
      <c r="D17" s="60">
        <f t="shared" si="0"/>
        <v>1.2596397116574809E-2</v>
      </c>
      <c r="E17" s="60">
        <f>Reg_30days!Z46</f>
        <v>2.3620099698526163E-2</v>
      </c>
      <c r="F17" s="64">
        <v>2.28983E-2</v>
      </c>
      <c r="G17" s="64">
        <v>2.4467699999999998E-2</v>
      </c>
      <c r="H17" s="64">
        <v>2.19198E-2</v>
      </c>
      <c r="I17" s="64">
        <v>2.45861E-2</v>
      </c>
      <c r="J17" s="64">
        <v>2.4514399999999999E-2</v>
      </c>
      <c r="K17" s="62">
        <f t="shared" si="1"/>
        <v>2.3677259999999999E-2</v>
      </c>
      <c r="L17" s="60">
        <f t="shared" si="2"/>
        <v>2.3940691428571432E-2</v>
      </c>
    </row>
    <row r="18" spans="2:12">
      <c r="B18" s="59">
        <v>16</v>
      </c>
      <c r="C18" s="65">
        <v>16</v>
      </c>
      <c r="D18" s="60">
        <f t="shared" si="0"/>
        <v>1.2596397116574809E-2</v>
      </c>
      <c r="E18" s="60">
        <f>Reg_30days!Z47</f>
        <v>2.4767234629103567E-2</v>
      </c>
      <c r="F18" s="64">
        <v>2.3104199999999998E-2</v>
      </c>
      <c r="G18" s="64">
        <v>2.3446999999999999E-2</v>
      </c>
      <c r="H18" s="64">
        <v>2.2779799999999999E-2</v>
      </c>
      <c r="I18" s="64">
        <v>2.4514299999999999E-2</v>
      </c>
      <c r="J18" s="64">
        <v>2.4439900000000001E-2</v>
      </c>
      <c r="K18" s="62">
        <f t="shared" si="1"/>
        <v>2.3657040000000001E-2</v>
      </c>
      <c r="L18" s="60">
        <f t="shared" si="2"/>
        <v>2.3806360000000002E-2</v>
      </c>
    </row>
    <row r="19" spans="2:12">
      <c r="B19" s="59">
        <v>17</v>
      </c>
      <c r="C19" s="65">
        <v>17</v>
      </c>
      <c r="D19" s="60">
        <f t="shared" si="0"/>
        <v>1.2596397116574809E-2</v>
      </c>
      <c r="E19" s="60">
        <f>Reg_30days!Z48</f>
        <v>2.585014354890915E-2</v>
      </c>
      <c r="F19" s="64">
        <v>2.38201E-2</v>
      </c>
      <c r="G19" s="64">
        <v>2.3387399999999999E-2</v>
      </c>
      <c r="H19" s="64">
        <v>2.40854E-2</v>
      </c>
      <c r="I19" s="64">
        <v>2.4401200000000001E-2</v>
      </c>
      <c r="J19" s="64">
        <v>2.4303700000000001E-2</v>
      </c>
      <c r="K19" s="62">
        <f t="shared" si="1"/>
        <v>2.3999559999999996E-2</v>
      </c>
      <c r="L19" s="60">
        <f t="shared" si="2"/>
        <v>2.362734E-2</v>
      </c>
    </row>
    <row r="20" spans="2:12">
      <c r="B20" s="59">
        <v>18</v>
      </c>
      <c r="C20" s="65">
        <v>18</v>
      </c>
      <c r="D20" s="60">
        <f t="shared" si="0"/>
        <v>1.2596397116574809E-2</v>
      </c>
      <c r="E20" s="60">
        <f>Reg_30days!Z49</f>
        <v>2.6643544590570896E-2</v>
      </c>
      <c r="F20" s="64">
        <v>2.3237600000000001E-2</v>
      </c>
      <c r="G20" s="64">
        <v>2.4278500000000001E-2</v>
      </c>
      <c r="H20" s="64">
        <v>2.3646199999999999E-2</v>
      </c>
      <c r="I20" s="64">
        <v>2.41946E-2</v>
      </c>
      <c r="J20" s="64">
        <v>2.39055E-2</v>
      </c>
      <c r="K20" s="62">
        <f t="shared" si="1"/>
        <v>2.3852480000000002E-2</v>
      </c>
      <c r="L20" s="60">
        <f t="shared" si="2"/>
        <v>2.3315702857142857E-2</v>
      </c>
    </row>
    <row r="21" spans="2:12">
      <c r="B21" s="59">
        <v>19</v>
      </c>
      <c r="C21" s="65">
        <v>19</v>
      </c>
      <c r="D21" s="60">
        <f t="shared" si="0"/>
        <v>1.2596397116574809E-2</v>
      </c>
      <c r="E21" s="60">
        <f>Reg_30days!Z50</f>
        <v>2.6811910320691589E-2</v>
      </c>
      <c r="F21" s="64">
        <v>2.2581299999999999E-2</v>
      </c>
      <c r="G21" s="64">
        <v>2.3964900000000001E-2</v>
      </c>
      <c r="H21" s="64">
        <v>2.3126799999999999E-2</v>
      </c>
      <c r="I21" s="64">
        <v>2.3771E-2</v>
      </c>
      <c r="J21" s="64">
        <v>2.35626E-2</v>
      </c>
      <c r="K21" s="62">
        <f t="shared" si="1"/>
        <v>2.340132E-2</v>
      </c>
      <c r="L21" s="60">
        <f t="shared" si="2"/>
        <v>2.2918959999999999E-2</v>
      </c>
    </row>
    <row r="22" spans="2:12">
      <c r="B22" s="59">
        <v>20</v>
      </c>
      <c r="C22" s="65">
        <v>20</v>
      </c>
      <c r="D22" s="60">
        <f t="shared" si="0"/>
        <v>1.2596397116574809E-2</v>
      </c>
      <c r="E22" s="60">
        <f>Reg_30days!Z51</f>
        <v>2.7254024010539338E-2</v>
      </c>
      <c r="F22" s="64">
        <v>2.2332100000000001E-2</v>
      </c>
      <c r="G22" s="64">
        <v>2.3293899999999999E-2</v>
      </c>
      <c r="H22" s="64">
        <v>2.2757200000000002E-2</v>
      </c>
      <c r="I22" s="64">
        <v>2.2924300000000002E-2</v>
      </c>
      <c r="J22" s="64">
        <v>2.2840099999999999E-2</v>
      </c>
      <c r="K22" s="62">
        <f t="shared" si="1"/>
        <v>2.2829520000000002E-2</v>
      </c>
      <c r="L22" s="60">
        <f t="shared" si="2"/>
        <v>2.2369371428571431E-2</v>
      </c>
    </row>
    <row r="23" spans="2:12">
      <c r="B23" s="59">
        <v>21</v>
      </c>
      <c r="C23" s="65">
        <v>21</v>
      </c>
      <c r="D23" s="60">
        <f t="shared" si="0"/>
        <v>1.2596397116574809E-2</v>
      </c>
      <c r="E23" s="60">
        <f>Reg_30days!Z52</f>
        <v>2.7149173242110435E-2</v>
      </c>
      <c r="F23" s="64">
        <v>2.1974299999999999E-2</v>
      </c>
      <c r="G23" s="64">
        <v>2.1011499999999999E-2</v>
      </c>
      <c r="H23" s="64">
        <v>2.2391100000000001E-2</v>
      </c>
      <c r="I23" s="64">
        <v>2.1833100000000001E-2</v>
      </c>
      <c r="J23" s="64">
        <v>2.1753700000000001E-2</v>
      </c>
      <c r="K23" s="62">
        <f t="shared" si="1"/>
        <v>2.1792740000000001E-2</v>
      </c>
      <c r="L23" s="60">
        <f t="shared" si="2"/>
        <v>2.1606540000000004E-2</v>
      </c>
    </row>
    <row r="24" spans="2:12">
      <c r="B24" s="59">
        <v>22</v>
      </c>
      <c r="C24" s="65">
        <v>22</v>
      </c>
      <c r="D24" s="60">
        <f t="shared" si="0"/>
        <v>1.2596397116574809E-2</v>
      </c>
      <c r="E24" s="60">
        <f>Reg_30days!Z53</f>
        <v>2.6844426443447512E-2</v>
      </c>
      <c r="F24" s="64">
        <v>2.0897499999999999E-2</v>
      </c>
      <c r="G24" s="64">
        <v>2.1071199999999998E-2</v>
      </c>
      <c r="H24" s="64">
        <v>2.13063E-2</v>
      </c>
      <c r="I24" s="64">
        <v>2.0640200000000001E-2</v>
      </c>
      <c r="J24" s="64">
        <v>2.0585099999999999E-2</v>
      </c>
      <c r="K24" s="62">
        <f t="shared" si="1"/>
        <v>2.0900059999999998E-2</v>
      </c>
      <c r="L24" s="60">
        <f t="shared" si="2"/>
        <v>2.071784285714286E-2</v>
      </c>
    </row>
    <row r="25" spans="2:12">
      <c r="B25" s="59">
        <v>23</v>
      </c>
      <c r="C25" s="65">
        <v>23</v>
      </c>
      <c r="D25" s="60">
        <f t="shared" si="0"/>
        <v>1.2596397116574809E-2</v>
      </c>
      <c r="E25" s="60">
        <f>Reg_30days!Z54</f>
        <v>2.6352637516730192E-2</v>
      </c>
      <c r="F25" s="64">
        <v>1.9645599999999999E-2</v>
      </c>
      <c r="G25" s="64">
        <v>1.99043E-2</v>
      </c>
      <c r="H25" s="64">
        <v>2.0631500000000001E-2</v>
      </c>
      <c r="I25" s="64">
        <v>1.9517900000000001E-2</v>
      </c>
      <c r="J25" s="64">
        <v>1.9350300000000001E-2</v>
      </c>
      <c r="K25" s="62">
        <f t="shared" si="1"/>
        <v>1.9809920000000002E-2</v>
      </c>
      <c r="L25" s="60">
        <f t="shared" si="2"/>
        <v>1.9739494285714285E-2</v>
      </c>
    </row>
    <row r="26" spans="2:12">
      <c r="B26" s="59">
        <v>24</v>
      </c>
      <c r="C26" s="65">
        <v>24</v>
      </c>
      <c r="D26" s="60">
        <f t="shared" si="0"/>
        <v>1.2596397116574809E-2</v>
      </c>
      <c r="E26" s="60">
        <f>Reg_30days!Z55</f>
        <v>2.5807820536641594E-2</v>
      </c>
      <c r="F26" s="64">
        <v>1.8576100000000002E-2</v>
      </c>
      <c r="G26" s="64">
        <v>1.8796199999999999E-2</v>
      </c>
      <c r="H26" s="64">
        <v>1.92838E-2</v>
      </c>
      <c r="I26" s="64">
        <v>1.8431599999999999E-2</v>
      </c>
      <c r="J26" s="64">
        <v>1.8211000000000001E-2</v>
      </c>
      <c r="K26" s="62">
        <f t="shared" si="1"/>
        <v>1.8659740000000001E-2</v>
      </c>
      <c r="L26" s="60">
        <f t="shared" si="2"/>
        <v>1.8680020000000002E-2</v>
      </c>
    </row>
    <row r="27" spans="2:12">
      <c r="B27" s="59">
        <v>25</v>
      </c>
      <c r="C27" s="65">
        <v>25</v>
      </c>
      <c r="D27" s="60">
        <f t="shared" si="0"/>
        <v>1.2596397116574809E-2</v>
      </c>
      <c r="E27" s="60">
        <f>Reg_30days!Z56</f>
        <v>2.5170465930911625E-2</v>
      </c>
      <c r="F27" s="64">
        <v>1.7641299999999999E-2</v>
      </c>
      <c r="G27" s="64">
        <v>1.77188E-2</v>
      </c>
      <c r="H27" s="64">
        <v>1.82918E-2</v>
      </c>
      <c r="I27" s="64">
        <v>1.7373699999999999E-2</v>
      </c>
      <c r="J27" s="64">
        <v>1.7132399999999999E-2</v>
      </c>
      <c r="K27" s="62">
        <f t="shared" si="1"/>
        <v>1.7631599999999997E-2</v>
      </c>
      <c r="L27" s="60">
        <f t="shared" si="2"/>
        <v>1.7632565714285713E-2</v>
      </c>
    </row>
    <row r="28" spans="2:12">
      <c r="B28" s="59">
        <v>26</v>
      </c>
      <c r="C28" s="65">
        <v>26</v>
      </c>
      <c r="D28" s="60">
        <f t="shared" si="0"/>
        <v>1.2596397116574809E-2</v>
      </c>
      <c r="E28" s="60">
        <f>Reg_30days!Z57</f>
        <v>2.4392045092651877E-2</v>
      </c>
      <c r="F28" s="64">
        <v>1.6425599999999999E-2</v>
      </c>
      <c r="G28" s="64">
        <v>1.6668100000000002E-2</v>
      </c>
      <c r="H28" s="64">
        <v>1.72753E-2</v>
      </c>
      <c r="I28" s="64">
        <v>1.63413E-2</v>
      </c>
      <c r="J28" s="64">
        <v>1.6054100000000002E-2</v>
      </c>
      <c r="K28" s="62">
        <f t="shared" si="1"/>
        <v>1.6552879999999999E-2</v>
      </c>
      <c r="L28" s="60">
        <f t="shared" si="2"/>
        <v>1.6569328571428572E-2</v>
      </c>
    </row>
    <row r="29" spans="2:12">
      <c r="B29" s="59">
        <v>27</v>
      </c>
      <c r="C29" s="65">
        <v>27</v>
      </c>
      <c r="D29" s="60">
        <f t="shared" si="0"/>
        <v>1.2596397116574809E-2</v>
      </c>
      <c r="E29" s="60">
        <f>Reg_30days!Z58</f>
        <v>2.3980075851605175E-2</v>
      </c>
      <c r="F29" s="64">
        <v>1.5451299999999999E-2</v>
      </c>
      <c r="G29" s="64">
        <v>1.5642400000000001E-2</v>
      </c>
      <c r="H29" s="64">
        <v>1.55114E-2</v>
      </c>
      <c r="I29" s="64">
        <v>1.53329E-2</v>
      </c>
      <c r="J29" s="64">
        <v>1.5128000000000001E-2</v>
      </c>
      <c r="K29" s="62">
        <f t="shared" si="1"/>
        <v>1.5413200000000002E-2</v>
      </c>
      <c r="L29" s="60">
        <f t="shared" si="2"/>
        <v>1.5529357142857142E-2</v>
      </c>
    </row>
    <row r="30" spans="2:12">
      <c r="B30" s="59">
        <v>28</v>
      </c>
      <c r="C30" s="65">
        <v>28</v>
      </c>
      <c r="D30" s="60">
        <f t="shared" si="0"/>
        <v>1.2596397116574809E-2</v>
      </c>
      <c r="E30" s="60">
        <f>Reg_30days!Z59</f>
        <v>2.1123966401377779E-2</v>
      </c>
      <c r="F30" s="64">
        <v>1.43695E-2</v>
      </c>
      <c r="G30" s="64">
        <v>1.4639900000000001E-2</v>
      </c>
      <c r="H30" s="64">
        <v>1.47963E-2</v>
      </c>
      <c r="I30" s="64">
        <v>1.43468E-2</v>
      </c>
      <c r="J30" s="64">
        <v>1.4150299999999999E-2</v>
      </c>
      <c r="K30" s="62">
        <f t="shared" si="1"/>
        <v>1.4460560000000001E-2</v>
      </c>
      <c r="L30" s="60">
        <f t="shared" si="2"/>
        <v>1.4534294285714287E-2</v>
      </c>
    </row>
    <row r="31" spans="2:12">
      <c r="B31" s="59">
        <v>29</v>
      </c>
      <c r="C31" s="65">
        <v>29</v>
      </c>
      <c r="D31" s="60">
        <f t="shared" si="0"/>
        <v>1.2596397116574809E-2</v>
      </c>
      <c r="E31" s="60">
        <f>Reg_30days!Z60</f>
        <v>2.1056156905579753E-2</v>
      </c>
      <c r="F31" s="64">
        <v>1.33654E-2</v>
      </c>
      <c r="G31" s="64">
        <v>1.36592E-2</v>
      </c>
      <c r="H31" s="64">
        <v>1.37238E-2</v>
      </c>
      <c r="I31" s="64">
        <v>1.3382E-2</v>
      </c>
      <c r="J31" s="64">
        <v>1.3156599999999999E-2</v>
      </c>
      <c r="K31" s="62">
        <f t="shared" si="1"/>
        <v>1.34574E-2</v>
      </c>
      <c r="L31" s="60">
        <f t="shared" si="2"/>
        <v>1.354838E-2</v>
      </c>
    </row>
    <row r="32" spans="2:12">
      <c r="B32" s="59">
        <v>30</v>
      </c>
      <c r="C32" s="65">
        <v>30</v>
      </c>
      <c r="D32" s="60">
        <f t="shared" si="0"/>
        <v>1.2596397116574809E-2</v>
      </c>
      <c r="E32" s="60">
        <f>Reg_30days!Z61</f>
        <v>2.0739005194936926E-2</v>
      </c>
      <c r="F32" s="64">
        <v>1.23947E-2</v>
      </c>
      <c r="G32" s="64">
        <v>1.26994E-2</v>
      </c>
      <c r="H32" s="64">
        <v>1.2695700000000001E-2</v>
      </c>
      <c r="I32" s="64">
        <v>1.2437500000000001E-2</v>
      </c>
      <c r="J32" s="64">
        <v>1.24233E-2</v>
      </c>
      <c r="K32" s="62">
        <f t="shared" si="1"/>
        <v>1.253012E-2</v>
      </c>
      <c r="L32" s="60">
        <f t="shared" si="2"/>
        <v>1.2589003999999999E-2</v>
      </c>
    </row>
    <row r="33" spans="2:12">
      <c r="B33" s="59">
        <v>31</v>
      </c>
      <c r="C33" s="65">
        <v>31</v>
      </c>
      <c r="D33" s="60">
        <f t="shared" si="0"/>
        <v>1.2596397116574809E-2</v>
      </c>
      <c r="E33" s="60">
        <f>Reg_30days!Z62</f>
        <v>2.0314954353718502E-2</v>
      </c>
      <c r="F33" s="64">
        <v>1.1455999999999999E-2</v>
      </c>
      <c r="G33" s="64">
        <v>1.17599E-2</v>
      </c>
      <c r="H33" s="64">
        <v>1.23929E-2</v>
      </c>
      <c r="I33" s="64">
        <v>1.15126E-2</v>
      </c>
      <c r="J33" s="64">
        <v>1.13501E-2</v>
      </c>
      <c r="K33" s="62">
        <f t="shared" si="1"/>
        <v>1.1694299999999999E-2</v>
      </c>
      <c r="L33" s="60">
        <f t="shared" si="2"/>
        <v>1.1658904857142858E-2</v>
      </c>
    </row>
    <row r="34" spans="2:12">
      <c r="B34" s="59">
        <v>32</v>
      </c>
      <c r="C34" s="65">
        <v>32</v>
      </c>
      <c r="D34" s="60">
        <f t="shared" si="0"/>
        <v>1.2596397116574809E-2</v>
      </c>
      <c r="E34" s="60">
        <f>Reg_30days!Z63</f>
        <v>1.9498182500071567E-2</v>
      </c>
      <c r="F34" s="64">
        <v>1.0482099999999999E-2</v>
      </c>
      <c r="G34" s="64">
        <v>1.0840000000000001E-2</v>
      </c>
      <c r="H34" s="64">
        <v>1.10163E-2</v>
      </c>
      <c r="I34" s="64">
        <v>1.0606900000000001E-2</v>
      </c>
      <c r="J34" s="64">
        <v>1.07057E-2</v>
      </c>
      <c r="K34" s="62">
        <f t="shared" si="1"/>
        <v>1.0730200000000001E-2</v>
      </c>
      <c r="L34" s="60">
        <f t="shared" si="2"/>
        <v>1.0776934571428571E-2</v>
      </c>
    </row>
    <row r="35" spans="2:12">
      <c r="B35" s="59">
        <v>33</v>
      </c>
      <c r="C35" s="65">
        <v>33</v>
      </c>
      <c r="D35" s="60">
        <f t="shared" si="0"/>
        <v>1.2596397116574809E-2</v>
      </c>
      <c r="E35" s="60">
        <f>Reg_30days!Z64</f>
        <v>1.9011592699415568E-2</v>
      </c>
      <c r="F35" s="64">
        <v>9.6898999999999996E-3</v>
      </c>
      <c r="G35" s="64">
        <v>9.9395400000000002E-3</v>
      </c>
      <c r="H35" s="64">
        <v>1.0473E-2</v>
      </c>
      <c r="I35" s="64">
        <v>9.7202299999999998E-3</v>
      </c>
      <c r="J35" s="64">
        <v>9.3635699999999999E-3</v>
      </c>
      <c r="K35" s="62">
        <f t="shared" si="1"/>
        <v>9.8372479999999998E-3</v>
      </c>
      <c r="L35" s="60">
        <f t="shared" si="2"/>
        <v>9.8945337142857144E-3</v>
      </c>
    </row>
    <row r="36" spans="2:12">
      <c r="B36" s="59">
        <v>34</v>
      </c>
      <c r="C36" s="65">
        <v>34</v>
      </c>
      <c r="D36" s="60">
        <f t="shared" si="0"/>
        <v>1.2596397116574809E-2</v>
      </c>
      <c r="E36" s="60">
        <f>Reg_30days!Z65</f>
        <v>1.7947895133066421E-2</v>
      </c>
      <c r="F36" s="64">
        <v>8.8964600000000001E-3</v>
      </c>
      <c r="G36" s="64">
        <v>9.0586E-3</v>
      </c>
      <c r="H36" s="64">
        <v>9.0245399999999993E-3</v>
      </c>
      <c r="I36" s="64">
        <v>8.8525300000000008E-3</v>
      </c>
      <c r="J36" s="64">
        <v>8.6803999999999996E-3</v>
      </c>
      <c r="K36" s="62">
        <f t="shared" si="1"/>
        <v>8.902506000000001E-3</v>
      </c>
      <c r="L36" s="60">
        <f t="shared" si="2"/>
        <v>9.0891040000000006E-3</v>
      </c>
    </row>
    <row r="37" spans="2:12">
      <c r="B37" s="59">
        <v>35</v>
      </c>
      <c r="C37" s="65">
        <v>35</v>
      </c>
      <c r="D37" s="60">
        <f t="shared" si="0"/>
        <v>1.2596397116574809E-2</v>
      </c>
      <c r="E37" s="60">
        <f>Reg_30days!Z66</f>
        <v>1.9411450888218683E-2</v>
      </c>
      <c r="F37" s="64">
        <v>8.5616400000000006E-3</v>
      </c>
      <c r="G37" s="64">
        <v>8.1971100000000005E-3</v>
      </c>
      <c r="H37" s="64">
        <v>8.5358199999999995E-3</v>
      </c>
      <c r="I37" s="64">
        <v>8.0040300000000005E-3</v>
      </c>
      <c r="J37" s="64">
        <v>8.1352400000000002E-3</v>
      </c>
      <c r="K37" s="62">
        <f t="shared" si="1"/>
        <v>8.2867680000000016E-3</v>
      </c>
      <c r="L37" s="60">
        <f t="shared" si="2"/>
        <v>8.3587245714285725E-3</v>
      </c>
    </row>
    <row r="38" spans="2:12">
      <c r="B38" s="59">
        <v>36</v>
      </c>
      <c r="C38" s="65">
        <v>36</v>
      </c>
      <c r="D38" s="60">
        <f t="shared" si="0"/>
        <v>1.2596397116574809E-2</v>
      </c>
      <c r="E38" s="60">
        <f>Reg_30days!Z67</f>
        <v>1.8248225417248378E-2</v>
      </c>
      <c r="F38" s="64">
        <v>7.3368399999999999E-3</v>
      </c>
      <c r="G38" s="64">
        <v>7.35508E-3</v>
      </c>
      <c r="H38" s="64">
        <v>7.5948400000000003E-3</v>
      </c>
      <c r="I38" s="64">
        <v>7.1761500000000001E-3</v>
      </c>
      <c r="J38" s="64">
        <v>6.9400599999999996E-3</v>
      </c>
      <c r="K38" s="62">
        <f t="shared" si="1"/>
        <v>7.2805939999999996E-3</v>
      </c>
      <c r="L38" s="60">
        <f t="shared" si="2"/>
        <v>7.6868245714285721E-3</v>
      </c>
    </row>
    <row r="39" spans="2:12">
      <c r="B39" s="59">
        <v>37</v>
      </c>
      <c r="C39" s="65">
        <v>37</v>
      </c>
      <c r="D39" s="60">
        <f t="shared" si="0"/>
        <v>1.2596397116574809E-2</v>
      </c>
      <c r="E39" s="60">
        <f>Reg_30days!Z68</f>
        <v>1.7298505738597491E-2</v>
      </c>
      <c r="F39" s="64">
        <v>7.3155700000000004E-3</v>
      </c>
      <c r="G39" s="64">
        <v>6.5348799999999999E-3</v>
      </c>
      <c r="H39" s="64">
        <v>7.6565799999999996E-3</v>
      </c>
      <c r="I39" s="64">
        <v>6.3705599999999999E-3</v>
      </c>
      <c r="J39" s="64">
        <v>6.5829699999999996E-3</v>
      </c>
      <c r="K39" s="62">
        <f t="shared" si="1"/>
        <v>6.8921120000000006E-3</v>
      </c>
      <c r="L39" s="60">
        <f t="shared" si="2"/>
        <v>7.1282485714285722E-3</v>
      </c>
    </row>
    <row r="40" spans="2:12">
      <c r="B40" s="59">
        <v>38</v>
      </c>
      <c r="C40" s="65">
        <v>38</v>
      </c>
      <c r="D40" s="60">
        <f t="shared" si="0"/>
        <v>1.2596397116574809E-2</v>
      </c>
      <c r="E40" s="60">
        <f>Reg_30days!Z69</f>
        <v>1.6442357814030452E-2</v>
      </c>
      <c r="F40" s="64">
        <v>6.6495E-3</v>
      </c>
      <c r="G40" s="64">
        <v>5.7838400000000002E-3</v>
      </c>
      <c r="H40" s="64">
        <v>8.6869300000000007E-3</v>
      </c>
      <c r="I40" s="64">
        <v>5.6889599999999999E-3</v>
      </c>
      <c r="J40" s="64">
        <v>6.0989900000000003E-3</v>
      </c>
      <c r="K40" s="62">
        <f t="shared" si="1"/>
        <v>6.5816440000000002E-3</v>
      </c>
      <c r="L40" s="60">
        <f t="shared" si="2"/>
        <v>6.6786114285714284E-3</v>
      </c>
    </row>
    <row r="41" spans="2:12">
      <c r="B41" s="59">
        <v>39</v>
      </c>
      <c r="C41" s="65">
        <v>39</v>
      </c>
      <c r="D41" s="60">
        <f t="shared" si="0"/>
        <v>1.2596397116574809E-2</v>
      </c>
      <c r="E41" s="60">
        <f>Reg_30days!Z70</f>
        <v>1.575583343985406E-2</v>
      </c>
      <c r="F41" s="64">
        <v>6.0124999999999996E-3</v>
      </c>
      <c r="G41" s="64">
        <v>5.4116299999999997E-3</v>
      </c>
      <c r="H41" s="64">
        <v>7.2807899999999997E-3</v>
      </c>
      <c r="I41" s="64">
        <v>5.4004300000000003E-3</v>
      </c>
      <c r="J41" s="64">
        <v>6.0291499999999996E-3</v>
      </c>
      <c r="K41" s="62">
        <f t="shared" si="1"/>
        <v>6.0269E-3</v>
      </c>
      <c r="L41" s="60">
        <f t="shared" si="2"/>
        <v>6.315035142857142E-3</v>
      </c>
    </row>
    <row r="42" spans="2:12">
      <c r="B42" s="59">
        <v>40</v>
      </c>
      <c r="C42" s="65">
        <v>40</v>
      </c>
      <c r="D42" s="60">
        <f t="shared" si="0"/>
        <v>1.2596397116574809E-2</v>
      </c>
      <c r="E42" s="60">
        <f>Reg_30days!Z71</f>
        <v>1.5390570694054943E-2</v>
      </c>
      <c r="F42" s="64">
        <v>5.8833999999999996E-3</v>
      </c>
      <c r="G42" s="64">
        <v>5.2885600000000003E-3</v>
      </c>
      <c r="H42" s="64">
        <v>7.2339300000000004E-3</v>
      </c>
      <c r="I42" s="64">
        <v>5.2969699999999998E-3</v>
      </c>
      <c r="J42" s="64">
        <v>5.9332200000000003E-3</v>
      </c>
      <c r="K42" s="62">
        <f t="shared" si="1"/>
        <v>5.9272159999999999E-3</v>
      </c>
      <c r="L42" s="60">
        <f t="shared" si="2"/>
        <v>6.078369142857142E-3</v>
      </c>
    </row>
    <row r="43" spans="2:12">
      <c r="B43" s="59">
        <v>41</v>
      </c>
      <c r="C43" s="65">
        <v>41</v>
      </c>
      <c r="D43" s="60">
        <f t="shared" si="0"/>
        <v>1.2596397116574809E-2</v>
      </c>
      <c r="E43" s="60">
        <f>Reg_30days!Z72</f>
        <v>1.4755057759943836E-2</v>
      </c>
      <c r="F43" s="64">
        <v>6.1482899999999998E-3</v>
      </c>
      <c r="G43" s="64">
        <v>5.2380999999999999E-3</v>
      </c>
      <c r="H43" s="64">
        <v>6.2916300000000003E-3</v>
      </c>
      <c r="I43" s="64">
        <v>5.2484899999999998E-3</v>
      </c>
      <c r="J43" s="64">
        <v>5.84872E-3</v>
      </c>
      <c r="K43" s="62">
        <f t="shared" si="1"/>
        <v>5.7550459999999998E-3</v>
      </c>
      <c r="L43" s="60">
        <f t="shared" si="2"/>
        <v>5.8806562857142844E-3</v>
      </c>
    </row>
    <row r="44" spans="2:12">
      <c r="B44" s="59">
        <v>42</v>
      </c>
      <c r="C44" s="65">
        <v>42</v>
      </c>
      <c r="D44" s="60">
        <f t="shared" si="0"/>
        <v>1.2596397116574809E-2</v>
      </c>
      <c r="E44" s="60">
        <f>Reg_30days!Z73</f>
        <v>1.4131689017264012E-2</v>
      </c>
      <c r="F44" s="64">
        <v>6.1292999999999999E-3</v>
      </c>
      <c r="G44" s="64">
        <v>5.2124800000000002E-3</v>
      </c>
      <c r="H44" s="64">
        <v>6.5451800000000003E-3</v>
      </c>
      <c r="I44" s="64">
        <v>5.2233799999999997E-3</v>
      </c>
      <c r="J44" s="64">
        <v>5.5983300000000003E-3</v>
      </c>
      <c r="K44" s="62">
        <f t="shared" si="1"/>
        <v>5.7417340000000001E-3</v>
      </c>
      <c r="L44" s="60">
        <f t="shared" si="2"/>
        <v>5.7098677142857135E-3</v>
      </c>
    </row>
    <row r="45" spans="2:12">
      <c r="B45" s="59">
        <v>43</v>
      </c>
      <c r="C45" s="65">
        <v>43</v>
      </c>
      <c r="D45" s="60">
        <f t="shared" si="0"/>
        <v>1.2596397116574809E-2</v>
      </c>
      <c r="E45" s="60">
        <f>Reg_30days!Z74</f>
        <v>1.3460634274009193E-2</v>
      </c>
      <c r="F45" s="64">
        <v>5.9958299999999997E-3</v>
      </c>
      <c r="G45" s="64">
        <v>5.1967899999999997E-3</v>
      </c>
      <c r="H45" s="64">
        <v>6.4554499999999997E-3</v>
      </c>
      <c r="I45" s="64">
        <v>5.2074699999999996E-3</v>
      </c>
      <c r="J45" s="64">
        <v>5.2641199999999997E-3</v>
      </c>
      <c r="K45" s="62">
        <f t="shared" si="1"/>
        <v>5.6239319999999999E-3</v>
      </c>
      <c r="L45" s="60">
        <f t="shared" si="2"/>
        <v>5.6029654285714289E-3</v>
      </c>
    </row>
    <row r="46" spans="2:12">
      <c r="B46" s="59">
        <v>44</v>
      </c>
      <c r="C46" s="65">
        <v>44</v>
      </c>
      <c r="D46" s="60">
        <f t="shared" si="0"/>
        <v>1.2596397116574809E-2</v>
      </c>
      <c r="E46" s="60">
        <f>Reg_30days!Z75</f>
        <v>1.2693865955228548E-2</v>
      </c>
      <c r="F46" s="64">
        <v>5.5731299999999999E-3</v>
      </c>
      <c r="G46" s="64">
        <v>5.18653E-3</v>
      </c>
      <c r="H46" s="64">
        <v>6.1030700000000004E-3</v>
      </c>
      <c r="I46" s="64">
        <v>5.1972499999999996E-3</v>
      </c>
      <c r="J46" s="64">
        <v>5.4806300000000002E-3</v>
      </c>
      <c r="K46" s="62">
        <f t="shared" si="1"/>
        <v>5.5081219999999998E-3</v>
      </c>
      <c r="L46" s="60">
        <f t="shared" si="2"/>
        <v>5.5550988571428572E-3</v>
      </c>
    </row>
    <row r="47" spans="2:12">
      <c r="B47" s="59">
        <v>45</v>
      </c>
      <c r="C47" s="65">
        <v>45</v>
      </c>
      <c r="D47" s="60">
        <f t="shared" si="0"/>
        <v>1.2596397116574809E-2</v>
      </c>
      <c r="E47" s="60">
        <f>Reg_30days!Z76</f>
        <v>1.1594615160168889E-2</v>
      </c>
      <c r="F47" s="64">
        <v>5.43524E-3</v>
      </c>
      <c r="G47" s="64">
        <v>5.1788800000000003E-3</v>
      </c>
      <c r="H47" s="64">
        <v>5.8870399999999996E-3</v>
      </c>
      <c r="I47" s="64">
        <v>5.1878699999999998E-3</v>
      </c>
      <c r="J47" s="64">
        <v>5.24159E-3</v>
      </c>
      <c r="K47" s="62">
        <f t="shared" si="1"/>
        <v>5.3861240000000008E-3</v>
      </c>
      <c r="L47" s="60">
        <f t="shared" si="2"/>
        <v>5.4941191428571423E-3</v>
      </c>
    </row>
    <row r="48" spans="2:12">
      <c r="B48" s="59">
        <v>46</v>
      </c>
      <c r="C48" s="65">
        <v>46</v>
      </c>
      <c r="D48" s="60">
        <f t="shared" si="0"/>
        <v>1.2596397116574809E-2</v>
      </c>
      <c r="E48" s="60">
        <f>Reg_30days!Z77</f>
        <v>1.1148706673126453E-2</v>
      </c>
      <c r="F48" s="64">
        <v>5.3906600000000002E-3</v>
      </c>
      <c r="G48" s="64">
        <v>5.1736000000000004E-3</v>
      </c>
      <c r="H48" s="64">
        <v>5.4201900000000001E-3</v>
      </c>
      <c r="I48" s="64">
        <v>5.1829099999999998E-3</v>
      </c>
      <c r="J48" s="64">
        <v>5.2255599999999998E-3</v>
      </c>
      <c r="K48" s="62">
        <f t="shared" si="1"/>
        <v>5.2785840000000002E-3</v>
      </c>
      <c r="L48" s="60">
        <f t="shared" si="2"/>
        <v>5.4621494285714287E-3</v>
      </c>
    </row>
    <row r="49" spans="2:12">
      <c r="B49" s="59">
        <v>47</v>
      </c>
      <c r="C49" s="65">
        <v>47</v>
      </c>
      <c r="D49" s="60">
        <f t="shared" si="0"/>
        <v>1.2596397116574809E-2</v>
      </c>
      <c r="E49" s="60">
        <f>Reg_30days!Z78</f>
        <v>1.0607763987613561E-2</v>
      </c>
      <c r="F49" s="64">
        <v>5.38252E-3</v>
      </c>
      <c r="G49" s="64">
        <v>5.1689600000000002E-3</v>
      </c>
      <c r="H49" s="64">
        <v>6.7806000000000003E-3</v>
      </c>
      <c r="I49" s="64">
        <v>5.17761E-3</v>
      </c>
      <c r="J49" s="64">
        <v>5.4510599999999998E-3</v>
      </c>
      <c r="K49" s="62">
        <f t="shared" si="1"/>
        <v>5.5921499999999997E-3</v>
      </c>
      <c r="L49" s="60">
        <f t="shared" si="2"/>
        <v>5.4211557142857152E-3</v>
      </c>
    </row>
    <row r="50" spans="2:12">
      <c r="B50" s="59">
        <v>48</v>
      </c>
      <c r="C50" s="65">
        <v>48</v>
      </c>
      <c r="D50" s="60">
        <f t="shared" si="0"/>
        <v>1.2596397116574809E-2</v>
      </c>
      <c r="E50" s="60">
        <f>Reg_30days!Z79</f>
        <v>1.0765196386433973E-2</v>
      </c>
      <c r="F50" s="64">
        <v>5.7034E-3</v>
      </c>
      <c r="G50" s="64">
        <v>5.1655199999999998E-3</v>
      </c>
      <c r="H50" s="64">
        <v>5.2940799999999996E-3</v>
      </c>
      <c r="I50" s="64">
        <v>5.1734299999999997E-3</v>
      </c>
      <c r="J50" s="64">
        <v>5.3045100000000001E-3</v>
      </c>
      <c r="K50" s="62">
        <f t="shared" si="1"/>
        <v>5.3281880000000002E-3</v>
      </c>
      <c r="L50" s="60">
        <f t="shared" si="2"/>
        <v>5.4057471428571435E-3</v>
      </c>
    </row>
    <row r="51" spans="2:12">
      <c r="B51" s="59">
        <v>49</v>
      </c>
      <c r="C51" s="65">
        <v>49</v>
      </c>
      <c r="D51" s="60">
        <f t="shared" si="0"/>
        <v>1.2596397116574809E-2</v>
      </c>
      <c r="E51" s="60">
        <f>Reg_30days!Z80</f>
        <v>1.008985510856813E-2</v>
      </c>
      <c r="F51" s="64">
        <v>5.6985200000000003E-3</v>
      </c>
      <c r="G51" s="64">
        <v>5.1626900000000002E-3</v>
      </c>
      <c r="H51" s="64">
        <v>5.7899700000000002E-3</v>
      </c>
      <c r="I51" s="64">
        <v>5.1702400000000004E-3</v>
      </c>
      <c r="J51" s="64">
        <v>5.7683099999999996E-3</v>
      </c>
      <c r="K51" s="62">
        <f t="shared" si="1"/>
        <v>5.5179460000000001E-3</v>
      </c>
      <c r="L51" s="60">
        <f t="shared" si="2"/>
        <v>5.3982180000000006E-3</v>
      </c>
    </row>
    <row r="52" spans="2:12">
      <c r="B52" s="59">
        <v>50</v>
      </c>
      <c r="C52" s="65">
        <v>50</v>
      </c>
      <c r="D52" s="60">
        <f t="shared" si="0"/>
        <v>1.2596397116574809E-2</v>
      </c>
      <c r="E52" s="60">
        <f>Reg_30days!Z81</f>
        <v>9.6770830330055336E-3</v>
      </c>
      <c r="F52" s="64">
        <v>5.2023599999999996E-3</v>
      </c>
      <c r="G52" s="64">
        <v>5.1604299999999997E-3</v>
      </c>
      <c r="H52" s="64">
        <v>5.4109700000000002E-3</v>
      </c>
      <c r="I52" s="64">
        <v>5.1674199999999998E-3</v>
      </c>
      <c r="J52" s="64">
        <v>5.7437E-3</v>
      </c>
      <c r="K52" s="62">
        <f t="shared" si="1"/>
        <v>5.3369760000000002E-3</v>
      </c>
      <c r="L52" s="60">
        <f t="shared" si="2"/>
        <v>5.4279428571428565E-3</v>
      </c>
    </row>
    <row r="53" spans="2:12">
      <c r="B53" s="59">
        <v>51</v>
      </c>
      <c r="C53" s="65">
        <v>51</v>
      </c>
      <c r="D53" s="60">
        <f t="shared" si="0"/>
        <v>1.2596397116574809E-2</v>
      </c>
      <c r="E53" s="60">
        <f>Reg_30days!Z82</f>
        <v>9.2754409991383339E-3</v>
      </c>
      <c r="F53" s="64">
        <v>5.2029600000000004E-3</v>
      </c>
      <c r="G53" s="64">
        <v>5.1587400000000002E-3</v>
      </c>
      <c r="H53" s="64">
        <v>5.4718600000000003E-3</v>
      </c>
      <c r="I53" s="64">
        <v>5.1651600000000002E-3</v>
      </c>
      <c r="J53" s="64">
        <v>6.0025900000000004E-3</v>
      </c>
      <c r="K53" s="62">
        <f t="shared" si="1"/>
        <v>5.4002620000000012E-3</v>
      </c>
      <c r="L53" s="60">
        <f t="shared" si="2"/>
        <v>5.4000351428571429E-3</v>
      </c>
    </row>
    <row r="54" spans="2:12">
      <c r="B54" s="59">
        <v>52</v>
      </c>
      <c r="C54" s="65">
        <v>52</v>
      </c>
      <c r="D54" s="60">
        <f t="shared" si="0"/>
        <v>1.2596397116574809E-2</v>
      </c>
      <c r="E54" s="60">
        <f>Reg_30days!Z83</f>
        <v>9.1487939291618279E-3</v>
      </c>
      <c r="F54" s="64">
        <v>5.4332599999999997E-3</v>
      </c>
      <c r="G54" s="64">
        <v>5.1572099999999997E-3</v>
      </c>
      <c r="H54" s="64">
        <v>5.3506700000000001E-3</v>
      </c>
      <c r="I54" s="64">
        <v>5.1632800000000001E-3</v>
      </c>
      <c r="J54" s="64">
        <v>5.5626800000000004E-3</v>
      </c>
      <c r="K54" s="62">
        <f t="shared" si="1"/>
        <v>5.3334200000000002E-3</v>
      </c>
      <c r="L54" s="60">
        <f t="shared" si="2"/>
        <v>5.430046E-3</v>
      </c>
    </row>
    <row r="55" spans="2:12">
      <c r="B55" s="59">
        <v>53</v>
      </c>
      <c r="C55" s="65">
        <v>53</v>
      </c>
      <c r="D55" s="60">
        <f t="shared" si="0"/>
        <v>1.2596397116574809E-2</v>
      </c>
      <c r="E55" s="60">
        <f>Reg_30days!Z84</f>
        <v>8.6375321649997377E-3</v>
      </c>
      <c r="F55" s="64">
        <v>5.8888999999999999E-3</v>
      </c>
      <c r="G55" s="64">
        <v>5.1553500000000004E-3</v>
      </c>
      <c r="H55" s="64">
        <v>5.3909200000000004E-3</v>
      </c>
      <c r="I55" s="64">
        <v>5.1617900000000003E-3</v>
      </c>
      <c r="J55" s="64">
        <v>5.8363299999999998E-3</v>
      </c>
      <c r="K55" s="62">
        <f t="shared" si="1"/>
        <v>5.4866580000000002E-3</v>
      </c>
      <c r="L55" s="60">
        <f t="shared" si="2"/>
        <v>5.4237454285714281E-3</v>
      </c>
    </row>
    <row r="56" spans="2:12">
      <c r="B56" s="59">
        <v>54</v>
      </c>
      <c r="C56" s="65">
        <v>54</v>
      </c>
      <c r="D56" s="60">
        <f t="shared" si="0"/>
        <v>1.2596397116574809E-2</v>
      </c>
      <c r="E56" s="60">
        <f>Reg_30days!Z85</f>
        <v>8.6731908237296738E-3</v>
      </c>
      <c r="F56" s="64">
        <v>5.7638799999999999E-3</v>
      </c>
      <c r="G56" s="64">
        <v>5.1543099999999996E-3</v>
      </c>
      <c r="H56" s="64">
        <v>5.27824E-3</v>
      </c>
      <c r="I56" s="64">
        <v>5.1605499999999999E-3</v>
      </c>
      <c r="J56" s="64">
        <v>5.6270000000000001E-3</v>
      </c>
      <c r="K56" s="62">
        <f t="shared" si="1"/>
        <v>5.3967959999999997E-3</v>
      </c>
      <c r="L56" s="60">
        <f t="shared" si="2"/>
        <v>5.4014388571428564E-3</v>
      </c>
    </row>
    <row r="57" spans="2:12">
      <c r="B57" s="59">
        <v>55</v>
      </c>
      <c r="C57" s="65">
        <v>55</v>
      </c>
      <c r="D57" s="60">
        <f t="shared" si="0"/>
        <v>1.2596397116574809E-2</v>
      </c>
      <c r="E57" s="60">
        <f>Reg_30days!Z86</f>
        <v>7.4121787652053168E-3</v>
      </c>
      <c r="F57" s="64">
        <v>5.4399399999999999E-3</v>
      </c>
      <c r="G57" s="64">
        <v>5.1537500000000003E-3</v>
      </c>
      <c r="H57" s="64">
        <v>6.3819999999999997E-3</v>
      </c>
      <c r="I57" s="64">
        <v>5.1595900000000004E-3</v>
      </c>
      <c r="J57" s="64">
        <v>5.5560399999999999E-3</v>
      </c>
      <c r="K57" s="62">
        <f t="shared" si="1"/>
        <v>5.5382639999999993E-3</v>
      </c>
      <c r="L57" s="60">
        <f t="shared" si="2"/>
        <v>5.4071188571428574E-3</v>
      </c>
    </row>
    <row r="58" spans="2:12">
      <c r="B58" s="59">
        <v>56</v>
      </c>
      <c r="C58" s="65">
        <v>56</v>
      </c>
      <c r="D58" s="60">
        <f t="shared" si="0"/>
        <v>1.2596397116574809E-2</v>
      </c>
      <c r="E58" s="60">
        <f>Reg_30days!Z87</f>
        <v>6.9675896793038386E-3</v>
      </c>
      <c r="F58" s="64">
        <v>5.2655200000000001E-3</v>
      </c>
      <c r="G58" s="64">
        <v>5.1528499999999996E-3</v>
      </c>
      <c r="H58" s="64">
        <v>6.3481900000000001E-3</v>
      </c>
      <c r="I58" s="64">
        <v>5.1583899999999997E-3</v>
      </c>
      <c r="J58" s="64">
        <v>5.4442600000000002E-3</v>
      </c>
      <c r="K58" s="62">
        <f t="shared" si="1"/>
        <v>5.4738419999999996E-3</v>
      </c>
      <c r="L58" s="60">
        <f t="shared" si="2"/>
        <v>5.3867805714285719E-3</v>
      </c>
    </row>
    <row r="59" spans="2:12">
      <c r="B59" s="59">
        <v>57</v>
      </c>
      <c r="C59" s="65">
        <v>57</v>
      </c>
      <c r="D59" s="60">
        <f t="shared" si="0"/>
        <v>1.2596397116574809E-2</v>
      </c>
      <c r="E59" s="60">
        <f>Reg_30days!Z88</f>
        <v>6.3572619160150671E-3</v>
      </c>
      <c r="F59" s="64">
        <v>5.1955500000000002E-3</v>
      </c>
      <c r="G59" s="64">
        <v>5.1520000000000003E-3</v>
      </c>
      <c r="H59" s="64">
        <v>5.1604700000000003E-3</v>
      </c>
      <c r="I59" s="64">
        <v>5.15849E-3</v>
      </c>
      <c r="J59" s="64">
        <v>5.23764E-3</v>
      </c>
      <c r="K59" s="62">
        <f t="shared" si="1"/>
        <v>5.18083E-3</v>
      </c>
      <c r="L59" s="60">
        <f t="shared" si="2"/>
        <v>5.3819928571428579E-3</v>
      </c>
    </row>
    <row r="60" spans="2:12">
      <c r="B60" s="59">
        <v>58</v>
      </c>
      <c r="C60" s="65">
        <v>58</v>
      </c>
      <c r="D60" s="60">
        <f t="shared" si="0"/>
        <v>1.2596397116574809E-2</v>
      </c>
      <c r="E60" s="60">
        <f>Reg_30days!Z89</f>
        <v>5.6843331643796355E-3</v>
      </c>
      <c r="F60" s="64">
        <v>5.3741500000000003E-3</v>
      </c>
      <c r="G60" s="64">
        <v>5.1514799999999999E-3</v>
      </c>
      <c r="H60" s="64">
        <v>6.3391899999999998E-3</v>
      </c>
      <c r="I60" s="64">
        <v>5.1574400000000001E-3</v>
      </c>
      <c r="J60" s="64">
        <v>5.1778500000000003E-3</v>
      </c>
      <c r="K60" s="62">
        <f t="shared" si="1"/>
        <v>5.440022000000001E-3</v>
      </c>
      <c r="L60" s="60">
        <f>AVERAGE(K57:K63)</f>
        <v>5.3795256666666668E-3</v>
      </c>
    </row>
    <row r="61" spans="2:12">
      <c r="B61" s="59">
        <v>59</v>
      </c>
      <c r="C61" s="65">
        <v>59</v>
      </c>
      <c r="D61" s="60">
        <f t="shared" si="0"/>
        <v>1.2596397116574809E-2</v>
      </c>
      <c r="E61" s="60">
        <f>Reg_30days!Z90</f>
        <v>4.9889912086147053E-3</v>
      </c>
      <c r="F61" s="64">
        <v>5.24509E-3</v>
      </c>
      <c r="G61" s="64">
        <v>5.1509299999999997E-3</v>
      </c>
      <c r="H61" s="64">
        <v>5.1654200000000004E-3</v>
      </c>
      <c r="I61" s="64">
        <v>5.1575900000000001E-3</v>
      </c>
      <c r="J61" s="64">
        <v>5.2362299999999997E-3</v>
      </c>
      <c r="K61" s="62">
        <f t="shared" si="1"/>
        <v>5.1910519999999998E-3</v>
      </c>
      <c r="L61" s="60">
        <f>AVERAGE(K58:K64)</f>
        <v>5.3477780000000001E-3</v>
      </c>
    </row>
    <row r="62" spans="2:12">
      <c r="B62" s="59">
        <v>60</v>
      </c>
      <c r="C62" s="65">
        <v>60</v>
      </c>
      <c r="D62" s="60">
        <f t="shared" si="0"/>
        <v>1.2596397116574809E-2</v>
      </c>
      <c r="E62" s="60">
        <f>Reg_30days!Z91</f>
        <v>4.7616186067696879E-3</v>
      </c>
      <c r="F62" s="64">
        <v>5.4467400000000003E-3</v>
      </c>
      <c r="G62" s="64">
        <v>5.1507899999999997E-3</v>
      </c>
      <c r="H62" s="64">
        <v>5.16534E-3</v>
      </c>
      <c r="I62" s="64">
        <v>5.15673E-3</v>
      </c>
      <c r="J62" s="64">
        <v>6.3461200000000002E-3</v>
      </c>
      <c r="K62" s="62">
        <f t="shared" si="1"/>
        <v>5.4531440000000009E-3</v>
      </c>
      <c r="L62" s="60">
        <f>AVERAGE(K59:K65)</f>
        <v>5.3162620000000004E-3</v>
      </c>
    </row>
    <row r="63" spans="2:12">
      <c r="F63" s="62"/>
      <c r="G63" s="62"/>
      <c r="H63" s="62"/>
      <c r="I63" s="62"/>
      <c r="J63" s="62"/>
      <c r="K63" s="62"/>
    </row>
    <row r="64" spans="2:12">
      <c r="F64" s="62"/>
      <c r="G64" s="62"/>
      <c r="H64" s="62"/>
      <c r="I64" s="62"/>
      <c r="J64" s="62"/>
      <c r="K64" s="62"/>
    </row>
    <row r="65" spans="6:11">
      <c r="F65" s="62"/>
      <c r="G65" s="62"/>
      <c r="H65" s="62"/>
      <c r="I65" s="62"/>
      <c r="J65" s="62"/>
      <c r="K65" s="62"/>
    </row>
    <row r="66" spans="6:11">
      <c r="F66" s="62"/>
      <c r="G66" s="62"/>
      <c r="H66" s="62"/>
      <c r="I66" s="62"/>
      <c r="J66" s="62"/>
      <c r="K66" s="62"/>
    </row>
    <row r="67" spans="6:11">
      <c r="F67" s="62"/>
      <c r="G67" s="62"/>
      <c r="H67" s="62"/>
      <c r="I67" s="62"/>
      <c r="J67" s="62"/>
      <c r="K67" s="62"/>
    </row>
    <row r="68" spans="6:11">
      <c r="F68" s="62"/>
      <c r="G68" s="62"/>
      <c r="H68" s="62"/>
      <c r="I68" s="62"/>
      <c r="J68" s="62"/>
      <c r="K68" s="62"/>
    </row>
    <row r="69" spans="6:11">
      <c r="F69" s="62"/>
      <c r="G69" s="62"/>
      <c r="H69" s="62"/>
      <c r="I69" s="62"/>
      <c r="J69" s="62"/>
      <c r="K69" s="62"/>
    </row>
    <row r="70" spans="6:11">
      <c r="F70" s="62"/>
      <c r="G70" s="62"/>
      <c r="H70" s="62"/>
      <c r="I70" s="62"/>
      <c r="J70" s="62"/>
      <c r="K70" s="62"/>
    </row>
    <row r="71" spans="6:11">
      <c r="F71" s="62"/>
      <c r="G71" s="62"/>
      <c r="H71" s="62"/>
      <c r="I71" s="62"/>
      <c r="J71" s="62"/>
      <c r="K71" s="62"/>
    </row>
    <row r="72" spans="6:11">
      <c r="F72" s="62"/>
      <c r="G72" s="62"/>
      <c r="H72" s="62"/>
      <c r="I72" s="62"/>
      <c r="J72" s="62"/>
      <c r="K72" s="62"/>
    </row>
    <row r="73" spans="6:11">
      <c r="F73" s="62"/>
      <c r="G73" s="62"/>
      <c r="H73" s="62"/>
      <c r="I73" s="62"/>
      <c r="J73" s="62"/>
      <c r="K73" s="62"/>
    </row>
    <row r="74" spans="6:11">
      <c r="F74" s="62"/>
      <c r="G74" s="62"/>
      <c r="H74" s="62"/>
      <c r="I74" s="62"/>
      <c r="J74" s="62"/>
      <c r="K74" s="62"/>
    </row>
    <row r="75" spans="6:11">
      <c r="F75" s="62"/>
      <c r="G75" s="62"/>
      <c r="H75" s="62"/>
      <c r="I75" s="62"/>
      <c r="J75" s="62"/>
      <c r="K75" s="62"/>
    </row>
    <row r="76" spans="6:11">
      <c r="F76" s="62"/>
      <c r="G76" s="62"/>
      <c r="H76" s="62"/>
      <c r="I76" s="62"/>
      <c r="J76" s="62"/>
      <c r="K76" s="62"/>
    </row>
    <row r="77" spans="6:11">
      <c r="F77" s="62"/>
      <c r="G77" s="62"/>
      <c r="H77" s="62"/>
      <c r="I77" s="62"/>
      <c r="J77" s="62"/>
      <c r="K77" s="62"/>
    </row>
    <row r="78" spans="6:11">
      <c r="F78" s="62"/>
      <c r="G78" s="62"/>
      <c r="H78" s="62"/>
      <c r="I78" s="62"/>
      <c r="J78" s="62"/>
      <c r="K78" s="62"/>
    </row>
    <row r="79" spans="6:11">
      <c r="F79" s="62"/>
      <c r="G79" s="62"/>
      <c r="H79" s="62"/>
      <c r="I79" s="62"/>
      <c r="J79" s="62"/>
      <c r="K79" s="62"/>
    </row>
    <row r="80" spans="6:11">
      <c r="F80" s="62"/>
      <c r="G80" s="62"/>
      <c r="H80" s="62"/>
      <c r="I80" s="62"/>
      <c r="J80" s="62"/>
      <c r="K80" s="62"/>
    </row>
    <row r="81" spans="6:11">
      <c r="F81" s="62"/>
      <c r="G81" s="62"/>
      <c r="H81" s="62"/>
      <c r="I81" s="62"/>
      <c r="J81" s="62"/>
      <c r="K81" s="62"/>
    </row>
    <row r="82" spans="6:11">
      <c r="F82" s="62"/>
      <c r="G82" s="62"/>
      <c r="H82" s="62"/>
      <c r="I82" s="62"/>
      <c r="J82" s="62"/>
      <c r="K82" s="62"/>
    </row>
    <row r="83" spans="6:11">
      <c r="F83" s="62"/>
      <c r="G83" s="62"/>
      <c r="H83" s="62"/>
      <c r="I83" s="62"/>
      <c r="J83" s="62"/>
      <c r="K83" s="62"/>
    </row>
    <row r="84" spans="6:11">
      <c r="F84" s="62"/>
      <c r="G84" s="62"/>
      <c r="H84" s="62"/>
      <c r="I84" s="62"/>
      <c r="J84" s="62"/>
      <c r="K84" s="62"/>
    </row>
    <row r="85" spans="6:11">
      <c r="F85" s="62"/>
      <c r="G85" s="62"/>
      <c r="H85" s="62"/>
      <c r="I85" s="62"/>
      <c r="J85" s="62"/>
      <c r="K85" s="62"/>
    </row>
    <row r="86" spans="6:11">
      <c r="F86" s="62"/>
      <c r="G86" s="62"/>
      <c r="H86" s="62"/>
      <c r="I86" s="62"/>
      <c r="J86" s="62"/>
      <c r="K86" s="62"/>
    </row>
    <row r="87" spans="6:11">
      <c r="F87" s="62"/>
      <c r="G87" s="62"/>
      <c r="H87" s="62"/>
      <c r="I87" s="62"/>
      <c r="J87" s="62"/>
      <c r="K87" s="62"/>
    </row>
    <row r="88" spans="6:11">
      <c r="F88" s="62"/>
      <c r="G88" s="62"/>
      <c r="H88" s="62"/>
      <c r="I88" s="62"/>
      <c r="J88" s="62"/>
      <c r="K88" s="62"/>
    </row>
    <row r="89" spans="6:11">
      <c r="F89" s="62"/>
      <c r="G89" s="62"/>
      <c r="H89" s="62"/>
      <c r="I89" s="62"/>
      <c r="J89" s="62"/>
      <c r="K89" s="62"/>
    </row>
    <row r="90" spans="6:11">
      <c r="F90" s="62"/>
      <c r="G90" s="62"/>
      <c r="H90" s="62"/>
      <c r="I90" s="62"/>
      <c r="J90" s="62"/>
      <c r="K90" s="62"/>
    </row>
    <row r="91" spans="6:11">
      <c r="F91" s="62"/>
      <c r="G91" s="62"/>
      <c r="H91" s="62"/>
      <c r="I91" s="62"/>
      <c r="J91" s="62"/>
      <c r="K91" s="62"/>
    </row>
    <row r="92" spans="6:11">
      <c r="F92" s="62"/>
      <c r="G92" s="62"/>
      <c r="H92" s="62"/>
      <c r="I92" s="62"/>
      <c r="J92" s="62"/>
      <c r="K92" s="62"/>
    </row>
    <row r="93" spans="6:11">
      <c r="F93" s="62"/>
      <c r="G93" s="62"/>
      <c r="H93" s="62"/>
      <c r="I93" s="62"/>
      <c r="J93" s="62"/>
      <c r="K93" s="62"/>
    </row>
    <row r="94" spans="6:11">
      <c r="F94" s="62"/>
      <c r="G94" s="62"/>
      <c r="H94" s="62"/>
      <c r="I94" s="62"/>
      <c r="J94" s="62"/>
      <c r="K94" s="62"/>
    </row>
    <row r="95" spans="6:11">
      <c r="F95" s="62"/>
      <c r="G95" s="62"/>
      <c r="H95" s="62"/>
      <c r="I95" s="62"/>
      <c r="J95" s="62"/>
      <c r="K95" s="62"/>
    </row>
    <row r="96" spans="6:11">
      <c r="F96" s="62"/>
      <c r="G96" s="62"/>
      <c r="H96" s="62"/>
      <c r="I96" s="62"/>
      <c r="J96" s="62"/>
      <c r="K96" s="62"/>
    </row>
    <row r="97" spans="6:11">
      <c r="F97" s="62"/>
      <c r="G97" s="62"/>
      <c r="H97" s="62"/>
      <c r="I97" s="62"/>
      <c r="J97" s="62"/>
      <c r="K97" s="62"/>
    </row>
    <row r="98" spans="6:11">
      <c r="F98" s="62"/>
      <c r="G98" s="62"/>
      <c r="H98" s="62"/>
      <c r="I98" s="62"/>
      <c r="J98" s="62"/>
      <c r="K98" s="62"/>
    </row>
    <row r="99" spans="6:11">
      <c r="F99" s="62"/>
      <c r="G99" s="62"/>
      <c r="H99" s="62"/>
      <c r="I99" s="62"/>
      <c r="J99" s="62"/>
      <c r="K99" s="62"/>
    </row>
    <row r="100" spans="6:11">
      <c r="F100" s="62"/>
      <c r="G100" s="62"/>
      <c r="H100" s="62"/>
      <c r="I100" s="62"/>
      <c r="J100" s="62"/>
      <c r="K100" s="62"/>
    </row>
    <row r="101" spans="6:11">
      <c r="F101" s="62"/>
      <c r="G101" s="62"/>
      <c r="H101" s="62"/>
      <c r="I101" s="62"/>
      <c r="J101" s="62"/>
      <c r="K101" s="62"/>
    </row>
    <row r="102" spans="6:11">
      <c r="F102" s="62"/>
      <c r="G102" s="62"/>
      <c r="H102" s="62"/>
      <c r="I102" s="62"/>
      <c r="J102" s="62"/>
      <c r="K102" s="62"/>
    </row>
    <row r="103" spans="6:11">
      <c r="F103" s="62"/>
      <c r="G103" s="62"/>
      <c r="H103" s="62"/>
      <c r="I103" s="62"/>
      <c r="J103" s="62"/>
      <c r="K103" s="62"/>
    </row>
    <row r="104" spans="6:11">
      <c r="F104" s="62"/>
      <c r="G104" s="62"/>
      <c r="H104" s="62"/>
      <c r="I104" s="62"/>
      <c r="J104" s="62"/>
      <c r="K104" s="62"/>
    </row>
    <row r="105" spans="6:11">
      <c r="F105" s="62"/>
      <c r="G105" s="62"/>
      <c r="H105" s="62"/>
      <c r="I105" s="62"/>
      <c r="J105" s="62"/>
      <c r="K105" s="62"/>
    </row>
    <row r="106" spans="6:11">
      <c r="F106" s="62"/>
      <c r="G106" s="62"/>
      <c r="H106" s="62"/>
      <c r="I106" s="62"/>
      <c r="J106" s="62"/>
      <c r="K106" s="62"/>
    </row>
    <row r="107" spans="6:11">
      <c r="F107" s="62"/>
      <c r="G107" s="62"/>
      <c r="H107" s="62"/>
      <c r="I107" s="62"/>
      <c r="J107" s="62"/>
      <c r="K107" s="62"/>
    </row>
    <row r="108" spans="6:11">
      <c r="F108" s="62"/>
      <c r="G108" s="62"/>
      <c r="H108" s="62"/>
      <c r="I108" s="62"/>
      <c r="J108" s="62"/>
      <c r="K108" s="62"/>
    </row>
    <row r="109" spans="6:11">
      <c r="F109" s="62"/>
      <c r="G109" s="62"/>
      <c r="H109" s="62"/>
      <c r="I109" s="62"/>
      <c r="J109" s="62"/>
      <c r="K109" s="62"/>
    </row>
    <row r="110" spans="6:11">
      <c r="F110" s="62"/>
      <c r="G110" s="62"/>
      <c r="H110" s="62"/>
      <c r="I110" s="62"/>
      <c r="J110" s="62"/>
      <c r="K110" s="62"/>
    </row>
    <row r="111" spans="6:11">
      <c r="F111" s="62"/>
      <c r="G111" s="62"/>
      <c r="H111" s="62"/>
      <c r="I111" s="62"/>
      <c r="J111" s="62"/>
      <c r="K111" s="62"/>
    </row>
    <row r="112" spans="6:11">
      <c r="F112" s="62"/>
      <c r="G112" s="62"/>
      <c r="H112" s="62"/>
      <c r="I112" s="62"/>
      <c r="J112" s="62"/>
      <c r="K112" s="62"/>
    </row>
    <row r="113" spans="6:11">
      <c r="F113" s="62"/>
      <c r="G113" s="62"/>
      <c r="H113" s="62"/>
      <c r="I113" s="62"/>
      <c r="J113" s="62"/>
      <c r="K113" s="62"/>
    </row>
    <row r="114" spans="6:11">
      <c r="F114" s="62"/>
      <c r="G114" s="62"/>
      <c r="H114" s="62"/>
      <c r="I114" s="62"/>
      <c r="J114" s="62"/>
      <c r="K114" s="62"/>
    </row>
    <row r="115" spans="6:11">
      <c r="F115" s="62"/>
      <c r="G115" s="62"/>
      <c r="H115" s="62"/>
      <c r="I115" s="62"/>
      <c r="J115" s="62"/>
      <c r="K115" s="62"/>
    </row>
    <row r="116" spans="6:11">
      <c r="F116" s="62"/>
      <c r="G116" s="62"/>
      <c r="H116" s="62"/>
      <c r="I116" s="62"/>
      <c r="J116" s="62"/>
      <c r="K116" s="62"/>
    </row>
    <row r="117" spans="6:11">
      <c r="F117" s="62"/>
      <c r="G117" s="62"/>
      <c r="H117" s="62"/>
      <c r="I117" s="62"/>
      <c r="J117" s="62"/>
      <c r="K117" s="62"/>
    </row>
    <row r="118" spans="6:11">
      <c r="F118" s="62"/>
      <c r="G118" s="62"/>
      <c r="H118" s="62"/>
      <c r="I118" s="62"/>
      <c r="J118" s="62"/>
      <c r="K118" s="62"/>
    </row>
    <row r="119" spans="6:11">
      <c r="F119" s="62"/>
      <c r="G119" s="62"/>
      <c r="H119" s="62"/>
      <c r="I119" s="62"/>
      <c r="J119" s="62"/>
      <c r="K119" s="62"/>
    </row>
    <row r="120" spans="6:11">
      <c r="F120" s="62"/>
      <c r="G120" s="62"/>
      <c r="H120" s="62"/>
      <c r="I120" s="62"/>
      <c r="J120" s="62"/>
      <c r="K120" s="62"/>
    </row>
    <row r="121" spans="6:11">
      <c r="F121" s="62"/>
      <c r="G121" s="62"/>
      <c r="H121" s="62"/>
      <c r="I121" s="62"/>
      <c r="J121" s="62"/>
      <c r="K121" s="62"/>
    </row>
    <row r="122" spans="6:11">
      <c r="F122" s="62"/>
      <c r="G122" s="62"/>
      <c r="H122" s="62"/>
      <c r="I122" s="62"/>
      <c r="J122" s="62"/>
      <c r="K122" s="62"/>
    </row>
  </sheetData>
  <mergeCells count="1">
    <mergeCell ref="F1:J1"/>
  </mergeCell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9B7CF-43AF-DD4D-B1FC-717184FCAAF8}">
  <sheetPr codeName="Sheet34"/>
  <dimension ref="B2:N53"/>
  <sheetViews>
    <sheetView workbookViewId="0">
      <selection activeCell="C3" sqref="C3:H53"/>
    </sheetView>
  </sheetViews>
  <sheetFormatPr baseColWidth="10" defaultRowHeight="16"/>
  <cols>
    <col min="1" max="2" width="10.83203125" style="59"/>
    <col min="3" max="3" width="10.83203125" style="69"/>
    <col min="4" max="8" width="10.83203125" style="68"/>
    <col min="9" max="16384" width="10.83203125" style="59"/>
  </cols>
  <sheetData>
    <row r="2" spans="2:14">
      <c r="B2" s="59" t="s">
        <v>84</v>
      </c>
      <c r="C2" s="69" t="s">
        <v>83</v>
      </c>
      <c r="D2" s="68" t="s">
        <v>82</v>
      </c>
      <c r="E2" s="68" t="s">
        <v>81</v>
      </c>
      <c r="F2" s="68" t="s">
        <v>80</v>
      </c>
      <c r="G2" s="68" t="s">
        <v>79</v>
      </c>
      <c r="H2" s="68" t="s">
        <v>78</v>
      </c>
      <c r="I2" s="59" t="s">
        <v>77</v>
      </c>
      <c r="N2" s="66" t="s">
        <v>76</v>
      </c>
    </row>
    <row r="3" spans="2:14">
      <c r="B3" s="59">
        <v>0</v>
      </c>
      <c r="C3" s="64">
        <v>3.73543</v>
      </c>
      <c r="D3" s="64">
        <v>14.747199999999999</v>
      </c>
      <c r="E3" s="64">
        <v>14.875</v>
      </c>
      <c r="F3" s="64">
        <v>14.7591</v>
      </c>
      <c r="G3" s="64">
        <v>14.821</v>
      </c>
      <c r="H3" s="64">
        <v>14.809900000000001</v>
      </c>
      <c r="I3" s="70">
        <f t="shared" ref="I3:I53" si="0">AVERAGE(D3:H3)</f>
        <v>14.802439999999999</v>
      </c>
      <c r="J3" s="70"/>
      <c r="N3" s="66" t="s">
        <v>75</v>
      </c>
    </row>
    <row r="4" spans="2:14">
      <c r="B4" s="59">
        <v>200</v>
      </c>
      <c r="C4" s="64">
        <v>432.12400000000002</v>
      </c>
      <c r="D4" s="64">
        <v>14.314399999999999</v>
      </c>
      <c r="E4" s="64">
        <v>14.409599999999999</v>
      </c>
      <c r="F4" s="64">
        <v>14.3224</v>
      </c>
      <c r="G4" s="64">
        <v>14.3543</v>
      </c>
      <c r="H4" s="64">
        <v>14.372</v>
      </c>
      <c r="I4" s="70">
        <f t="shared" si="0"/>
        <v>14.35454</v>
      </c>
      <c r="J4" s="70"/>
    </row>
    <row r="5" spans="2:14">
      <c r="B5" s="59">
        <v>400</v>
      </c>
      <c r="C5" s="64">
        <v>459.20800000000003</v>
      </c>
      <c r="D5" s="64">
        <v>14.023899999999999</v>
      </c>
      <c r="E5" s="64">
        <v>14.0999</v>
      </c>
      <c r="F5" s="64">
        <v>14.048299999999999</v>
      </c>
      <c r="G5" s="64">
        <v>14.0352</v>
      </c>
      <c r="H5" s="64">
        <v>14.0731</v>
      </c>
      <c r="I5" s="70">
        <f t="shared" si="0"/>
        <v>14.05608</v>
      </c>
      <c r="J5" s="70"/>
    </row>
    <row r="6" spans="2:14">
      <c r="B6" s="59">
        <v>600</v>
      </c>
      <c r="C6" s="64">
        <v>486.21499999999997</v>
      </c>
      <c r="D6" s="64">
        <v>13.828799999999999</v>
      </c>
      <c r="E6" s="64">
        <v>13.899100000000001</v>
      </c>
      <c r="F6" s="64">
        <v>13.8788</v>
      </c>
      <c r="G6" s="64">
        <v>13.832100000000001</v>
      </c>
      <c r="H6" s="64">
        <v>13.866199999999999</v>
      </c>
      <c r="I6" s="70">
        <f t="shared" si="0"/>
        <v>13.861000000000001</v>
      </c>
      <c r="J6" s="70"/>
    </row>
    <row r="7" spans="2:14">
      <c r="B7" s="59">
        <v>800</v>
      </c>
      <c r="C7" s="64">
        <v>513.23</v>
      </c>
      <c r="D7" s="64">
        <v>13.6944</v>
      </c>
      <c r="E7" s="64">
        <v>13.778</v>
      </c>
      <c r="F7" s="64">
        <v>13.7598</v>
      </c>
      <c r="G7" s="64">
        <v>13.6959</v>
      </c>
      <c r="H7" s="64">
        <v>13.720499999999999</v>
      </c>
      <c r="I7" s="70">
        <f t="shared" si="0"/>
        <v>13.72972</v>
      </c>
      <c r="J7" s="70"/>
    </row>
    <row r="8" spans="2:14">
      <c r="B8" s="59">
        <v>1000</v>
      </c>
      <c r="C8" s="64">
        <v>540.15300000000002</v>
      </c>
      <c r="D8" s="64">
        <v>13.6008</v>
      </c>
      <c r="E8" s="64">
        <v>13.6997</v>
      </c>
      <c r="F8" s="64">
        <v>13.6776</v>
      </c>
      <c r="G8" s="64">
        <v>13.6068</v>
      </c>
      <c r="H8" s="64">
        <v>13.6183</v>
      </c>
      <c r="I8" s="70">
        <f t="shared" si="0"/>
        <v>13.640639999999999</v>
      </c>
      <c r="J8" s="70"/>
    </row>
    <row r="9" spans="2:14">
      <c r="B9" s="59">
        <v>1200</v>
      </c>
      <c r="C9" s="64">
        <v>567.17499999999995</v>
      </c>
      <c r="D9" s="64">
        <v>13.5351</v>
      </c>
      <c r="E9" s="64">
        <v>13.6401</v>
      </c>
      <c r="F9" s="64">
        <v>13.6166</v>
      </c>
      <c r="G9" s="64">
        <v>13.546200000000001</v>
      </c>
      <c r="H9" s="64">
        <v>13.5448</v>
      </c>
      <c r="I9" s="70">
        <f t="shared" si="0"/>
        <v>13.576560000000001</v>
      </c>
      <c r="J9" s="70"/>
    </row>
    <row r="10" spans="2:14">
      <c r="B10" s="59">
        <v>1400</v>
      </c>
      <c r="C10" s="64">
        <v>594.04700000000003</v>
      </c>
      <c r="D10" s="64">
        <v>13.4863</v>
      </c>
      <c r="E10" s="64">
        <v>13.599</v>
      </c>
      <c r="F10" s="64">
        <v>13.5677</v>
      </c>
      <c r="G10" s="64">
        <v>13.4977</v>
      </c>
      <c r="H10" s="64">
        <v>13.493</v>
      </c>
      <c r="I10" s="70">
        <f t="shared" si="0"/>
        <v>13.528739999999999</v>
      </c>
      <c r="J10" s="70"/>
    </row>
    <row r="11" spans="2:14">
      <c r="B11" s="59">
        <v>1600</v>
      </c>
      <c r="C11" s="64">
        <v>621.02700000000004</v>
      </c>
      <c r="D11" s="64">
        <v>13.4499</v>
      </c>
      <c r="E11" s="64">
        <v>13.569599999999999</v>
      </c>
      <c r="F11" s="64">
        <v>13.5313</v>
      </c>
      <c r="G11" s="64">
        <v>13.463699999999999</v>
      </c>
      <c r="H11" s="64">
        <v>13.4535</v>
      </c>
      <c r="I11" s="70">
        <f t="shared" si="0"/>
        <v>13.493600000000001</v>
      </c>
      <c r="J11" s="70"/>
    </row>
    <row r="12" spans="2:14">
      <c r="B12" s="59">
        <v>1800</v>
      </c>
      <c r="C12" s="64">
        <v>647.97</v>
      </c>
      <c r="D12" s="64">
        <v>13.4231</v>
      </c>
      <c r="E12" s="64">
        <v>13.5441</v>
      </c>
      <c r="F12" s="64">
        <v>13.504300000000001</v>
      </c>
      <c r="G12" s="64">
        <v>13.4377</v>
      </c>
      <c r="H12" s="64">
        <v>13.422800000000001</v>
      </c>
      <c r="I12" s="70">
        <f t="shared" si="0"/>
        <v>13.466399999999998</v>
      </c>
      <c r="J12" s="70"/>
    </row>
    <row r="13" spans="2:14">
      <c r="B13" s="59">
        <v>2000</v>
      </c>
      <c r="C13" s="64">
        <v>674.99400000000003</v>
      </c>
      <c r="D13" s="64">
        <v>13.3995</v>
      </c>
      <c r="E13" s="64">
        <v>13.5214</v>
      </c>
      <c r="F13" s="64">
        <v>13.4833</v>
      </c>
      <c r="G13" s="64">
        <v>13.417299999999999</v>
      </c>
      <c r="H13" s="64">
        <v>13.398999999999999</v>
      </c>
      <c r="I13" s="70">
        <f t="shared" si="0"/>
        <v>13.444100000000001</v>
      </c>
      <c r="J13" s="70"/>
    </row>
    <row r="14" spans="2:14">
      <c r="B14" s="59">
        <v>2200</v>
      </c>
      <c r="C14" s="64">
        <v>701.93799999999999</v>
      </c>
      <c r="D14" s="64">
        <v>13.385199999999999</v>
      </c>
      <c r="E14" s="64">
        <v>13.5016</v>
      </c>
      <c r="F14" s="64">
        <v>13.470599999999999</v>
      </c>
      <c r="G14" s="64">
        <v>13.400700000000001</v>
      </c>
      <c r="H14" s="64">
        <v>13.3804</v>
      </c>
      <c r="I14" s="70">
        <f t="shared" si="0"/>
        <v>13.427699999999998</v>
      </c>
      <c r="J14" s="70"/>
    </row>
    <row r="15" spans="2:14">
      <c r="B15" s="59">
        <v>2400</v>
      </c>
      <c r="C15" s="64">
        <v>728.91200000000003</v>
      </c>
      <c r="D15" s="64">
        <v>13.3726</v>
      </c>
      <c r="E15" s="64">
        <v>13.483499999999999</v>
      </c>
      <c r="F15" s="64">
        <v>13.460900000000001</v>
      </c>
      <c r="G15" s="64">
        <v>13.3879</v>
      </c>
      <c r="H15" s="64">
        <v>13.3649</v>
      </c>
      <c r="I15" s="70">
        <f t="shared" si="0"/>
        <v>13.413959999999999</v>
      </c>
      <c r="J15" s="70"/>
    </row>
    <row r="16" spans="2:14">
      <c r="B16" s="59">
        <v>2600</v>
      </c>
      <c r="C16" s="64">
        <v>755.85299999999995</v>
      </c>
      <c r="D16" s="64">
        <v>13.364100000000001</v>
      </c>
      <c r="E16" s="64">
        <v>13.467700000000001</v>
      </c>
      <c r="F16" s="64">
        <v>13.452199999999999</v>
      </c>
      <c r="G16" s="64">
        <v>13.3771</v>
      </c>
      <c r="H16" s="64">
        <v>13.352399999999999</v>
      </c>
      <c r="I16" s="70">
        <f t="shared" si="0"/>
        <v>13.402699999999999</v>
      </c>
      <c r="J16" s="70"/>
    </row>
    <row r="17" spans="2:10">
      <c r="B17" s="59">
        <v>2800</v>
      </c>
      <c r="C17" s="64">
        <v>782.72799999999995</v>
      </c>
      <c r="D17" s="64">
        <v>13.3569</v>
      </c>
      <c r="E17" s="64">
        <v>13.4529</v>
      </c>
      <c r="F17" s="64">
        <v>13.4429</v>
      </c>
      <c r="G17" s="64">
        <v>13.3688</v>
      </c>
      <c r="H17" s="64">
        <v>13.341900000000001</v>
      </c>
      <c r="I17" s="70">
        <f t="shared" si="0"/>
        <v>13.392679999999999</v>
      </c>
      <c r="J17" s="70"/>
    </row>
    <row r="18" spans="2:10">
      <c r="B18" s="59">
        <v>3000</v>
      </c>
      <c r="C18" s="64">
        <v>809.673</v>
      </c>
      <c r="D18" s="64">
        <v>13.3506</v>
      </c>
      <c r="E18" s="64">
        <v>13.4396</v>
      </c>
      <c r="F18" s="64">
        <v>13.4344</v>
      </c>
      <c r="G18" s="64">
        <v>13.361800000000001</v>
      </c>
      <c r="H18" s="64">
        <v>13.332800000000001</v>
      </c>
      <c r="I18" s="70">
        <f t="shared" si="0"/>
        <v>13.383840000000001</v>
      </c>
      <c r="J18" s="70"/>
    </row>
    <row r="19" spans="2:10">
      <c r="B19" s="59">
        <v>3200</v>
      </c>
      <c r="C19" s="64">
        <v>836.697</v>
      </c>
      <c r="D19" s="64">
        <v>13.3508</v>
      </c>
      <c r="E19" s="64">
        <v>13.4328</v>
      </c>
      <c r="F19" s="64">
        <v>13.4261</v>
      </c>
      <c r="G19" s="64">
        <v>13.357100000000001</v>
      </c>
      <c r="H19" s="64">
        <v>13.3254</v>
      </c>
      <c r="I19" s="70">
        <f t="shared" si="0"/>
        <v>13.378440000000001</v>
      </c>
      <c r="J19" s="70"/>
    </row>
    <row r="20" spans="2:10">
      <c r="B20" s="59">
        <v>3400</v>
      </c>
      <c r="C20" s="64">
        <v>863.726</v>
      </c>
      <c r="D20" s="64">
        <v>13.348000000000001</v>
      </c>
      <c r="E20" s="64">
        <v>13.419</v>
      </c>
      <c r="F20" s="64">
        <v>13.4177</v>
      </c>
      <c r="G20" s="64">
        <v>13.3514</v>
      </c>
      <c r="H20" s="64">
        <v>13.3188</v>
      </c>
      <c r="I20" s="70">
        <f t="shared" si="0"/>
        <v>13.370979999999999</v>
      </c>
      <c r="J20" s="70"/>
    </row>
    <row r="21" spans="2:10">
      <c r="B21" s="59">
        <v>3600</v>
      </c>
      <c r="C21" s="64">
        <v>890.73699999999997</v>
      </c>
      <c r="D21" s="64">
        <v>13.3363</v>
      </c>
      <c r="E21" s="64">
        <v>13.4109</v>
      </c>
      <c r="F21" s="64">
        <v>13.409599999999999</v>
      </c>
      <c r="G21" s="64">
        <v>13.345599999999999</v>
      </c>
      <c r="H21" s="64">
        <v>13.3133</v>
      </c>
      <c r="I21" s="70">
        <f t="shared" si="0"/>
        <v>13.363139999999998</v>
      </c>
      <c r="J21" s="70"/>
    </row>
    <row r="22" spans="2:10">
      <c r="B22" s="59">
        <v>3800</v>
      </c>
      <c r="C22" s="64">
        <v>917.76499999999999</v>
      </c>
      <c r="D22" s="64">
        <v>13.331799999999999</v>
      </c>
      <c r="E22" s="64">
        <v>13.3965</v>
      </c>
      <c r="F22" s="64">
        <v>13.4026</v>
      </c>
      <c r="G22" s="64">
        <v>13.337400000000001</v>
      </c>
      <c r="H22" s="64">
        <v>13.3085</v>
      </c>
      <c r="I22" s="70">
        <f t="shared" si="0"/>
        <v>13.355359999999999</v>
      </c>
      <c r="J22" s="70"/>
    </row>
    <row r="23" spans="2:10">
      <c r="B23" s="59">
        <v>4000</v>
      </c>
      <c r="C23" s="64">
        <v>944.70500000000004</v>
      </c>
      <c r="D23" s="64">
        <v>13.3271</v>
      </c>
      <c r="E23" s="64">
        <v>13.388299999999999</v>
      </c>
      <c r="F23" s="64">
        <v>13.3955</v>
      </c>
      <c r="G23" s="64">
        <v>13.3322</v>
      </c>
      <c r="H23" s="64">
        <v>13.3043</v>
      </c>
      <c r="I23" s="70">
        <f t="shared" si="0"/>
        <v>13.34948</v>
      </c>
      <c r="J23" s="70"/>
    </row>
    <row r="24" spans="2:10">
      <c r="B24" s="59">
        <v>4200</v>
      </c>
      <c r="C24" s="64">
        <v>971.75699999999995</v>
      </c>
      <c r="D24" s="64">
        <v>13.323700000000001</v>
      </c>
      <c r="E24" s="64">
        <v>13.379300000000001</v>
      </c>
      <c r="F24" s="64">
        <v>13.3873</v>
      </c>
      <c r="G24" s="64">
        <v>13.3283</v>
      </c>
      <c r="H24" s="64">
        <v>13.3004</v>
      </c>
      <c r="I24" s="70">
        <f t="shared" si="0"/>
        <v>13.343799999999998</v>
      </c>
      <c r="J24" s="70"/>
    </row>
    <row r="25" spans="2:10">
      <c r="B25" s="59">
        <v>4400</v>
      </c>
      <c r="C25" s="64">
        <v>998.73599999999999</v>
      </c>
      <c r="D25" s="64">
        <v>13.320600000000001</v>
      </c>
      <c r="E25" s="64">
        <v>13.3711</v>
      </c>
      <c r="F25" s="64">
        <v>13.3843</v>
      </c>
      <c r="G25" s="64">
        <v>13.3286</v>
      </c>
      <c r="H25" s="64">
        <v>13.297000000000001</v>
      </c>
      <c r="I25" s="70">
        <f t="shared" si="0"/>
        <v>13.34032</v>
      </c>
      <c r="J25" s="70"/>
    </row>
    <row r="26" spans="2:10">
      <c r="B26" s="59">
        <v>4600</v>
      </c>
      <c r="C26" s="64">
        <v>1025.76</v>
      </c>
      <c r="D26" s="64">
        <v>13.3169</v>
      </c>
      <c r="E26" s="64">
        <v>13.3645</v>
      </c>
      <c r="F26" s="64">
        <v>13.3788</v>
      </c>
      <c r="G26" s="64">
        <v>13.3437</v>
      </c>
      <c r="H26" s="64">
        <v>13.293900000000001</v>
      </c>
      <c r="I26" s="70">
        <f t="shared" si="0"/>
        <v>13.339560000000001</v>
      </c>
      <c r="J26" s="70"/>
    </row>
    <row r="27" spans="2:10">
      <c r="B27" s="59">
        <v>4800</v>
      </c>
      <c r="C27" s="64">
        <v>1052.75</v>
      </c>
      <c r="D27" s="64">
        <v>13.315099999999999</v>
      </c>
      <c r="E27" s="64">
        <v>13.373200000000001</v>
      </c>
      <c r="F27" s="64">
        <v>13.3726</v>
      </c>
      <c r="G27" s="64">
        <v>13.3188</v>
      </c>
      <c r="H27" s="64">
        <v>13.291</v>
      </c>
      <c r="I27" s="70">
        <f t="shared" si="0"/>
        <v>13.33414</v>
      </c>
      <c r="J27" s="70"/>
    </row>
    <row r="28" spans="2:10">
      <c r="B28" s="59">
        <v>5000</v>
      </c>
      <c r="C28" s="64">
        <v>1079.78</v>
      </c>
      <c r="D28" s="64">
        <v>13.312799999999999</v>
      </c>
      <c r="E28" s="64">
        <v>13.354100000000001</v>
      </c>
      <c r="F28" s="64">
        <v>13.3666</v>
      </c>
      <c r="G28" s="64">
        <v>13.3161</v>
      </c>
      <c r="H28" s="64">
        <v>13.288600000000001</v>
      </c>
      <c r="I28" s="70">
        <f t="shared" si="0"/>
        <v>13.327639999999999</v>
      </c>
      <c r="J28" s="70"/>
    </row>
    <row r="29" spans="2:10">
      <c r="B29" s="59">
        <v>5200</v>
      </c>
      <c r="C29" s="64">
        <v>1106.79</v>
      </c>
      <c r="D29" s="64">
        <v>13.309900000000001</v>
      </c>
      <c r="E29" s="64">
        <v>13.3536</v>
      </c>
      <c r="F29" s="64">
        <v>13.366099999999999</v>
      </c>
      <c r="G29" s="64">
        <v>13.316599999999999</v>
      </c>
      <c r="H29" s="64">
        <v>13.2882</v>
      </c>
      <c r="I29" s="70">
        <f t="shared" si="0"/>
        <v>13.326879999999999</v>
      </c>
      <c r="J29" s="70"/>
    </row>
    <row r="30" spans="2:10">
      <c r="B30" s="59">
        <v>5400</v>
      </c>
      <c r="C30" s="64">
        <v>1133.81</v>
      </c>
      <c r="D30" s="64">
        <v>13.3095</v>
      </c>
      <c r="E30" s="64">
        <v>13.3531</v>
      </c>
      <c r="F30" s="64">
        <v>13.365600000000001</v>
      </c>
      <c r="G30" s="64">
        <v>13.3164</v>
      </c>
      <c r="H30" s="64">
        <v>13.2879</v>
      </c>
      <c r="I30" s="70">
        <f t="shared" si="0"/>
        <v>13.326499999999999</v>
      </c>
      <c r="J30" s="70"/>
    </row>
    <row r="31" spans="2:10">
      <c r="B31" s="59">
        <v>5600</v>
      </c>
      <c r="C31" s="64">
        <v>1160.73</v>
      </c>
      <c r="D31" s="64">
        <v>13.309100000000001</v>
      </c>
      <c r="E31" s="64">
        <v>13.352600000000001</v>
      </c>
      <c r="F31" s="64">
        <v>13.365</v>
      </c>
      <c r="G31" s="64">
        <v>13.3161</v>
      </c>
      <c r="H31" s="64">
        <v>13.2875</v>
      </c>
      <c r="I31" s="70">
        <f t="shared" si="0"/>
        <v>13.326060000000002</v>
      </c>
      <c r="J31" s="70"/>
    </row>
    <row r="32" spans="2:10">
      <c r="B32" s="59">
        <v>5800</v>
      </c>
      <c r="C32" s="64">
        <v>1187.71</v>
      </c>
      <c r="D32" s="64">
        <v>13.3087</v>
      </c>
      <c r="E32" s="64">
        <v>13.3521</v>
      </c>
      <c r="F32" s="64">
        <v>13.3645</v>
      </c>
      <c r="G32" s="64">
        <v>13.316000000000001</v>
      </c>
      <c r="H32" s="64">
        <v>13.2872</v>
      </c>
      <c r="I32" s="70">
        <f t="shared" si="0"/>
        <v>13.325700000000001</v>
      </c>
      <c r="J32" s="70"/>
    </row>
    <row r="33" spans="2:10">
      <c r="B33" s="59">
        <v>6000</v>
      </c>
      <c r="C33" s="64">
        <v>1214.6199999999999</v>
      </c>
      <c r="D33" s="64">
        <v>13.308299999999999</v>
      </c>
      <c r="E33" s="64">
        <v>13.3515</v>
      </c>
      <c r="F33" s="64">
        <v>13.363899999999999</v>
      </c>
      <c r="G33" s="64">
        <v>13.3157</v>
      </c>
      <c r="H33" s="64">
        <v>13.286899999999999</v>
      </c>
      <c r="I33" s="70">
        <f t="shared" si="0"/>
        <v>13.32526</v>
      </c>
      <c r="J33" s="70"/>
    </row>
    <row r="34" spans="2:10">
      <c r="B34" s="59">
        <v>6200</v>
      </c>
      <c r="C34" s="64">
        <v>1241.74</v>
      </c>
      <c r="D34" s="64">
        <v>13.3078</v>
      </c>
      <c r="E34" s="64">
        <v>13.351100000000001</v>
      </c>
      <c r="F34" s="64">
        <v>13.363300000000001</v>
      </c>
      <c r="G34" s="64">
        <v>13.315300000000001</v>
      </c>
      <c r="H34" s="64">
        <v>13.2865</v>
      </c>
      <c r="I34" s="70">
        <f t="shared" si="0"/>
        <v>13.324800000000002</v>
      </c>
      <c r="J34" s="70"/>
    </row>
    <row r="35" spans="2:10">
      <c r="B35" s="59">
        <v>6400</v>
      </c>
      <c r="C35" s="64">
        <v>1268.8</v>
      </c>
      <c r="D35" s="64">
        <v>13.3073</v>
      </c>
      <c r="E35" s="64">
        <v>13.3507</v>
      </c>
      <c r="F35" s="64">
        <v>13.362500000000001</v>
      </c>
      <c r="G35" s="64">
        <v>13.315300000000001</v>
      </c>
      <c r="H35" s="64">
        <v>13.286199999999999</v>
      </c>
      <c r="I35" s="70">
        <f t="shared" si="0"/>
        <v>13.324400000000001</v>
      </c>
      <c r="J35" s="70"/>
    </row>
    <row r="36" spans="2:10">
      <c r="B36" s="59">
        <v>6600</v>
      </c>
      <c r="C36" s="64">
        <v>1295.79</v>
      </c>
      <c r="D36" s="64">
        <v>13.306800000000001</v>
      </c>
      <c r="E36" s="64">
        <v>13.350300000000001</v>
      </c>
      <c r="F36" s="64">
        <v>13.361700000000001</v>
      </c>
      <c r="G36" s="64">
        <v>13.315</v>
      </c>
      <c r="H36" s="64">
        <v>13.2858</v>
      </c>
      <c r="I36" s="70">
        <f t="shared" si="0"/>
        <v>13.323919999999998</v>
      </c>
      <c r="J36" s="70"/>
    </row>
    <row r="37" spans="2:10">
      <c r="B37" s="59">
        <v>6800</v>
      </c>
      <c r="C37" s="64">
        <v>1322.65</v>
      </c>
      <c r="D37" s="64">
        <v>13.3063</v>
      </c>
      <c r="E37" s="64">
        <v>13.35</v>
      </c>
      <c r="F37" s="64">
        <v>13.360900000000001</v>
      </c>
      <c r="G37" s="64">
        <v>13.3148</v>
      </c>
      <c r="H37" s="64">
        <v>13.285500000000001</v>
      </c>
      <c r="I37" s="70">
        <f t="shared" si="0"/>
        <v>13.323500000000001</v>
      </c>
      <c r="J37" s="70"/>
    </row>
    <row r="38" spans="2:10">
      <c r="B38" s="59">
        <v>7000</v>
      </c>
      <c r="C38" s="64">
        <v>1349.58</v>
      </c>
      <c r="D38" s="64">
        <v>13.3058</v>
      </c>
      <c r="E38" s="64">
        <v>13.349600000000001</v>
      </c>
      <c r="F38" s="64">
        <v>13.36</v>
      </c>
      <c r="G38" s="64">
        <v>13.313700000000001</v>
      </c>
      <c r="H38" s="64">
        <v>13.285</v>
      </c>
      <c r="I38" s="70">
        <f t="shared" si="0"/>
        <v>13.322819999999998</v>
      </c>
      <c r="J38" s="70"/>
    </row>
    <row r="39" spans="2:10">
      <c r="B39" s="59">
        <v>7200</v>
      </c>
      <c r="C39" s="64">
        <v>1376.58</v>
      </c>
      <c r="D39" s="64">
        <v>13.305199999999999</v>
      </c>
      <c r="E39" s="64">
        <v>13.3492</v>
      </c>
      <c r="F39" s="64">
        <v>13.359</v>
      </c>
      <c r="G39" s="64">
        <v>13.3132</v>
      </c>
      <c r="H39" s="64">
        <v>13.284599999999999</v>
      </c>
      <c r="I39" s="70">
        <f t="shared" si="0"/>
        <v>13.322239999999999</v>
      </c>
      <c r="J39" s="70"/>
    </row>
    <row r="40" spans="2:10">
      <c r="B40" s="59">
        <v>7400</v>
      </c>
      <c r="C40" s="64">
        <v>1403.57</v>
      </c>
      <c r="D40" s="64">
        <v>13.304600000000001</v>
      </c>
      <c r="E40" s="64">
        <v>13.348699999999999</v>
      </c>
      <c r="F40" s="64">
        <v>13.358000000000001</v>
      </c>
      <c r="G40" s="64">
        <v>13.3126</v>
      </c>
      <c r="H40" s="64">
        <v>13.2843</v>
      </c>
      <c r="I40" s="70">
        <f t="shared" si="0"/>
        <v>13.321640000000002</v>
      </c>
      <c r="J40" s="70"/>
    </row>
    <row r="41" spans="2:10">
      <c r="B41" s="59">
        <v>7600</v>
      </c>
      <c r="C41" s="64">
        <v>1430.58</v>
      </c>
      <c r="D41" s="64">
        <v>13.304</v>
      </c>
      <c r="E41" s="64">
        <v>13.3483</v>
      </c>
      <c r="F41" s="64">
        <v>13.356999999999999</v>
      </c>
      <c r="G41" s="64">
        <v>13.3123</v>
      </c>
      <c r="H41" s="64">
        <v>13.283899999999999</v>
      </c>
      <c r="I41" s="70">
        <f t="shared" si="0"/>
        <v>13.321099999999998</v>
      </c>
      <c r="J41" s="70"/>
    </row>
    <row r="42" spans="2:10">
      <c r="B42" s="59">
        <v>7800</v>
      </c>
      <c r="C42" s="64">
        <v>1457.48</v>
      </c>
      <c r="D42" s="64">
        <v>13.3034</v>
      </c>
      <c r="E42" s="64">
        <v>13.347899999999999</v>
      </c>
      <c r="F42" s="64">
        <v>13.3558</v>
      </c>
      <c r="G42" s="64">
        <v>13.312900000000001</v>
      </c>
      <c r="H42" s="64">
        <v>13.2835</v>
      </c>
      <c r="I42" s="70">
        <f t="shared" si="0"/>
        <v>13.320699999999999</v>
      </c>
      <c r="J42" s="70"/>
    </row>
    <row r="43" spans="2:10">
      <c r="B43" s="59">
        <v>8000</v>
      </c>
      <c r="C43" s="64">
        <v>1484.49</v>
      </c>
      <c r="D43" s="64">
        <v>13.3027</v>
      </c>
      <c r="E43" s="64">
        <v>13.3474</v>
      </c>
      <c r="F43" s="64">
        <v>13.3546</v>
      </c>
      <c r="G43" s="64">
        <v>13.3126</v>
      </c>
      <c r="H43" s="64">
        <v>13.283099999999999</v>
      </c>
      <c r="I43" s="70">
        <f t="shared" si="0"/>
        <v>13.320080000000001</v>
      </c>
      <c r="J43" s="70"/>
    </row>
    <row r="44" spans="2:10">
      <c r="B44" s="59">
        <v>8200</v>
      </c>
      <c r="C44" s="64">
        <v>1511.5</v>
      </c>
      <c r="D44" s="64">
        <v>13.3027</v>
      </c>
      <c r="E44" s="64">
        <v>13.3474</v>
      </c>
      <c r="F44" s="64">
        <v>13.3546</v>
      </c>
      <c r="G44" s="64">
        <v>13.3126</v>
      </c>
      <c r="H44" s="64">
        <v>13.283099999999999</v>
      </c>
      <c r="I44" s="70">
        <f t="shared" si="0"/>
        <v>13.320080000000001</v>
      </c>
      <c r="J44" s="70"/>
    </row>
    <row r="45" spans="2:10">
      <c r="B45" s="59">
        <v>8400</v>
      </c>
      <c r="C45" s="64">
        <v>1538.52</v>
      </c>
      <c r="D45" s="64">
        <v>13.3027</v>
      </c>
      <c r="E45" s="64">
        <v>13.3474</v>
      </c>
      <c r="F45" s="64">
        <v>13.3545</v>
      </c>
      <c r="G45" s="64">
        <v>13.3126</v>
      </c>
      <c r="H45" s="64">
        <v>13.283099999999999</v>
      </c>
      <c r="I45" s="70">
        <f t="shared" si="0"/>
        <v>13.320060000000002</v>
      </c>
      <c r="J45" s="70"/>
    </row>
    <row r="46" spans="2:10">
      <c r="B46" s="59">
        <v>8600</v>
      </c>
      <c r="C46" s="64">
        <v>1565.45</v>
      </c>
      <c r="D46" s="64">
        <v>13.3027</v>
      </c>
      <c r="E46" s="64">
        <v>13.3474</v>
      </c>
      <c r="F46" s="64">
        <v>13.3545</v>
      </c>
      <c r="G46" s="64">
        <v>13.3126</v>
      </c>
      <c r="H46" s="64">
        <v>13.283099999999999</v>
      </c>
      <c r="I46" s="70">
        <f t="shared" si="0"/>
        <v>13.320060000000002</v>
      </c>
      <c r="J46" s="70"/>
    </row>
    <row r="47" spans="2:10">
      <c r="B47" s="59">
        <v>8800</v>
      </c>
      <c r="C47" s="64">
        <v>1592.31</v>
      </c>
      <c r="D47" s="64">
        <v>13.3026</v>
      </c>
      <c r="E47" s="64">
        <v>13.3474</v>
      </c>
      <c r="F47" s="64">
        <v>13.3545</v>
      </c>
      <c r="G47" s="64">
        <v>13.3126</v>
      </c>
      <c r="H47" s="64">
        <v>13.283099999999999</v>
      </c>
      <c r="I47" s="70">
        <f t="shared" si="0"/>
        <v>13.320040000000001</v>
      </c>
      <c r="J47" s="70"/>
    </row>
    <row r="48" spans="2:10">
      <c r="B48" s="59">
        <v>9000</v>
      </c>
      <c r="C48" s="64">
        <v>1619.26</v>
      </c>
      <c r="D48" s="64">
        <v>13.3026</v>
      </c>
      <c r="E48" s="64">
        <v>13.3474</v>
      </c>
      <c r="F48" s="64">
        <v>13.3545</v>
      </c>
      <c r="G48" s="64">
        <v>13.3126</v>
      </c>
      <c r="H48" s="64">
        <v>13.283099999999999</v>
      </c>
      <c r="I48" s="70">
        <f t="shared" si="0"/>
        <v>13.320040000000001</v>
      </c>
      <c r="J48" s="70"/>
    </row>
    <row r="49" spans="2:10">
      <c r="B49" s="59">
        <v>9200</v>
      </c>
      <c r="C49" s="64">
        <v>1646.3</v>
      </c>
      <c r="D49" s="64">
        <v>13.3026</v>
      </c>
      <c r="E49" s="64">
        <v>13.3474</v>
      </c>
      <c r="F49" s="64">
        <v>13.3545</v>
      </c>
      <c r="G49" s="64">
        <v>13.3126</v>
      </c>
      <c r="H49" s="64">
        <v>13.283099999999999</v>
      </c>
      <c r="I49" s="70">
        <f t="shared" si="0"/>
        <v>13.320040000000001</v>
      </c>
      <c r="J49" s="70"/>
    </row>
    <row r="50" spans="2:10">
      <c r="B50" s="59">
        <v>9400</v>
      </c>
      <c r="C50" s="64">
        <v>1673.36</v>
      </c>
      <c r="D50" s="64">
        <v>13.3026</v>
      </c>
      <c r="E50" s="64">
        <v>13.3474</v>
      </c>
      <c r="F50" s="64">
        <v>13.3545</v>
      </c>
      <c r="G50" s="64">
        <v>13.3126</v>
      </c>
      <c r="H50" s="64">
        <v>13.283099999999999</v>
      </c>
      <c r="I50" s="70">
        <f t="shared" si="0"/>
        <v>13.320040000000001</v>
      </c>
      <c r="J50" s="70"/>
    </row>
    <row r="51" spans="2:10">
      <c r="B51" s="59">
        <v>9600</v>
      </c>
      <c r="C51" s="64">
        <v>1700.44</v>
      </c>
      <c r="D51" s="64">
        <v>13.3026</v>
      </c>
      <c r="E51" s="64">
        <v>13.3474</v>
      </c>
      <c r="F51" s="64">
        <v>13.3545</v>
      </c>
      <c r="G51" s="64">
        <v>13.3126</v>
      </c>
      <c r="H51" s="64">
        <v>13.282999999999999</v>
      </c>
      <c r="I51" s="70">
        <f t="shared" si="0"/>
        <v>13.32002</v>
      </c>
      <c r="J51" s="70"/>
    </row>
    <row r="52" spans="2:10">
      <c r="B52" s="59">
        <v>9800</v>
      </c>
      <c r="C52" s="64">
        <v>1727.4</v>
      </c>
      <c r="D52" s="64">
        <v>13.3026</v>
      </c>
      <c r="E52" s="64">
        <v>13.3474</v>
      </c>
      <c r="F52" s="64">
        <v>13.3545</v>
      </c>
      <c r="G52" s="64">
        <v>13.3126</v>
      </c>
      <c r="H52" s="64">
        <v>13.282999999999999</v>
      </c>
      <c r="I52" s="70">
        <f t="shared" si="0"/>
        <v>13.32002</v>
      </c>
      <c r="J52" s="70"/>
    </row>
    <row r="53" spans="2:10">
      <c r="B53" s="59">
        <v>10000</v>
      </c>
      <c r="C53" s="64">
        <v>1754.38</v>
      </c>
      <c r="D53" s="64">
        <v>13.3026</v>
      </c>
      <c r="E53" s="64">
        <v>13.3474</v>
      </c>
      <c r="F53" s="64">
        <v>13.3545</v>
      </c>
      <c r="G53" s="64">
        <v>13.3126</v>
      </c>
      <c r="H53" s="64">
        <v>13.282999999999999</v>
      </c>
      <c r="I53" s="70">
        <f t="shared" si="0"/>
        <v>13.32002</v>
      </c>
      <c r="J53" s="70"/>
    </row>
  </sheetData>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60E7E9-38B1-4C4B-98B2-A761EC5F98BD}">
  <sheetPr codeName="Sheet35">
    <tabColor theme="9"/>
  </sheetPr>
  <dimension ref="A1"/>
  <sheetViews>
    <sheetView view="pageBreakPreview" zoomScale="60" zoomScaleNormal="100" workbookViewId="0">
      <selection activeCell="C3" sqref="C3:H53"/>
    </sheetView>
  </sheetViews>
  <sheetFormatPr baseColWidth="10" defaultRowHeight="16"/>
  <sheetData/>
  <pageMargins left="0.7" right="0.7" top="0.75" bottom="0.75" header="0.3" footer="0.3"/>
  <pageSetup paperSize="9" orientation="portrait" horizontalDpi="0" verticalDpi="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5C6A81-94EF-7441-9754-0765587C9BE0}">
  <sheetPr codeName="Sheet36"/>
  <dimension ref="B1:P122"/>
  <sheetViews>
    <sheetView topLeftCell="D1" workbookViewId="0">
      <selection activeCell="C3" sqref="C3:H53"/>
    </sheetView>
  </sheetViews>
  <sheetFormatPr baseColWidth="10" defaultRowHeight="16"/>
  <cols>
    <col min="1" max="3" width="10.83203125" style="59"/>
    <col min="4" max="4" width="20.1640625" style="60" bestFit="1" customWidth="1"/>
    <col min="5" max="5" width="12.5" style="60" bestFit="1" customWidth="1"/>
    <col min="6" max="6" width="15.5" style="60" bestFit="1" customWidth="1"/>
    <col min="7" max="10" width="10.83203125" style="60"/>
    <col min="11" max="11" width="14.83203125" style="60" bestFit="1" customWidth="1"/>
    <col min="12" max="12" width="13.6640625" style="60" bestFit="1" customWidth="1"/>
    <col min="13" max="16384" width="10.83203125" style="59"/>
  </cols>
  <sheetData>
    <row r="1" spans="2:16">
      <c r="D1" s="60" t="s">
        <v>73</v>
      </c>
      <c r="E1" s="60" t="s">
        <v>74</v>
      </c>
      <c r="F1" s="511" t="s">
        <v>72</v>
      </c>
      <c r="G1" s="511"/>
      <c r="H1" s="511"/>
      <c r="I1" s="511"/>
      <c r="J1" s="511"/>
      <c r="L1" s="60" t="s">
        <v>71</v>
      </c>
    </row>
    <row r="2" spans="2:16">
      <c r="B2" s="59" t="s">
        <v>70</v>
      </c>
      <c r="C2" s="59" t="s">
        <v>69</v>
      </c>
      <c r="D2" s="60" t="s">
        <v>67</v>
      </c>
      <c r="E2" s="60" t="s">
        <v>68</v>
      </c>
      <c r="F2" s="60" t="s">
        <v>66</v>
      </c>
      <c r="G2" s="60" t="s">
        <v>65</v>
      </c>
      <c r="H2" s="60" t="s">
        <v>64</v>
      </c>
      <c r="I2" s="60" t="s">
        <v>63</v>
      </c>
      <c r="J2" s="60" t="s">
        <v>62</v>
      </c>
      <c r="K2" s="60" t="s">
        <v>61</v>
      </c>
      <c r="L2" s="60" t="s">
        <v>60</v>
      </c>
      <c r="P2" s="66" t="s">
        <v>59</v>
      </c>
    </row>
    <row r="3" spans="2:16">
      <c r="B3" s="59">
        <v>1</v>
      </c>
      <c r="C3" s="65">
        <v>1</v>
      </c>
      <c r="D3" s="60">
        <f t="shared" ref="D3:D62" si="0">$E$3</f>
        <v>1.2596397116574809E-2</v>
      </c>
      <c r="E3" s="60">
        <f>Reg_30days!Z32</f>
        <v>1.2596397116574809E-2</v>
      </c>
      <c r="F3" s="64">
        <v>2.4787699999999999E-2</v>
      </c>
      <c r="G3" s="64">
        <v>2.4768600000000002E-2</v>
      </c>
      <c r="H3" s="64">
        <v>2.4787E-2</v>
      </c>
      <c r="I3" s="64">
        <v>2.4779800000000001E-2</v>
      </c>
      <c r="J3" s="64">
        <v>2.4774399999999999E-2</v>
      </c>
      <c r="K3" s="62">
        <f>AVERAGE(F3:J3)</f>
        <v>2.4779500000000003E-2</v>
      </c>
      <c r="L3" s="60">
        <f>AVERAGE(K3:K6)</f>
        <v>2.4362420000000003E-2</v>
      </c>
    </row>
    <row r="4" spans="2:16">
      <c r="B4" s="59">
        <v>2</v>
      </c>
      <c r="C4" s="65">
        <v>2</v>
      </c>
      <c r="D4" s="60">
        <f t="shared" si="0"/>
        <v>1.2596397116574809E-2</v>
      </c>
      <c r="E4" s="60">
        <f>Reg_30days!Z33</f>
        <v>1.3190538132291667E-2</v>
      </c>
      <c r="F4" s="64">
        <v>2.4754000000000002E-2</v>
      </c>
      <c r="G4" s="64">
        <v>2.37571E-2</v>
      </c>
      <c r="H4" s="64">
        <v>2.4755099999999999E-2</v>
      </c>
      <c r="I4" s="64">
        <v>2.2398600000000001E-2</v>
      </c>
      <c r="J4" s="64">
        <v>2.4790800000000002E-2</v>
      </c>
      <c r="K4" s="62">
        <f t="shared" ref="K4:K62" si="1">AVERAGE(F4:J4)</f>
        <v>2.4091120000000001E-2</v>
      </c>
      <c r="L4" s="60">
        <f>AVERAGE(K3:K7)</f>
        <v>2.4391664E-2</v>
      </c>
    </row>
    <row r="5" spans="2:16">
      <c r="B5" s="59">
        <v>3</v>
      </c>
      <c r="C5" s="65">
        <v>3</v>
      </c>
      <c r="D5" s="60">
        <f t="shared" si="0"/>
        <v>1.2596397116574809E-2</v>
      </c>
      <c r="E5" s="60">
        <f>Reg_30days!Z34</f>
        <v>1.4105238570401144E-2</v>
      </c>
      <c r="F5" s="64">
        <v>2.47117E-2</v>
      </c>
      <c r="G5" s="64">
        <v>2.4231599999999999E-2</v>
      </c>
      <c r="H5" s="64">
        <v>2.4694899999999999E-2</v>
      </c>
      <c r="I5" s="64">
        <v>2.22334E-2</v>
      </c>
      <c r="J5" s="64">
        <v>2.4798500000000001E-2</v>
      </c>
      <c r="K5" s="62">
        <f t="shared" si="1"/>
        <v>2.4134019999999999E-2</v>
      </c>
      <c r="L5" s="60">
        <f>AVERAGE(K3:K8)</f>
        <v>2.4389720000000004E-2</v>
      </c>
    </row>
    <row r="6" spans="2:16">
      <c r="B6" s="59">
        <v>4</v>
      </c>
      <c r="C6" s="65">
        <v>4</v>
      </c>
      <c r="D6" s="60">
        <f t="shared" si="0"/>
        <v>1.2596397116574809E-2</v>
      </c>
      <c r="E6" s="60">
        <f>Reg_30days!Z35</f>
        <v>1.5091188888357934E-2</v>
      </c>
      <c r="F6" s="64">
        <v>2.46252E-2</v>
      </c>
      <c r="G6" s="64">
        <v>2.45148E-2</v>
      </c>
      <c r="H6" s="64">
        <v>2.4781899999999999E-2</v>
      </c>
      <c r="I6" s="64">
        <v>2.3516800000000001E-2</v>
      </c>
      <c r="J6" s="64">
        <v>2.47865E-2</v>
      </c>
      <c r="K6" s="62">
        <f t="shared" si="1"/>
        <v>2.4445040000000001E-2</v>
      </c>
      <c r="L6" s="60">
        <f>AVERAGE(K3:K9)</f>
        <v>2.4386397142857147E-2</v>
      </c>
    </row>
    <row r="7" spans="2:16">
      <c r="B7" s="59">
        <v>5</v>
      </c>
      <c r="C7" s="65">
        <v>5</v>
      </c>
      <c r="D7" s="60">
        <f t="shared" si="0"/>
        <v>1.2596397116574809E-2</v>
      </c>
      <c r="E7" s="60">
        <f>Reg_30days!Z36</f>
        <v>1.5831502575174679E-2</v>
      </c>
      <c r="F7" s="64">
        <v>2.4615700000000001E-2</v>
      </c>
      <c r="G7" s="64">
        <v>2.44681E-2</v>
      </c>
      <c r="H7" s="64">
        <v>2.47321E-2</v>
      </c>
      <c r="I7" s="64">
        <v>2.39469E-2</v>
      </c>
      <c r="J7" s="64">
        <v>2.4780400000000001E-2</v>
      </c>
      <c r="K7" s="62">
        <f t="shared" si="1"/>
        <v>2.4508639999999998E-2</v>
      </c>
      <c r="L7" s="60">
        <f t="shared" ref="L7:L59" si="2">AVERAGE(K4:K10)</f>
        <v>2.4330371428571425E-2</v>
      </c>
    </row>
    <row r="8" spans="2:16">
      <c r="B8" s="59">
        <v>6</v>
      </c>
      <c r="C8" s="65">
        <v>6</v>
      </c>
      <c r="D8" s="60">
        <f t="shared" si="0"/>
        <v>1.2596397116574809E-2</v>
      </c>
      <c r="E8" s="60">
        <f>Reg_30days!Z37</f>
        <v>1.6559195584104503E-2</v>
      </c>
      <c r="F8" s="64">
        <v>2.45101E-2</v>
      </c>
      <c r="G8" s="64">
        <v>2.3689200000000001E-2</v>
      </c>
      <c r="H8" s="64">
        <v>2.47456E-2</v>
      </c>
      <c r="I8" s="64">
        <v>2.41788E-2</v>
      </c>
      <c r="J8" s="64">
        <v>2.4776300000000001E-2</v>
      </c>
      <c r="K8" s="62">
        <f t="shared" si="1"/>
        <v>2.4380000000000002E-2</v>
      </c>
      <c r="L8" s="60">
        <f t="shared" si="2"/>
        <v>2.4358345714285714E-2</v>
      </c>
    </row>
    <row r="9" spans="2:16">
      <c r="B9" s="59">
        <v>7</v>
      </c>
      <c r="C9" s="65">
        <v>7</v>
      </c>
      <c r="D9" s="60">
        <f t="shared" si="0"/>
        <v>1.2596397116574809E-2</v>
      </c>
      <c r="E9" s="60">
        <f>Reg_30days!Z38</f>
        <v>1.7423507423747826E-2</v>
      </c>
      <c r="F9" s="64">
        <v>2.4535299999999999E-2</v>
      </c>
      <c r="G9" s="64">
        <v>2.36508E-2</v>
      </c>
      <c r="H9" s="64">
        <v>2.4758100000000002E-2</v>
      </c>
      <c r="I9" s="64">
        <v>2.4121699999999999E-2</v>
      </c>
      <c r="J9" s="64">
        <v>2.4766400000000001E-2</v>
      </c>
      <c r="K9" s="62">
        <f t="shared" si="1"/>
        <v>2.436646E-2</v>
      </c>
      <c r="L9" s="60">
        <f t="shared" si="2"/>
        <v>2.4396982857142858E-2</v>
      </c>
    </row>
    <row r="10" spans="2:16">
      <c r="B10" s="59">
        <v>8</v>
      </c>
      <c r="C10" s="65">
        <v>8</v>
      </c>
      <c r="D10" s="60">
        <f t="shared" si="0"/>
        <v>1.2596397116574809E-2</v>
      </c>
      <c r="E10" s="60">
        <f>Reg_30days!Z39</f>
        <v>1.7916830283920514E-2</v>
      </c>
      <c r="F10" s="64">
        <v>2.4308300000000001E-2</v>
      </c>
      <c r="G10" s="64">
        <v>2.3902699999999999E-2</v>
      </c>
      <c r="H10" s="64">
        <v>2.4693099999999999E-2</v>
      </c>
      <c r="I10" s="64">
        <v>2.4276099999999998E-2</v>
      </c>
      <c r="J10" s="64">
        <v>2.4756400000000001E-2</v>
      </c>
      <c r="K10" s="62">
        <f t="shared" si="1"/>
        <v>2.4387319999999997E-2</v>
      </c>
      <c r="L10" s="60">
        <f t="shared" si="2"/>
        <v>2.4403068571428571E-2</v>
      </c>
    </row>
    <row r="11" spans="2:16">
      <c r="B11" s="59">
        <v>9</v>
      </c>
      <c r="C11" s="65">
        <v>9</v>
      </c>
      <c r="D11" s="60">
        <f t="shared" si="0"/>
        <v>1.2596397116574809E-2</v>
      </c>
      <c r="E11" s="60">
        <f>Reg_30days!Z40</f>
        <v>1.8746478938799601E-2</v>
      </c>
      <c r="F11" s="64">
        <v>2.4695399999999999E-2</v>
      </c>
      <c r="G11" s="64">
        <v>2.3899500000000001E-2</v>
      </c>
      <c r="H11" s="64">
        <v>2.4765700000000002E-2</v>
      </c>
      <c r="I11" s="64">
        <v>2.33294E-2</v>
      </c>
      <c r="J11" s="64">
        <v>2.4744700000000001E-2</v>
      </c>
      <c r="K11" s="62">
        <f t="shared" si="1"/>
        <v>2.428694E-2</v>
      </c>
      <c r="L11" s="60">
        <f t="shared" si="2"/>
        <v>2.4394540000000003E-2</v>
      </c>
    </row>
    <row r="12" spans="2:16">
      <c r="B12" s="59">
        <v>10</v>
      </c>
      <c r="C12" s="65">
        <v>10</v>
      </c>
      <c r="D12" s="60">
        <f t="shared" si="0"/>
        <v>1.2596397116574809E-2</v>
      </c>
      <c r="E12" s="60">
        <f>Reg_30days!Z41</f>
        <v>1.9534492665026933E-2</v>
      </c>
      <c r="F12" s="64">
        <v>2.47443E-2</v>
      </c>
      <c r="G12" s="64">
        <v>2.4240100000000001E-2</v>
      </c>
      <c r="H12" s="64">
        <v>2.47519E-2</v>
      </c>
      <c r="I12" s="64">
        <v>2.3560500000000002E-2</v>
      </c>
      <c r="J12" s="64">
        <v>2.47256E-2</v>
      </c>
      <c r="K12" s="62">
        <f t="shared" si="1"/>
        <v>2.4404479999999999E-2</v>
      </c>
      <c r="L12" s="60">
        <f t="shared" si="2"/>
        <v>2.4402645714285718E-2</v>
      </c>
    </row>
    <row r="13" spans="2:16">
      <c r="B13" s="59">
        <v>11</v>
      </c>
      <c r="C13" s="65">
        <v>11</v>
      </c>
      <c r="D13" s="60">
        <f t="shared" si="0"/>
        <v>1.2596397116574809E-2</v>
      </c>
      <c r="E13" s="60">
        <f>Reg_30days!Z42</f>
        <v>2.0085907841458608E-2</v>
      </c>
      <c r="F13" s="64">
        <v>2.4727900000000001E-2</v>
      </c>
      <c r="G13" s="64">
        <v>2.4695000000000002E-2</v>
      </c>
      <c r="H13" s="64">
        <v>2.4737700000000001E-2</v>
      </c>
      <c r="I13" s="64">
        <v>2.35766E-2</v>
      </c>
      <c r="J13" s="64">
        <v>2.4701000000000001E-2</v>
      </c>
      <c r="K13" s="62">
        <f t="shared" si="1"/>
        <v>2.4487640000000001E-2</v>
      </c>
      <c r="L13" s="60">
        <f t="shared" si="2"/>
        <v>2.4437825714285717E-2</v>
      </c>
    </row>
    <row r="14" spans="2:16">
      <c r="B14" s="59">
        <v>12</v>
      </c>
      <c r="C14" s="65">
        <v>12</v>
      </c>
      <c r="D14" s="60">
        <f t="shared" si="0"/>
        <v>1.2596397116574809E-2</v>
      </c>
      <c r="E14" s="60">
        <f>Reg_30days!Z43</f>
        <v>2.0574636825838793E-2</v>
      </c>
      <c r="F14" s="64">
        <v>2.4710800000000002E-2</v>
      </c>
      <c r="G14" s="64">
        <v>2.3498399999999999E-2</v>
      </c>
      <c r="H14" s="64">
        <v>2.4702999999999999E-2</v>
      </c>
      <c r="I14" s="64">
        <v>2.4701299999999999E-2</v>
      </c>
      <c r="J14" s="64">
        <v>2.4631199999999999E-2</v>
      </c>
      <c r="K14" s="62">
        <f t="shared" si="1"/>
        <v>2.4448939999999995E-2</v>
      </c>
      <c r="L14" s="60">
        <f t="shared" si="2"/>
        <v>2.4464259999999998E-2</v>
      </c>
    </row>
    <row r="15" spans="2:16">
      <c r="B15" s="59">
        <v>13</v>
      </c>
      <c r="C15" s="65">
        <v>13</v>
      </c>
      <c r="D15" s="60">
        <f t="shared" si="0"/>
        <v>1.2596397116574809E-2</v>
      </c>
      <c r="E15" s="60">
        <f>Reg_30days!Z44</f>
        <v>2.1674524322396777E-2</v>
      </c>
      <c r="F15" s="64">
        <v>2.46859E-2</v>
      </c>
      <c r="G15" s="64">
        <v>2.46567E-2</v>
      </c>
      <c r="H15" s="64">
        <v>2.4636000000000002E-2</v>
      </c>
      <c r="I15" s="64">
        <v>2.3554100000000001E-2</v>
      </c>
      <c r="J15" s="64">
        <v>2.4650999999999999E-2</v>
      </c>
      <c r="K15" s="62">
        <f t="shared" si="1"/>
        <v>2.4436740000000002E-2</v>
      </c>
      <c r="L15" s="60">
        <f t="shared" si="2"/>
        <v>2.4459259999999993E-2</v>
      </c>
    </row>
    <row r="16" spans="2:16">
      <c r="B16" s="59">
        <v>14</v>
      </c>
      <c r="C16" s="65">
        <v>14</v>
      </c>
      <c r="D16" s="60">
        <f t="shared" si="0"/>
        <v>1.2596397116574809E-2</v>
      </c>
      <c r="E16" s="60">
        <f>Reg_30days!Z45</f>
        <v>2.2735848517223801E-2</v>
      </c>
      <c r="F16" s="64">
        <v>2.4652400000000001E-2</v>
      </c>
      <c r="G16" s="64">
        <v>2.4620199999999998E-2</v>
      </c>
      <c r="H16" s="64">
        <v>2.46024E-2</v>
      </c>
      <c r="I16" s="64">
        <v>2.4644699999999999E-2</v>
      </c>
      <c r="J16" s="64">
        <v>2.45439E-2</v>
      </c>
      <c r="K16" s="62">
        <f t="shared" si="1"/>
        <v>2.4612719999999998E-2</v>
      </c>
      <c r="L16" s="60">
        <f t="shared" si="2"/>
        <v>2.4394177142857139E-2</v>
      </c>
    </row>
    <row r="17" spans="2:12">
      <c r="B17" s="59">
        <v>15</v>
      </c>
      <c r="C17" s="65">
        <v>15</v>
      </c>
      <c r="D17" s="60">
        <f t="shared" si="0"/>
        <v>1.2596397116574809E-2</v>
      </c>
      <c r="E17" s="60">
        <f>Reg_30days!Z46</f>
        <v>2.3620099698526163E-2</v>
      </c>
      <c r="F17" s="64">
        <v>2.4607799999999999E-2</v>
      </c>
      <c r="G17" s="64">
        <v>2.4573899999999999E-2</v>
      </c>
      <c r="H17" s="64">
        <v>2.4569299999999999E-2</v>
      </c>
      <c r="I17" s="64">
        <v>2.4600299999999999E-2</v>
      </c>
      <c r="J17" s="64">
        <v>2.4510500000000001E-2</v>
      </c>
      <c r="K17" s="62">
        <f t="shared" si="1"/>
        <v>2.4572360000000001E-2</v>
      </c>
      <c r="L17" s="60">
        <f t="shared" si="2"/>
        <v>2.434944857142857E-2</v>
      </c>
    </row>
    <row r="18" spans="2:12">
      <c r="B18" s="59">
        <v>16</v>
      </c>
      <c r="C18" s="65">
        <v>16</v>
      </c>
      <c r="D18" s="60">
        <f t="shared" si="0"/>
        <v>1.2596397116574809E-2</v>
      </c>
      <c r="E18" s="60">
        <f>Reg_30days!Z47</f>
        <v>2.4767234629103567E-2</v>
      </c>
      <c r="F18" s="64">
        <v>2.45399E-2</v>
      </c>
      <c r="G18" s="64">
        <v>2.3429999999999999E-2</v>
      </c>
      <c r="H18" s="64">
        <v>2.4508499999999999E-2</v>
      </c>
      <c r="I18" s="64">
        <v>2.45708E-2</v>
      </c>
      <c r="J18" s="64">
        <v>2.4210499999999999E-2</v>
      </c>
      <c r="K18" s="62">
        <f t="shared" si="1"/>
        <v>2.425194E-2</v>
      </c>
      <c r="L18" s="60">
        <f t="shared" si="2"/>
        <v>2.4247299999999999E-2</v>
      </c>
    </row>
    <row r="19" spans="2:12">
      <c r="B19" s="59">
        <v>17</v>
      </c>
      <c r="C19" s="65">
        <v>17</v>
      </c>
      <c r="D19" s="60">
        <f t="shared" si="0"/>
        <v>1.2596397116574809E-2</v>
      </c>
      <c r="E19" s="60">
        <f>Reg_30days!Z48</f>
        <v>2.585014354890915E-2</v>
      </c>
      <c r="F19" s="64">
        <v>2.4423199999999999E-2</v>
      </c>
      <c r="G19" s="64">
        <v>2.3352500000000002E-2</v>
      </c>
      <c r="H19" s="64">
        <v>2.43605E-2</v>
      </c>
      <c r="I19" s="64">
        <v>2.3379500000000001E-2</v>
      </c>
      <c r="J19" s="64">
        <v>2.4228800000000002E-2</v>
      </c>
      <c r="K19" s="62">
        <f t="shared" si="1"/>
        <v>2.3948900000000002E-2</v>
      </c>
      <c r="L19" s="60">
        <f t="shared" si="2"/>
        <v>2.4027122857142851E-2</v>
      </c>
    </row>
    <row r="20" spans="2:12">
      <c r="B20" s="59">
        <v>18</v>
      </c>
      <c r="C20" s="65">
        <v>18</v>
      </c>
      <c r="D20" s="60">
        <f t="shared" si="0"/>
        <v>1.2596397116574809E-2</v>
      </c>
      <c r="E20" s="60">
        <f>Reg_30days!Z49</f>
        <v>2.6643544590570896E-2</v>
      </c>
      <c r="F20" s="64">
        <v>2.42074E-2</v>
      </c>
      <c r="G20" s="64">
        <v>2.41982E-2</v>
      </c>
      <c r="H20" s="64">
        <v>2.4161499999999999E-2</v>
      </c>
      <c r="I20" s="64">
        <v>2.4245900000000001E-2</v>
      </c>
      <c r="J20" s="64">
        <v>2.40597E-2</v>
      </c>
      <c r="K20" s="62">
        <f t="shared" si="1"/>
        <v>2.4174540000000001E-2</v>
      </c>
      <c r="L20" s="60">
        <f t="shared" si="2"/>
        <v>2.358646E-2</v>
      </c>
    </row>
    <row r="21" spans="2:12">
      <c r="B21" s="59">
        <v>19</v>
      </c>
      <c r="C21" s="65">
        <v>19</v>
      </c>
      <c r="D21" s="60">
        <f t="shared" si="0"/>
        <v>1.2596397116574809E-2</v>
      </c>
      <c r="E21" s="60">
        <f>Reg_30days!Z50</f>
        <v>2.6811910320691589E-2</v>
      </c>
      <c r="F21" s="64">
        <v>2.3746699999999999E-2</v>
      </c>
      <c r="G21" s="64">
        <v>2.3809899999999998E-2</v>
      </c>
      <c r="H21" s="64">
        <v>2.37162E-2</v>
      </c>
      <c r="I21" s="64">
        <v>2.3866100000000001E-2</v>
      </c>
      <c r="J21" s="64">
        <v>2.3530599999999999E-2</v>
      </c>
      <c r="K21" s="62">
        <f t="shared" si="1"/>
        <v>2.3733899999999999E-2</v>
      </c>
      <c r="L21" s="60">
        <f t="shared" si="2"/>
        <v>2.3022674285714285E-2</v>
      </c>
    </row>
    <row r="22" spans="2:12">
      <c r="B22" s="59">
        <v>20</v>
      </c>
      <c r="C22" s="65">
        <v>20</v>
      </c>
      <c r="D22" s="60">
        <f t="shared" si="0"/>
        <v>1.2596397116574809E-2</v>
      </c>
      <c r="E22" s="60">
        <f>Reg_30days!Z51</f>
        <v>2.7254024010539338E-2</v>
      </c>
      <c r="F22" s="64">
        <v>2.28031E-2</v>
      </c>
      <c r="G22" s="64">
        <v>2.3038800000000002E-2</v>
      </c>
      <c r="H22" s="64">
        <v>2.2792E-2</v>
      </c>
      <c r="I22" s="64">
        <v>2.3092499999999998E-2</v>
      </c>
      <c r="J22" s="64">
        <v>2.27511E-2</v>
      </c>
      <c r="K22" s="62">
        <f t="shared" si="1"/>
        <v>2.2895499999999999E-2</v>
      </c>
      <c r="L22" s="60">
        <f t="shared" si="2"/>
        <v>2.2342494285714287E-2</v>
      </c>
    </row>
    <row r="23" spans="2:12">
      <c r="B23" s="59">
        <v>21</v>
      </c>
      <c r="C23" s="65">
        <v>21</v>
      </c>
      <c r="D23" s="60">
        <f t="shared" si="0"/>
        <v>1.2596397116574809E-2</v>
      </c>
      <c r="E23" s="60">
        <f>Reg_30days!Z52</f>
        <v>2.7149173242110435E-2</v>
      </c>
      <c r="F23" s="64">
        <v>2.1584800000000001E-2</v>
      </c>
      <c r="G23" s="64">
        <v>2.0732899999999999E-2</v>
      </c>
      <c r="H23" s="64">
        <v>2.1594599999999999E-2</v>
      </c>
      <c r="I23" s="64">
        <v>2.20377E-2</v>
      </c>
      <c r="J23" s="64">
        <v>2.1690399999999999E-2</v>
      </c>
      <c r="K23" s="62">
        <f t="shared" si="1"/>
        <v>2.1528079999999998E-2</v>
      </c>
      <c r="L23" s="60">
        <f t="shared" si="2"/>
        <v>2.1550359999999998E-2</v>
      </c>
    </row>
    <row r="24" spans="2:12">
      <c r="B24" s="59">
        <v>22</v>
      </c>
      <c r="C24" s="65">
        <v>22</v>
      </c>
      <c r="D24" s="60">
        <f t="shared" si="0"/>
        <v>1.2596397116574809E-2</v>
      </c>
      <c r="E24" s="60">
        <f>Reg_30days!Z53</f>
        <v>2.6844426443447512E-2</v>
      </c>
      <c r="F24" s="64">
        <v>2.04335E-2</v>
      </c>
      <c r="G24" s="64">
        <v>2.0867900000000002E-2</v>
      </c>
      <c r="H24" s="64">
        <v>2.0413199999999999E-2</v>
      </c>
      <c r="I24" s="64">
        <v>2.0963300000000001E-2</v>
      </c>
      <c r="J24" s="64">
        <v>2.0451400000000002E-2</v>
      </c>
      <c r="K24" s="62">
        <f t="shared" si="1"/>
        <v>2.0625860000000003E-2</v>
      </c>
      <c r="L24" s="60">
        <f t="shared" si="2"/>
        <v>2.057537142857143E-2</v>
      </c>
    </row>
    <row r="25" spans="2:12">
      <c r="B25" s="59">
        <v>23</v>
      </c>
      <c r="C25" s="65">
        <v>23</v>
      </c>
      <c r="D25" s="60">
        <f t="shared" si="0"/>
        <v>1.2596397116574809E-2</v>
      </c>
      <c r="E25" s="60">
        <f>Reg_30days!Z54</f>
        <v>2.6352637516730192E-2</v>
      </c>
      <c r="F25" s="64">
        <v>1.9330099999999999E-2</v>
      </c>
      <c r="G25" s="64">
        <v>1.9705400000000001E-2</v>
      </c>
      <c r="H25" s="64">
        <v>1.9304200000000001E-2</v>
      </c>
      <c r="I25" s="64">
        <v>1.9809E-2</v>
      </c>
      <c r="J25" s="64">
        <v>1.9304700000000001E-2</v>
      </c>
      <c r="K25" s="62">
        <f t="shared" si="1"/>
        <v>1.949068E-2</v>
      </c>
      <c r="L25" s="60">
        <f t="shared" si="2"/>
        <v>1.9516965714285715E-2</v>
      </c>
    </row>
    <row r="26" spans="2:12">
      <c r="B26" s="59">
        <v>24</v>
      </c>
      <c r="C26" s="65">
        <v>24</v>
      </c>
      <c r="D26" s="60">
        <f t="shared" si="0"/>
        <v>1.2596397116574809E-2</v>
      </c>
      <c r="E26" s="60">
        <f>Reg_30days!Z55</f>
        <v>2.5807820536641594E-2</v>
      </c>
      <c r="F26" s="64">
        <v>1.8250800000000001E-2</v>
      </c>
      <c r="G26" s="64">
        <v>1.8607599999999998E-2</v>
      </c>
      <c r="H26" s="64">
        <v>1.8228899999999999E-2</v>
      </c>
      <c r="I26" s="64">
        <v>1.87067E-2</v>
      </c>
      <c r="J26" s="64">
        <v>1.82258E-2</v>
      </c>
      <c r="K26" s="62">
        <f t="shared" si="1"/>
        <v>1.840396E-2</v>
      </c>
      <c r="L26" s="60">
        <f t="shared" si="2"/>
        <v>1.8433025714285713E-2</v>
      </c>
    </row>
    <row r="27" spans="2:12">
      <c r="B27" s="59">
        <v>25</v>
      </c>
      <c r="C27" s="65">
        <v>25</v>
      </c>
      <c r="D27" s="60">
        <f t="shared" si="0"/>
        <v>1.2596397116574809E-2</v>
      </c>
      <c r="E27" s="60">
        <f>Reg_30days!Z56</f>
        <v>2.5170465930911625E-2</v>
      </c>
      <c r="F27" s="64">
        <v>1.7199099999999998E-2</v>
      </c>
      <c r="G27" s="64">
        <v>1.7539699999999998E-2</v>
      </c>
      <c r="H27" s="64">
        <v>1.7180600000000001E-2</v>
      </c>
      <c r="I27" s="64">
        <v>1.7634199999999999E-2</v>
      </c>
      <c r="J27" s="64">
        <v>1.7194500000000001E-2</v>
      </c>
      <c r="K27" s="62">
        <f t="shared" si="1"/>
        <v>1.7349620000000003E-2</v>
      </c>
      <c r="L27" s="60">
        <f t="shared" si="2"/>
        <v>1.7403400000000003E-2</v>
      </c>
    </row>
    <row r="28" spans="2:12">
      <c r="B28" s="59">
        <v>26</v>
      </c>
      <c r="C28" s="65">
        <v>26</v>
      </c>
      <c r="D28" s="60">
        <f t="shared" si="0"/>
        <v>1.2596397116574809E-2</v>
      </c>
      <c r="E28" s="60">
        <f>Reg_30days!Z57</f>
        <v>2.4392045092651877E-2</v>
      </c>
      <c r="F28" s="64">
        <v>1.61742E-2</v>
      </c>
      <c r="G28" s="64">
        <v>1.64984E-2</v>
      </c>
      <c r="H28" s="64">
        <v>1.61584E-2</v>
      </c>
      <c r="I28" s="64">
        <v>1.6587999999999999E-2</v>
      </c>
      <c r="J28" s="64">
        <v>1.62063E-2</v>
      </c>
      <c r="K28" s="62">
        <f t="shared" si="1"/>
        <v>1.6325060000000002E-2</v>
      </c>
      <c r="L28" s="60">
        <f t="shared" si="2"/>
        <v>1.6364825714285717E-2</v>
      </c>
    </row>
    <row r="29" spans="2:12">
      <c r="B29" s="59">
        <v>27</v>
      </c>
      <c r="C29" s="65">
        <v>27</v>
      </c>
      <c r="D29" s="60">
        <f t="shared" si="0"/>
        <v>1.2596397116574809E-2</v>
      </c>
      <c r="E29" s="60">
        <f>Reg_30days!Z58</f>
        <v>2.3980075851605175E-2</v>
      </c>
      <c r="F29" s="64">
        <v>1.51737E-2</v>
      </c>
      <c r="G29" s="64">
        <v>1.5481699999999999E-2</v>
      </c>
      <c r="H29" s="64">
        <v>1.516E-2</v>
      </c>
      <c r="I29" s="64">
        <v>1.5566200000000001E-2</v>
      </c>
      <c r="J29" s="64">
        <v>1.5158E-2</v>
      </c>
      <c r="K29" s="62">
        <f t="shared" si="1"/>
        <v>1.5307919999999999E-2</v>
      </c>
      <c r="L29" s="60">
        <f t="shared" si="2"/>
        <v>1.5355025714285717E-2</v>
      </c>
    </row>
    <row r="30" spans="2:12">
      <c r="B30" s="59">
        <v>28</v>
      </c>
      <c r="C30" s="65">
        <v>28</v>
      </c>
      <c r="D30" s="60">
        <f t="shared" si="0"/>
        <v>1.2596397116574809E-2</v>
      </c>
      <c r="E30" s="60">
        <f>Reg_30days!Z59</f>
        <v>2.1123966401377779E-2</v>
      </c>
      <c r="F30" s="64">
        <v>1.41952E-2</v>
      </c>
      <c r="G30" s="64">
        <v>1.44878E-2</v>
      </c>
      <c r="H30" s="64">
        <v>1.4183400000000001E-2</v>
      </c>
      <c r="I30" s="64">
        <v>1.4567099999999999E-2</v>
      </c>
      <c r="J30" s="64">
        <v>1.417E-2</v>
      </c>
      <c r="K30" s="62">
        <f t="shared" si="1"/>
        <v>1.43207E-2</v>
      </c>
      <c r="L30" s="60">
        <f t="shared" si="2"/>
        <v>1.4370677142857143E-2</v>
      </c>
    </row>
    <row r="31" spans="2:12">
      <c r="B31" s="59">
        <v>29</v>
      </c>
      <c r="C31" s="65">
        <v>29</v>
      </c>
      <c r="D31" s="60">
        <f t="shared" si="0"/>
        <v>1.2596397116574809E-2</v>
      </c>
      <c r="E31" s="60">
        <f>Reg_30days!Z60</f>
        <v>2.1056156905579753E-2</v>
      </c>
      <c r="F31" s="64">
        <v>1.3237199999999999E-2</v>
      </c>
      <c r="G31" s="64">
        <v>1.3515299999999999E-2</v>
      </c>
      <c r="H31" s="64">
        <v>1.3227300000000001E-2</v>
      </c>
      <c r="I31" s="64">
        <v>1.35902E-2</v>
      </c>
      <c r="J31" s="64">
        <v>1.3209200000000001E-2</v>
      </c>
      <c r="K31" s="62">
        <f t="shared" si="1"/>
        <v>1.3355839999999999E-2</v>
      </c>
      <c r="L31" s="60">
        <f t="shared" si="2"/>
        <v>1.3408354285714286E-2</v>
      </c>
    </row>
    <row r="32" spans="2:12">
      <c r="B32" s="59">
        <v>30</v>
      </c>
      <c r="C32" s="65">
        <v>30</v>
      </c>
      <c r="D32" s="60">
        <f t="shared" si="0"/>
        <v>1.2596397116574809E-2</v>
      </c>
      <c r="E32" s="60">
        <f>Reg_30days!Z61</f>
        <v>2.0739005194936926E-2</v>
      </c>
      <c r="F32" s="64">
        <v>1.22992E-2</v>
      </c>
      <c r="G32" s="64">
        <v>1.2563599999999999E-2</v>
      </c>
      <c r="H32" s="64">
        <v>1.2290799999999999E-2</v>
      </c>
      <c r="I32" s="64">
        <v>1.2633800000000001E-2</v>
      </c>
      <c r="J32" s="64">
        <v>1.2323000000000001E-2</v>
      </c>
      <c r="K32" s="62">
        <f t="shared" si="1"/>
        <v>1.2422079999999999E-2</v>
      </c>
      <c r="L32" s="60">
        <f t="shared" si="2"/>
        <v>1.2459797999999999E-2</v>
      </c>
    </row>
    <row r="33" spans="2:12">
      <c r="B33" s="59">
        <v>31</v>
      </c>
      <c r="C33" s="65">
        <v>31</v>
      </c>
      <c r="D33" s="60">
        <f t="shared" si="0"/>
        <v>1.2596397116574809E-2</v>
      </c>
      <c r="E33" s="60">
        <f>Reg_30days!Z62</f>
        <v>2.0314954353718502E-2</v>
      </c>
      <c r="F33" s="64">
        <v>1.1381199999999999E-2</v>
      </c>
      <c r="G33" s="64">
        <v>1.1631900000000001E-2</v>
      </c>
      <c r="H33" s="64">
        <v>1.13749E-2</v>
      </c>
      <c r="I33" s="64">
        <v>1.16974E-2</v>
      </c>
      <c r="J33" s="64">
        <v>1.14822E-2</v>
      </c>
      <c r="K33" s="62">
        <f t="shared" si="1"/>
        <v>1.1513519999999999E-2</v>
      </c>
      <c r="L33" s="60">
        <f t="shared" si="2"/>
        <v>1.1532231428571429E-2</v>
      </c>
    </row>
    <row r="34" spans="2:12">
      <c r="B34" s="59">
        <v>32</v>
      </c>
      <c r="C34" s="65">
        <v>32</v>
      </c>
      <c r="D34" s="60">
        <f t="shared" si="0"/>
        <v>1.2596397116574809E-2</v>
      </c>
      <c r="E34" s="60">
        <f>Reg_30days!Z63</f>
        <v>1.9498182500071567E-2</v>
      </c>
      <c r="F34" s="64">
        <v>1.0468999999999999E-2</v>
      </c>
      <c r="G34" s="64">
        <v>1.07197E-2</v>
      </c>
      <c r="H34" s="64">
        <v>1.04773E-2</v>
      </c>
      <c r="I34" s="64">
        <v>1.0780700000000001E-2</v>
      </c>
      <c r="J34" s="64">
        <v>1.06201E-2</v>
      </c>
      <c r="K34" s="62">
        <f t="shared" si="1"/>
        <v>1.0613360000000001E-2</v>
      </c>
      <c r="L34" s="60">
        <f t="shared" si="2"/>
        <v>1.0632636857142858E-2</v>
      </c>
    </row>
    <row r="35" spans="2:12">
      <c r="B35" s="59">
        <v>33</v>
      </c>
      <c r="C35" s="65">
        <v>33</v>
      </c>
      <c r="D35" s="60">
        <f t="shared" si="0"/>
        <v>1.2596397116574809E-2</v>
      </c>
      <c r="E35" s="60">
        <f>Reg_30days!Z64</f>
        <v>1.9011592699415568E-2</v>
      </c>
      <c r="F35" s="64">
        <v>9.6054999999999995E-3</v>
      </c>
      <c r="G35" s="64">
        <v>9.8262899999999997E-3</v>
      </c>
      <c r="H35" s="64">
        <v>9.5982800000000007E-3</v>
      </c>
      <c r="I35" s="64">
        <v>9.8835699999999995E-3</v>
      </c>
      <c r="J35" s="64">
        <v>9.5121900000000002E-3</v>
      </c>
      <c r="K35" s="62">
        <f t="shared" si="1"/>
        <v>9.6851660000000003E-3</v>
      </c>
      <c r="L35" s="60">
        <f t="shared" si="2"/>
        <v>9.7581765714285697E-3</v>
      </c>
    </row>
    <row r="36" spans="2:12">
      <c r="B36" s="59">
        <v>34</v>
      </c>
      <c r="C36" s="65">
        <v>34</v>
      </c>
      <c r="D36" s="60">
        <f t="shared" si="0"/>
        <v>1.2596397116574809E-2</v>
      </c>
      <c r="E36" s="60">
        <f>Reg_30days!Z65</f>
        <v>1.7947895133066421E-2</v>
      </c>
      <c r="F36" s="64">
        <v>8.7377900000000005E-3</v>
      </c>
      <c r="G36" s="64">
        <v>8.9526199999999997E-3</v>
      </c>
      <c r="H36" s="64">
        <v>8.7379799999999994E-3</v>
      </c>
      <c r="I36" s="64">
        <v>9.0057999999999996E-3</v>
      </c>
      <c r="J36" s="64">
        <v>8.6405800000000001E-3</v>
      </c>
      <c r="K36" s="62">
        <f t="shared" si="1"/>
        <v>8.8149539999999998E-3</v>
      </c>
      <c r="L36" s="60">
        <f t="shared" si="2"/>
        <v>8.8988282857142866E-3</v>
      </c>
    </row>
    <row r="37" spans="2:12">
      <c r="B37" s="59">
        <v>35</v>
      </c>
      <c r="C37" s="65">
        <v>35</v>
      </c>
      <c r="D37" s="60">
        <f t="shared" si="0"/>
        <v>1.2596397116574809E-2</v>
      </c>
      <c r="E37" s="60">
        <f>Reg_30days!Z66</f>
        <v>1.9411450888218683E-2</v>
      </c>
      <c r="F37" s="64">
        <v>8.0545800000000004E-3</v>
      </c>
      <c r="G37" s="64">
        <v>8.0979499999999996E-3</v>
      </c>
      <c r="H37" s="64">
        <v>7.8977800000000001E-3</v>
      </c>
      <c r="I37" s="64">
        <v>8.1473899999999991E-3</v>
      </c>
      <c r="J37" s="64">
        <v>7.91999E-3</v>
      </c>
      <c r="K37" s="62">
        <f t="shared" si="1"/>
        <v>8.0235380000000002E-3</v>
      </c>
      <c r="L37" s="60">
        <f t="shared" si="2"/>
        <v>8.0976260000000001E-3</v>
      </c>
    </row>
    <row r="38" spans="2:12">
      <c r="B38" s="59">
        <v>36</v>
      </c>
      <c r="C38" s="65">
        <v>36</v>
      </c>
      <c r="D38" s="60">
        <f t="shared" si="0"/>
        <v>1.2596397116574809E-2</v>
      </c>
      <c r="E38" s="60">
        <f>Reg_30days!Z67</f>
        <v>1.8248225417248378E-2</v>
      </c>
      <c r="F38" s="64">
        <v>7.2467499999999997E-3</v>
      </c>
      <c r="G38" s="64">
        <v>7.2626100000000001E-3</v>
      </c>
      <c r="H38" s="64">
        <v>7.0705300000000002E-3</v>
      </c>
      <c r="I38" s="64">
        <v>7.3096100000000002E-3</v>
      </c>
      <c r="J38" s="64">
        <v>7.2835900000000004E-3</v>
      </c>
      <c r="K38" s="62">
        <f t="shared" si="1"/>
        <v>7.234618E-3</v>
      </c>
      <c r="L38" s="60">
        <f t="shared" si="2"/>
        <v>7.3771914285714283E-3</v>
      </c>
    </row>
    <row r="39" spans="2:12">
      <c r="B39" s="59">
        <v>37</v>
      </c>
      <c r="C39" s="65">
        <v>37</v>
      </c>
      <c r="D39" s="60">
        <f t="shared" si="0"/>
        <v>1.2596397116574809E-2</v>
      </c>
      <c r="E39" s="60">
        <f>Reg_30days!Z68</f>
        <v>1.7298505738597491E-2</v>
      </c>
      <c r="F39" s="64">
        <v>6.3102699999999998E-3</v>
      </c>
      <c r="G39" s="64">
        <v>6.4498200000000002E-3</v>
      </c>
      <c r="H39" s="64">
        <v>6.2974499999999996E-3</v>
      </c>
      <c r="I39" s="64">
        <v>6.4935000000000001E-3</v>
      </c>
      <c r="J39" s="64">
        <v>6.4821699999999998E-3</v>
      </c>
      <c r="K39" s="62">
        <f t="shared" si="1"/>
        <v>6.4066419999999997E-3</v>
      </c>
      <c r="L39" s="60">
        <f t="shared" si="2"/>
        <v>6.7712477142857141E-3</v>
      </c>
    </row>
    <row r="40" spans="2:12">
      <c r="B40" s="59">
        <v>38</v>
      </c>
      <c r="C40" s="65">
        <v>38</v>
      </c>
      <c r="D40" s="60">
        <f t="shared" si="0"/>
        <v>1.2596397116574809E-2</v>
      </c>
      <c r="E40" s="60">
        <f>Reg_30days!Z69</f>
        <v>1.6442357814030452E-2</v>
      </c>
      <c r="F40" s="64">
        <v>5.7002700000000003E-3</v>
      </c>
      <c r="G40" s="64">
        <v>5.7208099999999998E-3</v>
      </c>
      <c r="H40" s="64">
        <v>5.8465799999999997E-3</v>
      </c>
      <c r="I40" s="64">
        <v>5.7733799999999998E-3</v>
      </c>
      <c r="J40" s="64">
        <v>6.4844799999999999E-3</v>
      </c>
      <c r="K40" s="62">
        <f t="shared" si="1"/>
        <v>5.9051039999999996E-3</v>
      </c>
      <c r="L40" s="60">
        <f t="shared" si="2"/>
        <v>6.2694794285714289E-3</v>
      </c>
    </row>
    <row r="41" spans="2:12">
      <c r="B41" s="59">
        <v>39</v>
      </c>
      <c r="C41" s="65">
        <v>39</v>
      </c>
      <c r="D41" s="60">
        <f t="shared" si="0"/>
        <v>1.2596397116574809E-2</v>
      </c>
      <c r="E41" s="60">
        <f>Reg_30days!Z70</f>
        <v>1.575583343985406E-2</v>
      </c>
      <c r="F41" s="64">
        <v>5.6700500000000003E-3</v>
      </c>
      <c r="G41" s="64">
        <v>5.3921999999999998E-3</v>
      </c>
      <c r="H41" s="64">
        <v>5.4536699999999999E-3</v>
      </c>
      <c r="I41" s="64">
        <v>5.4459699999999996E-3</v>
      </c>
      <c r="J41" s="64">
        <v>5.8897000000000003E-3</v>
      </c>
      <c r="K41" s="62">
        <f t="shared" si="1"/>
        <v>5.5703179999999995E-3</v>
      </c>
      <c r="L41" s="60">
        <f t="shared" si="2"/>
        <v>5.875901142857143E-3</v>
      </c>
    </row>
    <row r="42" spans="2:12">
      <c r="B42" s="59">
        <v>40</v>
      </c>
      <c r="C42" s="65">
        <v>40</v>
      </c>
      <c r="D42" s="60">
        <f t="shared" si="0"/>
        <v>1.2596397116574809E-2</v>
      </c>
      <c r="E42" s="60">
        <f>Reg_30days!Z71</f>
        <v>1.5390570694054943E-2</v>
      </c>
      <c r="F42" s="64">
        <v>5.51148E-3</v>
      </c>
      <c r="G42" s="64">
        <v>5.2808000000000004E-3</v>
      </c>
      <c r="H42" s="64">
        <v>5.3253099999999998E-3</v>
      </c>
      <c r="I42" s="64">
        <v>5.3171E-3</v>
      </c>
      <c r="J42" s="64">
        <v>5.7831100000000002E-3</v>
      </c>
      <c r="K42" s="62">
        <f t="shared" si="1"/>
        <v>5.4435600000000001E-3</v>
      </c>
      <c r="L42" s="60">
        <f t="shared" si="2"/>
        <v>5.5914217142857131E-3</v>
      </c>
    </row>
    <row r="43" spans="2:12">
      <c r="B43" s="59">
        <v>41</v>
      </c>
      <c r="C43" s="65">
        <v>41</v>
      </c>
      <c r="D43" s="60">
        <f t="shared" si="0"/>
        <v>1.2596397116574809E-2</v>
      </c>
      <c r="E43" s="60">
        <f>Reg_30days!Z72</f>
        <v>1.4755057759943836E-2</v>
      </c>
      <c r="F43" s="64">
        <v>5.4234699999999997E-3</v>
      </c>
      <c r="G43" s="64">
        <v>5.2334399999999998E-3</v>
      </c>
      <c r="H43" s="64">
        <v>5.2966200000000001E-3</v>
      </c>
      <c r="I43" s="64">
        <v>5.25735E-3</v>
      </c>
      <c r="J43" s="64">
        <v>5.3020000000000003E-3</v>
      </c>
      <c r="K43" s="62">
        <f t="shared" si="1"/>
        <v>5.3025760000000007E-3</v>
      </c>
      <c r="L43" s="60">
        <f t="shared" si="2"/>
        <v>5.4220017142857149E-3</v>
      </c>
    </row>
    <row r="44" spans="2:12">
      <c r="B44" s="59">
        <v>42</v>
      </c>
      <c r="C44" s="65">
        <v>42</v>
      </c>
      <c r="D44" s="60">
        <f t="shared" si="0"/>
        <v>1.2596397116574809E-2</v>
      </c>
      <c r="E44" s="60">
        <f>Reg_30days!Z73</f>
        <v>1.4131689017264012E-2</v>
      </c>
      <c r="F44" s="64">
        <v>5.3219900000000004E-3</v>
      </c>
      <c r="G44" s="64">
        <v>5.2092500000000003E-3</v>
      </c>
      <c r="H44" s="64">
        <v>5.2897700000000001E-3</v>
      </c>
      <c r="I44" s="64">
        <v>5.2284200000000001E-3</v>
      </c>
      <c r="J44" s="64">
        <v>5.2930199999999998E-3</v>
      </c>
      <c r="K44" s="62">
        <f t="shared" si="1"/>
        <v>5.2684899999999998E-3</v>
      </c>
      <c r="L44" s="60">
        <f t="shared" si="2"/>
        <v>5.3222897142857148E-3</v>
      </c>
    </row>
    <row r="45" spans="2:12">
      <c r="B45" s="59">
        <v>43</v>
      </c>
      <c r="C45" s="65">
        <v>43</v>
      </c>
      <c r="D45" s="60">
        <f t="shared" si="0"/>
        <v>1.2596397116574809E-2</v>
      </c>
      <c r="E45" s="60">
        <f>Reg_30days!Z74</f>
        <v>1.3460634274009193E-2</v>
      </c>
      <c r="F45" s="64">
        <v>5.3091199999999996E-3</v>
      </c>
      <c r="G45" s="64">
        <v>5.1942899999999998E-3</v>
      </c>
      <c r="H45" s="64">
        <v>5.28496E-3</v>
      </c>
      <c r="I45" s="64">
        <v>5.2119699999999998E-3</v>
      </c>
      <c r="J45" s="64">
        <v>5.2159700000000003E-3</v>
      </c>
      <c r="K45" s="62">
        <f t="shared" si="1"/>
        <v>5.2432620000000003E-3</v>
      </c>
      <c r="L45" s="60">
        <f t="shared" si="2"/>
        <v>5.2705625714285723E-3</v>
      </c>
    </row>
    <row r="46" spans="2:12">
      <c r="B46" s="59">
        <v>44</v>
      </c>
      <c r="C46" s="65">
        <v>44</v>
      </c>
      <c r="D46" s="60">
        <f t="shared" si="0"/>
        <v>1.2596397116574809E-2</v>
      </c>
      <c r="E46" s="60">
        <f>Reg_30days!Z75</f>
        <v>1.2693865955228548E-2</v>
      </c>
      <c r="F46" s="64">
        <v>5.2461199999999999E-3</v>
      </c>
      <c r="G46" s="64">
        <v>5.1846499999999998E-3</v>
      </c>
      <c r="H46" s="64">
        <v>5.2647900000000001E-3</v>
      </c>
      <c r="I46" s="64">
        <v>5.1986699999999999E-3</v>
      </c>
      <c r="J46" s="64">
        <v>5.2092800000000002E-3</v>
      </c>
      <c r="K46" s="62">
        <f t="shared" si="1"/>
        <v>5.2207019999999989E-3</v>
      </c>
      <c r="L46" s="60">
        <f t="shared" si="2"/>
        <v>5.2367408571428577E-3</v>
      </c>
    </row>
    <row r="47" spans="2:12">
      <c r="B47" s="59">
        <v>45</v>
      </c>
      <c r="C47" s="65">
        <v>45</v>
      </c>
      <c r="D47" s="60">
        <f t="shared" si="0"/>
        <v>1.2596397116574809E-2</v>
      </c>
      <c r="E47" s="60">
        <f>Reg_30days!Z76</f>
        <v>1.1594615160168889E-2</v>
      </c>
      <c r="F47" s="64">
        <v>5.2532400000000002E-3</v>
      </c>
      <c r="G47" s="64">
        <v>5.1775900000000001E-3</v>
      </c>
      <c r="H47" s="64">
        <v>5.2237400000000002E-3</v>
      </c>
      <c r="I47" s="64">
        <v>5.1900899999999996E-3</v>
      </c>
      <c r="J47" s="64">
        <v>5.1909399999999998E-3</v>
      </c>
      <c r="K47" s="62">
        <f t="shared" si="1"/>
        <v>5.20712E-3</v>
      </c>
      <c r="L47" s="60">
        <f t="shared" si="2"/>
        <v>5.2202202857142849E-3</v>
      </c>
    </row>
    <row r="48" spans="2:12">
      <c r="B48" s="59">
        <v>46</v>
      </c>
      <c r="C48" s="65">
        <v>46</v>
      </c>
      <c r="D48" s="60">
        <f t="shared" si="0"/>
        <v>1.2596397116574809E-2</v>
      </c>
      <c r="E48" s="60">
        <f>Reg_30days!Z77</f>
        <v>1.1148706673126453E-2</v>
      </c>
      <c r="F48" s="64">
        <v>5.2995000000000004E-3</v>
      </c>
      <c r="G48" s="64">
        <v>5.1724600000000003E-3</v>
      </c>
      <c r="H48" s="64">
        <v>5.1999799999999999E-3</v>
      </c>
      <c r="I48" s="64">
        <v>5.1834799999999999E-3</v>
      </c>
      <c r="J48" s="64">
        <v>5.1857200000000004E-3</v>
      </c>
      <c r="K48" s="62">
        <f t="shared" si="1"/>
        <v>5.2082280000000005E-3</v>
      </c>
      <c r="L48" s="60">
        <f t="shared" si="2"/>
        <v>5.2075291428571426E-3</v>
      </c>
    </row>
    <row r="49" spans="2:12">
      <c r="B49" s="59">
        <v>47</v>
      </c>
      <c r="C49" s="65">
        <v>47</v>
      </c>
      <c r="D49" s="60">
        <f t="shared" si="0"/>
        <v>1.2596397116574809E-2</v>
      </c>
      <c r="E49" s="60">
        <f>Reg_30days!Z78</f>
        <v>1.0607763987613561E-2</v>
      </c>
      <c r="F49" s="64">
        <v>5.2973600000000001E-3</v>
      </c>
      <c r="G49" s="64">
        <v>5.1683400000000004E-3</v>
      </c>
      <c r="H49" s="64">
        <v>5.2102600000000004E-3</v>
      </c>
      <c r="I49" s="64">
        <v>5.17863E-3</v>
      </c>
      <c r="J49" s="64">
        <v>5.1794500000000004E-3</v>
      </c>
      <c r="K49" s="62">
        <f t="shared" si="1"/>
        <v>5.2068080000000003E-3</v>
      </c>
      <c r="L49" s="60">
        <f t="shared" si="2"/>
        <v>5.1993314285714281E-3</v>
      </c>
    </row>
    <row r="50" spans="2:12">
      <c r="B50" s="59">
        <v>48</v>
      </c>
      <c r="C50" s="65">
        <v>48</v>
      </c>
      <c r="D50" s="60">
        <f t="shared" si="0"/>
        <v>1.2596397116574809E-2</v>
      </c>
      <c r="E50" s="60">
        <f>Reg_30days!Z79</f>
        <v>1.0765196386433973E-2</v>
      </c>
      <c r="F50" s="64">
        <v>5.1871799999999996E-3</v>
      </c>
      <c r="G50" s="64">
        <v>5.1650100000000003E-3</v>
      </c>
      <c r="H50" s="64">
        <v>5.1936600000000001E-3</v>
      </c>
      <c r="I50" s="64">
        <v>5.1733200000000003E-3</v>
      </c>
      <c r="J50" s="64">
        <v>5.2154899999999997E-3</v>
      </c>
      <c r="K50" s="62">
        <f t="shared" si="1"/>
        <v>5.186932E-3</v>
      </c>
      <c r="L50" s="60">
        <f t="shared" si="2"/>
        <v>5.1956445714285713E-3</v>
      </c>
    </row>
    <row r="51" spans="2:12">
      <c r="B51" s="59">
        <v>49</v>
      </c>
      <c r="C51" s="65">
        <v>49</v>
      </c>
      <c r="D51" s="60">
        <f t="shared" si="0"/>
        <v>1.2596397116574809E-2</v>
      </c>
      <c r="E51" s="60">
        <f>Reg_30days!Z80</f>
        <v>1.008985510856813E-2</v>
      </c>
      <c r="F51" s="64">
        <v>5.1874199999999999E-3</v>
      </c>
      <c r="G51" s="64">
        <v>5.1623499999999996E-3</v>
      </c>
      <c r="H51" s="64">
        <v>5.1818699999999999E-3</v>
      </c>
      <c r="I51" s="64">
        <v>5.1703299999999999E-3</v>
      </c>
      <c r="J51" s="64">
        <v>5.1962900000000001E-3</v>
      </c>
      <c r="K51" s="62">
        <f t="shared" si="1"/>
        <v>5.1796519999999999E-3</v>
      </c>
      <c r="L51" s="60">
        <f t="shared" si="2"/>
        <v>5.1911405714285706E-3</v>
      </c>
    </row>
    <row r="52" spans="2:12">
      <c r="B52" s="59">
        <v>50</v>
      </c>
      <c r="C52" s="65">
        <v>50</v>
      </c>
      <c r="D52" s="60">
        <f t="shared" si="0"/>
        <v>1.2596397116574809E-2</v>
      </c>
      <c r="E52" s="60">
        <f>Reg_30days!Z81</f>
        <v>9.6770830330055336E-3</v>
      </c>
      <c r="F52" s="64">
        <v>5.2486199999999998E-3</v>
      </c>
      <c r="G52" s="64">
        <v>5.1603200000000004E-3</v>
      </c>
      <c r="H52" s="64">
        <v>5.1792699999999997E-3</v>
      </c>
      <c r="I52" s="64">
        <v>5.1672999999999997E-3</v>
      </c>
      <c r="J52" s="64">
        <v>5.1738799999999996E-3</v>
      </c>
      <c r="K52" s="62">
        <f t="shared" si="1"/>
        <v>5.1858779999999997E-3</v>
      </c>
      <c r="L52" s="60">
        <f t="shared" si="2"/>
        <v>5.1863202857142859E-3</v>
      </c>
    </row>
    <row r="53" spans="2:12">
      <c r="B53" s="59">
        <v>51</v>
      </c>
      <c r="C53" s="65">
        <v>51</v>
      </c>
      <c r="D53" s="60">
        <f t="shared" si="0"/>
        <v>1.2596397116574809E-2</v>
      </c>
      <c r="E53" s="60">
        <f>Reg_30days!Z82</f>
        <v>9.2754409991383339E-3</v>
      </c>
      <c r="F53" s="64">
        <v>5.1976799999999997E-3</v>
      </c>
      <c r="G53" s="64">
        <v>5.1583499999999999E-3</v>
      </c>
      <c r="H53" s="64">
        <v>5.2011399999999999E-3</v>
      </c>
      <c r="I53" s="64">
        <v>5.1665900000000004E-3</v>
      </c>
      <c r="J53" s="64">
        <v>5.2507099999999996E-3</v>
      </c>
      <c r="K53" s="62">
        <f t="shared" si="1"/>
        <v>5.1948940000000002E-3</v>
      </c>
      <c r="L53" s="60">
        <f t="shared" si="2"/>
        <v>5.1813979999999994E-3</v>
      </c>
    </row>
    <row r="54" spans="2:12">
      <c r="B54" s="59">
        <v>52</v>
      </c>
      <c r="C54" s="65">
        <v>52</v>
      </c>
      <c r="D54" s="60">
        <f t="shared" si="0"/>
        <v>1.2596397116574809E-2</v>
      </c>
      <c r="E54" s="60">
        <f>Reg_30days!Z83</f>
        <v>9.1487939291618279E-3</v>
      </c>
      <c r="F54" s="64">
        <v>5.1943199999999997E-3</v>
      </c>
      <c r="G54" s="64">
        <v>5.1568600000000001E-3</v>
      </c>
      <c r="H54" s="64">
        <v>5.1990099999999996E-3</v>
      </c>
      <c r="I54" s="64">
        <v>5.1633699999999996E-3</v>
      </c>
      <c r="J54" s="64">
        <v>5.1644000000000004E-3</v>
      </c>
      <c r="K54" s="62">
        <f t="shared" si="1"/>
        <v>5.1755919999999997E-3</v>
      </c>
      <c r="L54" s="60">
        <f t="shared" si="2"/>
        <v>5.1786871428571432E-3</v>
      </c>
    </row>
    <row r="55" spans="2:12">
      <c r="B55" s="59">
        <v>53</v>
      </c>
      <c r="C55" s="65">
        <v>53</v>
      </c>
      <c r="D55" s="60">
        <f t="shared" si="0"/>
        <v>1.2596397116574809E-2</v>
      </c>
      <c r="E55" s="60">
        <f>Reg_30days!Z84</f>
        <v>8.6375321649997377E-3</v>
      </c>
      <c r="F55" s="64">
        <v>5.2180500000000001E-3</v>
      </c>
      <c r="G55" s="64">
        <v>5.1554299999999999E-3</v>
      </c>
      <c r="H55" s="64">
        <v>5.17367E-3</v>
      </c>
      <c r="I55" s="64">
        <v>5.1613600000000003E-3</v>
      </c>
      <c r="J55" s="64">
        <v>5.1639199999999998E-3</v>
      </c>
      <c r="K55" s="62">
        <f t="shared" si="1"/>
        <v>5.1744859999999998E-3</v>
      </c>
      <c r="L55" s="60">
        <f t="shared" si="2"/>
        <v>5.1771571428571436E-3</v>
      </c>
    </row>
    <row r="56" spans="2:12">
      <c r="B56" s="59">
        <v>54</v>
      </c>
      <c r="C56" s="65">
        <v>54</v>
      </c>
      <c r="D56" s="60">
        <f t="shared" si="0"/>
        <v>1.2596397116574809E-2</v>
      </c>
      <c r="E56" s="60">
        <f>Reg_30days!Z85</f>
        <v>8.6731908237296738E-3</v>
      </c>
      <c r="F56" s="64">
        <v>5.1746199999999996E-3</v>
      </c>
      <c r="G56" s="64">
        <v>5.1543500000000003E-3</v>
      </c>
      <c r="H56" s="64">
        <v>5.1741499999999998E-3</v>
      </c>
      <c r="I56" s="64">
        <v>5.16169E-3</v>
      </c>
      <c r="J56" s="64">
        <v>5.1969499999999997E-3</v>
      </c>
      <c r="K56" s="62">
        <f t="shared" si="1"/>
        <v>5.1723519999999999E-3</v>
      </c>
      <c r="L56" s="60">
        <f t="shared" si="2"/>
        <v>5.1757271428571434E-3</v>
      </c>
    </row>
    <row r="57" spans="2:12">
      <c r="B57" s="59">
        <v>55</v>
      </c>
      <c r="C57" s="65">
        <v>55</v>
      </c>
      <c r="D57" s="60">
        <f t="shared" si="0"/>
        <v>1.2596397116574809E-2</v>
      </c>
      <c r="E57" s="60">
        <f>Reg_30days!Z86</f>
        <v>7.4121787652053168E-3</v>
      </c>
      <c r="F57" s="64">
        <v>5.1788299999999997E-3</v>
      </c>
      <c r="G57" s="64">
        <v>5.1535900000000004E-3</v>
      </c>
      <c r="H57" s="64">
        <v>5.1850300000000002E-3</v>
      </c>
      <c r="I57" s="64">
        <v>5.1608399999999999E-3</v>
      </c>
      <c r="J57" s="64">
        <v>5.1614900000000003E-3</v>
      </c>
      <c r="K57" s="62">
        <f t="shared" si="1"/>
        <v>5.1679560000000005E-3</v>
      </c>
      <c r="L57" s="60">
        <f t="shared" si="2"/>
        <v>5.2088254285714286E-3</v>
      </c>
    </row>
    <row r="58" spans="2:12">
      <c r="B58" s="59">
        <v>56</v>
      </c>
      <c r="C58" s="65">
        <v>56</v>
      </c>
      <c r="D58" s="60">
        <f t="shared" si="0"/>
        <v>1.2596397116574809E-2</v>
      </c>
      <c r="E58" s="60">
        <f>Reg_30days!Z87</f>
        <v>6.9675896793038386E-3</v>
      </c>
      <c r="F58" s="64">
        <v>5.1757900000000004E-3</v>
      </c>
      <c r="G58" s="64">
        <v>5.1526599999999999E-3</v>
      </c>
      <c r="H58" s="64">
        <v>5.1768400000000003E-3</v>
      </c>
      <c r="I58" s="64">
        <v>5.1575500000000003E-3</v>
      </c>
      <c r="J58" s="64">
        <v>5.1818699999999999E-3</v>
      </c>
      <c r="K58" s="62">
        <f t="shared" si="1"/>
        <v>5.1689420000000002E-3</v>
      </c>
      <c r="L58" s="60">
        <f t="shared" si="2"/>
        <v>5.2081319999999999E-3</v>
      </c>
    </row>
    <row r="59" spans="2:12">
      <c r="B59" s="59">
        <v>57</v>
      </c>
      <c r="C59" s="65">
        <v>57</v>
      </c>
      <c r="D59" s="60">
        <f t="shared" si="0"/>
        <v>1.2596397116574809E-2</v>
      </c>
      <c r="E59" s="60">
        <f>Reg_30days!Z88</f>
        <v>6.3572619160150671E-3</v>
      </c>
      <c r="F59" s="64">
        <v>5.1866600000000001E-3</v>
      </c>
      <c r="G59" s="64">
        <v>5.1518400000000004E-3</v>
      </c>
      <c r="H59" s="64">
        <v>5.1677600000000004E-3</v>
      </c>
      <c r="I59" s="64">
        <v>5.1585700000000003E-3</v>
      </c>
      <c r="J59" s="64">
        <v>5.2145100000000003E-3</v>
      </c>
      <c r="K59" s="62">
        <f t="shared" si="1"/>
        <v>5.1758680000000001E-3</v>
      </c>
      <c r="L59" s="60">
        <f t="shared" si="2"/>
        <v>5.2075868571428569E-3</v>
      </c>
    </row>
    <row r="60" spans="2:12">
      <c r="B60" s="59">
        <v>58</v>
      </c>
      <c r="C60" s="65">
        <v>58</v>
      </c>
      <c r="D60" s="60">
        <f t="shared" si="0"/>
        <v>1.2596397116574809E-2</v>
      </c>
      <c r="E60" s="60">
        <f>Reg_30days!Z89</f>
        <v>5.6843331643796355E-3</v>
      </c>
      <c r="F60" s="64">
        <v>5.2653300000000004E-3</v>
      </c>
      <c r="G60" s="64">
        <v>5.1514100000000004E-3</v>
      </c>
      <c r="H60" s="64">
        <v>5.2160399999999999E-3</v>
      </c>
      <c r="I60" s="64">
        <v>5.1568600000000001E-3</v>
      </c>
      <c r="J60" s="64">
        <v>6.3432699999999998E-3</v>
      </c>
      <c r="K60" s="62">
        <f t="shared" si="1"/>
        <v>5.4265819999999992E-3</v>
      </c>
      <c r="L60" s="60">
        <f>AVERAGE(K57:K63)</f>
        <v>5.2134593333333333E-3</v>
      </c>
    </row>
    <row r="61" spans="2:12">
      <c r="B61" s="59">
        <v>59</v>
      </c>
      <c r="C61" s="65">
        <v>59</v>
      </c>
      <c r="D61" s="60">
        <f t="shared" si="0"/>
        <v>1.2596397116574809E-2</v>
      </c>
      <c r="E61" s="60">
        <f>Reg_30days!Z90</f>
        <v>4.9889912086147053E-3</v>
      </c>
      <c r="F61" s="64">
        <v>5.2486299999999998E-3</v>
      </c>
      <c r="G61" s="64">
        <v>5.15104E-3</v>
      </c>
      <c r="H61" s="64">
        <v>5.1382499999999996E-3</v>
      </c>
      <c r="I61" s="64">
        <v>5.1574799999999999E-3</v>
      </c>
      <c r="J61" s="64">
        <v>5.1582900000000003E-3</v>
      </c>
      <c r="K61" s="62">
        <f t="shared" si="1"/>
        <v>5.1707379999999994E-3</v>
      </c>
      <c r="L61" s="60">
        <f>AVERAGE(K58:K64)</f>
        <v>5.2225599999999994E-3</v>
      </c>
    </row>
    <row r="62" spans="2:12">
      <c r="B62" s="59">
        <v>60</v>
      </c>
      <c r="C62" s="65">
        <v>60</v>
      </c>
      <c r="D62" s="60">
        <f t="shared" si="0"/>
        <v>1.2596397116574809E-2</v>
      </c>
      <c r="E62" s="60">
        <f>Reg_30days!Z91</f>
        <v>4.7616186067696879E-3</v>
      </c>
      <c r="F62" s="64">
        <v>5.2350799999999996E-3</v>
      </c>
      <c r="G62" s="64">
        <v>5.1507799999999998E-3</v>
      </c>
      <c r="H62" s="64">
        <v>5.1562500000000002E-3</v>
      </c>
      <c r="I62" s="64">
        <v>5.15688E-3</v>
      </c>
      <c r="J62" s="64">
        <v>5.1543600000000002E-3</v>
      </c>
      <c r="K62" s="62">
        <f t="shared" si="1"/>
        <v>5.1706700000000005E-3</v>
      </c>
      <c r="L62" s="60">
        <f>AVERAGE(K59:K65)</f>
        <v>5.2359645000000007E-3</v>
      </c>
    </row>
    <row r="63" spans="2:12">
      <c r="F63" s="62"/>
      <c r="G63" s="62"/>
      <c r="H63" s="62"/>
      <c r="I63" s="62"/>
      <c r="J63" s="62"/>
      <c r="K63" s="62"/>
    </row>
    <row r="64" spans="2:12">
      <c r="F64" s="62"/>
      <c r="G64" s="62"/>
      <c r="H64" s="62"/>
      <c r="I64" s="62"/>
      <c r="J64" s="62"/>
      <c r="K64" s="62"/>
    </row>
    <row r="65" spans="6:11">
      <c r="F65" s="62"/>
      <c r="G65" s="62"/>
      <c r="H65" s="62"/>
      <c r="I65" s="62"/>
      <c r="J65" s="62"/>
      <c r="K65" s="62"/>
    </row>
    <row r="66" spans="6:11">
      <c r="F66" s="62"/>
      <c r="G66" s="62"/>
      <c r="H66" s="62"/>
      <c r="I66" s="62"/>
      <c r="J66" s="62"/>
      <c r="K66" s="62"/>
    </row>
    <row r="67" spans="6:11">
      <c r="F67" s="62"/>
      <c r="G67" s="62"/>
      <c r="H67" s="62"/>
      <c r="I67" s="62"/>
      <c r="J67" s="62"/>
      <c r="K67" s="62"/>
    </row>
    <row r="68" spans="6:11">
      <c r="F68" s="62"/>
      <c r="G68" s="62"/>
      <c r="H68" s="62"/>
      <c r="I68" s="62"/>
      <c r="J68" s="62"/>
      <c r="K68" s="62"/>
    </row>
    <row r="69" spans="6:11">
      <c r="F69" s="62"/>
      <c r="G69" s="62"/>
      <c r="H69" s="62"/>
      <c r="I69" s="62"/>
      <c r="J69" s="62"/>
      <c r="K69" s="62"/>
    </row>
    <row r="70" spans="6:11">
      <c r="F70" s="62"/>
      <c r="G70" s="62"/>
      <c r="H70" s="62"/>
      <c r="I70" s="62"/>
      <c r="J70" s="62"/>
      <c r="K70" s="62"/>
    </row>
    <row r="71" spans="6:11">
      <c r="F71" s="62"/>
      <c r="G71" s="62"/>
      <c r="H71" s="62"/>
      <c r="I71" s="62"/>
      <c r="J71" s="62"/>
      <c r="K71" s="62"/>
    </row>
    <row r="72" spans="6:11">
      <c r="F72" s="62"/>
      <c r="G72" s="62"/>
      <c r="H72" s="62"/>
      <c r="I72" s="62"/>
      <c r="J72" s="62"/>
      <c r="K72" s="62"/>
    </row>
    <row r="73" spans="6:11">
      <c r="F73" s="62"/>
      <c r="G73" s="62"/>
      <c r="H73" s="62"/>
      <c r="I73" s="62"/>
      <c r="J73" s="62"/>
      <c r="K73" s="62"/>
    </row>
    <row r="74" spans="6:11">
      <c r="F74" s="62"/>
      <c r="G74" s="62"/>
      <c r="H74" s="62"/>
      <c r="I74" s="62"/>
      <c r="J74" s="62"/>
      <c r="K74" s="62"/>
    </row>
    <row r="75" spans="6:11">
      <c r="F75" s="62"/>
      <c r="G75" s="62"/>
      <c r="H75" s="62"/>
      <c r="I75" s="62"/>
      <c r="J75" s="62"/>
      <c r="K75" s="62"/>
    </row>
    <row r="76" spans="6:11">
      <c r="F76" s="62"/>
      <c r="G76" s="62"/>
      <c r="H76" s="62"/>
      <c r="I76" s="62"/>
      <c r="J76" s="62"/>
      <c r="K76" s="62"/>
    </row>
    <row r="77" spans="6:11">
      <c r="F77" s="62"/>
      <c r="G77" s="62"/>
      <c r="H77" s="62"/>
      <c r="I77" s="62"/>
      <c r="J77" s="62"/>
      <c r="K77" s="62"/>
    </row>
    <row r="78" spans="6:11">
      <c r="F78" s="62"/>
      <c r="G78" s="62"/>
      <c r="H78" s="62"/>
      <c r="I78" s="62"/>
      <c r="J78" s="62"/>
      <c r="K78" s="62"/>
    </row>
    <row r="79" spans="6:11">
      <c r="F79" s="62"/>
      <c r="G79" s="62"/>
      <c r="H79" s="62"/>
      <c r="I79" s="62"/>
      <c r="J79" s="62"/>
      <c r="K79" s="62"/>
    </row>
    <row r="80" spans="6:11">
      <c r="F80" s="62"/>
      <c r="G80" s="62"/>
      <c r="H80" s="62"/>
      <c r="I80" s="62"/>
      <c r="J80" s="62"/>
      <c r="K80" s="62"/>
    </row>
    <row r="81" spans="6:11">
      <c r="F81" s="62"/>
      <c r="G81" s="62"/>
      <c r="H81" s="62"/>
      <c r="I81" s="62"/>
      <c r="J81" s="62"/>
      <c r="K81" s="62"/>
    </row>
    <row r="82" spans="6:11">
      <c r="F82" s="62"/>
      <c r="G82" s="62"/>
      <c r="H82" s="62"/>
      <c r="I82" s="62"/>
      <c r="J82" s="62"/>
      <c r="K82" s="62"/>
    </row>
    <row r="83" spans="6:11">
      <c r="F83" s="62"/>
      <c r="G83" s="62"/>
      <c r="H83" s="62"/>
      <c r="I83" s="62"/>
      <c r="J83" s="62"/>
      <c r="K83" s="62"/>
    </row>
    <row r="84" spans="6:11">
      <c r="F84" s="62"/>
      <c r="G84" s="62"/>
      <c r="H84" s="62"/>
      <c r="I84" s="62"/>
      <c r="J84" s="62"/>
      <c r="K84" s="62"/>
    </row>
    <row r="85" spans="6:11">
      <c r="F85" s="62"/>
      <c r="G85" s="62"/>
      <c r="H85" s="62"/>
      <c r="I85" s="62"/>
      <c r="J85" s="62"/>
      <c r="K85" s="62"/>
    </row>
    <row r="86" spans="6:11">
      <c r="F86" s="62"/>
      <c r="G86" s="62"/>
      <c r="H86" s="62"/>
      <c r="I86" s="62"/>
      <c r="J86" s="62"/>
      <c r="K86" s="62"/>
    </row>
    <row r="87" spans="6:11">
      <c r="F87" s="62"/>
      <c r="G87" s="62"/>
      <c r="H87" s="62"/>
      <c r="I87" s="62"/>
      <c r="J87" s="62"/>
      <c r="K87" s="62"/>
    </row>
    <row r="88" spans="6:11">
      <c r="F88" s="62"/>
      <c r="G88" s="62"/>
      <c r="H88" s="62"/>
      <c r="I88" s="62"/>
      <c r="J88" s="62"/>
      <c r="K88" s="62"/>
    </row>
    <row r="89" spans="6:11">
      <c r="F89" s="62"/>
      <c r="G89" s="62"/>
      <c r="H89" s="62"/>
      <c r="I89" s="62"/>
      <c r="J89" s="62"/>
      <c r="K89" s="62"/>
    </row>
    <row r="90" spans="6:11">
      <c r="F90" s="62"/>
      <c r="G90" s="62"/>
      <c r="H90" s="62"/>
      <c r="I90" s="62"/>
      <c r="J90" s="62"/>
      <c r="K90" s="62"/>
    </row>
    <row r="91" spans="6:11">
      <c r="F91" s="62"/>
      <c r="G91" s="62"/>
      <c r="H91" s="62"/>
      <c r="I91" s="62"/>
      <c r="J91" s="62"/>
      <c r="K91" s="62"/>
    </row>
    <row r="92" spans="6:11">
      <c r="F92" s="62"/>
      <c r="G92" s="62"/>
      <c r="H92" s="62"/>
      <c r="I92" s="62"/>
      <c r="J92" s="62"/>
      <c r="K92" s="62"/>
    </row>
    <row r="93" spans="6:11">
      <c r="F93" s="62"/>
      <c r="G93" s="62"/>
      <c r="H93" s="62"/>
      <c r="I93" s="62"/>
      <c r="J93" s="62"/>
      <c r="K93" s="62"/>
    </row>
    <row r="94" spans="6:11">
      <c r="F94" s="62"/>
      <c r="G94" s="62"/>
      <c r="H94" s="62"/>
      <c r="I94" s="62"/>
      <c r="J94" s="62"/>
      <c r="K94" s="62"/>
    </row>
    <row r="95" spans="6:11">
      <c r="F95" s="62"/>
      <c r="G95" s="62"/>
      <c r="H95" s="62"/>
      <c r="I95" s="62"/>
      <c r="J95" s="62"/>
      <c r="K95" s="62"/>
    </row>
    <row r="96" spans="6:11">
      <c r="F96" s="62"/>
      <c r="G96" s="62"/>
      <c r="H96" s="62"/>
      <c r="I96" s="62"/>
      <c r="J96" s="62"/>
      <c r="K96" s="62"/>
    </row>
    <row r="97" spans="6:11">
      <c r="F97" s="62"/>
      <c r="G97" s="62"/>
      <c r="H97" s="62"/>
      <c r="I97" s="62"/>
      <c r="J97" s="62"/>
      <c r="K97" s="62"/>
    </row>
    <row r="98" spans="6:11">
      <c r="F98" s="62"/>
      <c r="G98" s="62"/>
      <c r="H98" s="62"/>
      <c r="I98" s="62"/>
      <c r="J98" s="62"/>
      <c r="K98" s="62"/>
    </row>
    <row r="99" spans="6:11">
      <c r="F99" s="62"/>
      <c r="G99" s="62"/>
      <c r="H99" s="62"/>
      <c r="I99" s="62"/>
      <c r="J99" s="62"/>
      <c r="K99" s="62"/>
    </row>
    <row r="100" spans="6:11">
      <c r="F100" s="62"/>
      <c r="G100" s="62"/>
      <c r="H100" s="62"/>
      <c r="I100" s="62"/>
      <c r="J100" s="62"/>
      <c r="K100" s="62"/>
    </row>
    <row r="101" spans="6:11">
      <c r="F101" s="62"/>
      <c r="G101" s="62"/>
      <c r="H101" s="62"/>
      <c r="I101" s="62"/>
      <c r="J101" s="62"/>
      <c r="K101" s="62"/>
    </row>
    <row r="102" spans="6:11">
      <c r="F102" s="62"/>
      <c r="G102" s="62"/>
      <c r="H102" s="62"/>
      <c r="I102" s="62"/>
      <c r="J102" s="62"/>
      <c r="K102" s="62"/>
    </row>
    <row r="103" spans="6:11">
      <c r="F103" s="62"/>
      <c r="G103" s="62"/>
      <c r="H103" s="62"/>
      <c r="I103" s="62"/>
      <c r="J103" s="62"/>
      <c r="K103" s="62"/>
    </row>
    <row r="104" spans="6:11">
      <c r="F104" s="62"/>
      <c r="G104" s="62"/>
      <c r="H104" s="62"/>
      <c r="I104" s="62"/>
      <c r="J104" s="62"/>
      <c r="K104" s="62"/>
    </row>
    <row r="105" spans="6:11">
      <c r="F105" s="62"/>
      <c r="G105" s="62"/>
      <c r="H105" s="62"/>
      <c r="I105" s="62"/>
      <c r="J105" s="62"/>
      <c r="K105" s="62"/>
    </row>
    <row r="106" spans="6:11">
      <c r="F106" s="62"/>
      <c r="G106" s="62"/>
      <c r="H106" s="62"/>
      <c r="I106" s="62"/>
      <c r="J106" s="62"/>
      <c r="K106" s="62"/>
    </row>
    <row r="107" spans="6:11">
      <c r="F107" s="62"/>
      <c r="G107" s="62"/>
      <c r="H107" s="62"/>
      <c r="I107" s="62"/>
      <c r="J107" s="62"/>
      <c r="K107" s="62"/>
    </row>
    <row r="108" spans="6:11">
      <c r="F108" s="62"/>
      <c r="G108" s="62"/>
      <c r="H108" s="62"/>
      <c r="I108" s="62"/>
      <c r="J108" s="62"/>
      <c r="K108" s="62"/>
    </row>
    <row r="109" spans="6:11">
      <c r="F109" s="62"/>
      <c r="G109" s="62"/>
      <c r="H109" s="62"/>
      <c r="I109" s="62"/>
      <c r="J109" s="62"/>
      <c r="K109" s="62"/>
    </row>
    <row r="110" spans="6:11">
      <c r="F110" s="62"/>
      <c r="G110" s="62"/>
      <c r="H110" s="62"/>
      <c r="I110" s="62"/>
      <c r="J110" s="62"/>
      <c r="K110" s="62"/>
    </row>
    <row r="111" spans="6:11">
      <c r="F111" s="62"/>
      <c r="G111" s="62"/>
      <c r="H111" s="62"/>
      <c r="I111" s="62"/>
      <c r="J111" s="62"/>
      <c r="K111" s="62"/>
    </row>
    <row r="112" spans="6:11">
      <c r="F112" s="62"/>
      <c r="G112" s="62"/>
      <c r="H112" s="62"/>
      <c r="I112" s="62"/>
      <c r="J112" s="62"/>
      <c r="K112" s="62"/>
    </row>
    <row r="113" spans="6:11">
      <c r="F113" s="62"/>
      <c r="G113" s="62"/>
      <c r="H113" s="62"/>
      <c r="I113" s="62"/>
      <c r="J113" s="62"/>
      <c r="K113" s="62"/>
    </row>
    <row r="114" spans="6:11">
      <c r="F114" s="62"/>
      <c r="G114" s="62"/>
      <c r="H114" s="62"/>
      <c r="I114" s="62"/>
      <c r="J114" s="62"/>
      <c r="K114" s="62"/>
    </row>
    <row r="115" spans="6:11">
      <c r="F115" s="62"/>
      <c r="G115" s="62"/>
      <c r="H115" s="62"/>
      <c r="I115" s="62"/>
      <c r="J115" s="62"/>
      <c r="K115" s="62"/>
    </row>
    <row r="116" spans="6:11">
      <c r="F116" s="62"/>
      <c r="G116" s="62"/>
      <c r="H116" s="62"/>
      <c r="I116" s="62"/>
      <c r="J116" s="62"/>
      <c r="K116" s="62"/>
    </row>
    <row r="117" spans="6:11">
      <c r="F117" s="62"/>
      <c r="G117" s="62"/>
      <c r="H117" s="62"/>
      <c r="I117" s="62"/>
      <c r="J117" s="62"/>
      <c r="K117" s="62"/>
    </row>
    <row r="118" spans="6:11">
      <c r="F118" s="62"/>
      <c r="G118" s="62"/>
      <c r="H118" s="62"/>
      <c r="I118" s="62"/>
      <c r="J118" s="62"/>
      <c r="K118" s="62"/>
    </row>
    <row r="119" spans="6:11">
      <c r="F119" s="62"/>
      <c r="G119" s="62"/>
      <c r="H119" s="62"/>
      <c r="I119" s="62"/>
      <c r="J119" s="62"/>
      <c r="K119" s="62"/>
    </row>
    <row r="120" spans="6:11">
      <c r="F120" s="62"/>
      <c r="G120" s="62"/>
      <c r="H120" s="62"/>
      <c r="I120" s="62"/>
      <c r="J120" s="62"/>
      <c r="K120" s="62"/>
    </row>
    <row r="121" spans="6:11">
      <c r="F121" s="62"/>
      <c r="G121" s="62"/>
      <c r="H121" s="62"/>
      <c r="I121" s="62"/>
      <c r="J121" s="62"/>
      <c r="K121" s="62"/>
    </row>
    <row r="122" spans="6:11">
      <c r="F122" s="62"/>
      <c r="G122" s="62"/>
      <c r="H122" s="62"/>
      <c r="I122" s="62"/>
      <c r="J122" s="62"/>
      <c r="K122" s="62"/>
    </row>
  </sheetData>
  <mergeCells count="1">
    <mergeCell ref="F1:J1"/>
  </mergeCells>
  <pageMargins left="0.7" right="0.7" top="0.75" bottom="0.75" header="0.3" footer="0.3"/>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79EB7-1C15-CE40-A203-AD71FA890FCB}">
  <sheetPr codeName="Sheet37"/>
  <dimension ref="B2:N53"/>
  <sheetViews>
    <sheetView workbookViewId="0">
      <selection activeCell="C3" sqref="C3:H53"/>
    </sheetView>
  </sheetViews>
  <sheetFormatPr baseColWidth="10" defaultRowHeight="16"/>
  <cols>
    <col min="1" max="2" width="10.83203125" style="59"/>
    <col min="3" max="3" width="10.83203125" style="69"/>
    <col min="4" max="8" width="10.83203125" style="68"/>
    <col min="9" max="16384" width="10.83203125" style="59"/>
  </cols>
  <sheetData>
    <row r="2" spans="2:14">
      <c r="B2" s="59" t="s">
        <v>84</v>
      </c>
      <c r="C2" s="69" t="s">
        <v>83</v>
      </c>
      <c r="D2" s="68" t="s">
        <v>82</v>
      </c>
      <c r="E2" s="68" t="s">
        <v>81</v>
      </c>
      <c r="F2" s="68" t="s">
        <v>80</v>
      </c>
      <c r="G2" s="68" t="s">
        <v>79</v>
      </c>
      <c r="H2" s="68" t="s">
        <v>78</v>
      </c>
      <c r="I2" s="59" t="s">
        <v>77</v>
      </c>
      <c r="N2" s="66" t="s">
        <v>76</v>
      </c>
    </row>
    <row r="3" spans="2:14">
      <c r="B3" s="59">
        <v>0</v>
      </c>
      <c r="C3" s="64">
        <v>3.6547200000000002</v>
      </c>
      <c r="D3" s="64">
        <v>14.750299999999999</v>
      </c>
      <c r="E3" s="64">
        <v>14.8733</v>
      </c>
      <c r="F3" s="64">
        <v>14.758100000000001</v>
      </c>
      <c r="G3" s="64">
        <v>14.823399999999999</v>
      </c>
      <c r="H3" s="64">
        <v>14.805899999999999</v>
      </c>
      <c r="I3" s="70">
        <f t="shared" ref="I3:I53" si="0">AVERAGE(D3:H3)</f>
        <v>14.802199999999999</v>
      </c>
      <c r="J3" s="70"/>
      <c r="N3" s="66" t="s">
        <v>75</v>
      </c>
    </row>
    <row r="4" spans="2:14">
      <c r="B4" s="59">
        <v>200</v>
      </c>
      <c r="C4" s="64">
        <v>449.56299999999999</v>
      </c>
      <c r="D4" s="64">
        <v>14.3149</v>
      </c>
      <c r="E4" s="64">
        <v>14.4049</v>
      </c>
      <c r="F4" s="64">
        <v>14.3399</v>
      </c>
      <c r="G4" s="64">
        <v>14.347200000000001</v>
      </c>
      <c r="H4" s="64">
        <v>14.3584</v>
      </c>
      <c r="I4" s="70">
        <f t="shared" si="0"/>
        <v>14.353059999999999</v>
      </c>
      <c r="J4" s="70"/>
    </row>
    <row r="5" spans="2:14">
      <c r="B5" s="59">
        <v>400</v>
      </c>
      <c r="C5" s="64">
        <v>476.22899999999998</v>
      </c>
      <c r="D5" s="64">
        <v>14.0175</v>
      </c>
      <c r="E5" s="64">
        <v>14.0815</v>
      </c>
      <c r="F5" s="64">
        <v>14.0707</v>
      </c>
      <c r="G5" s="64">
        <v>14.042299999999999</v>
      </c>
      <c r="H5" s="64">
        <v>14.048</v>
      </c>
      <c r="I5" s="70">
        <f t="shared" si="0"/>
        <v>14.051999999999998</v>
      </c>
      <c r="J5" s="70"/>
    </row>
    <row r="6" spans="2:14">
      <c r="B6" s="59">
        <v>600</v>
      </c>
      <c r="C6" s="64">
        <v>504.267</v>
      </c>
      <c r="D6" s="64">
        <v>13.8186</v>
      </c>
      <c r="E6" s="64">
        <v>13.865600000000001</v>
      </c>
      <c r="F6" s="64">
        <v>13.8796</v>
      </c>
      <c r="G6" s="64">
        <v>13.8424</v>
      </c>
      <c r="H6" s="64">
        <v>13.8324</v>
      </c>
      <c r="I6" s="70">
        <f t="shared" si="0"/>
        <v>13.847719999999999</v>
      </c>
      <c r="J6" s="70"/>
    </row>
    <row r="7" spans="2:14">
      <c r="B7" s="59">
        <v>800</v>
      </c>
      <c r="C7" s="64">
        <v>531.39499999999998</v>
      </c>
      <c r="D7" s="64">
        <v>13.6953</v>
      </c>
      <c r="E7" s="64">
        <v>13.729699999999999</v>
      </c>
      <c r="F7" s="64">
        <v>13.7387</v>
      </c>
      <c r="G7" s="64">
        <v>13.716699999999999</v>
      </c>
      <c r="H7" s="64">
        <v>13.6899</v>
      </c>
      <c r="I7" s="70">
        <f t="shared" si="0"/>
        <v>13.714059999999998</v>
      </c>
      <c r="J7" s="70"/>
    </row>
    <row r="8" spans="2:14">
      <c r="B8" s="59">
        <v>1000</v>
      </c>
      <c r="C8" s="64">
        <v>558.37900000000002</v>
      </c>
      <c r="D8" s="64">
        <v>13.6122</v>
      </c>
      <c r="E8" s="64">
        <v>13.6364</v>
      </c>
      <c r="F8" s="64">
        <v>13.635199999999999</v>
      </c>
      <c r="G8" s="64">
        <v>13.6296</v>
      </c>
      <c r="H8" s="64">
        <v>13.5909</v>
      </c>
      <c r="I8" s="70">
        <f t="shared" si="0"/>
        <v>13.620860000000002</v>
      </c>
      <c r="J8" s="70"/>
    </row>
    <row r="9" spans="2:14">
      <c r="B9" s="59">
        <v>1200</v>
      </c>
      <c r="C9" s="64">
        <v>585.58799999999997</v>
      </c>
      <c r="D9" s="64">
        <v>13.553800000000001</v>
      </c>
      <c r="E9" s="64">
        <v>13.570600000000001</v>
      </c>
      <c r="F9" s="64">
        <v>13.5609</v>
      </c>
      <c r="G9" s="64">
        <v>13.573700000000001</v>
      </c>
      <c r="H9" s="64">
        <v>13.522</v>
      </c>
      <c r="I9" s="70">
        <f t="shared" si="0"/>
        <v>13.5562</v>
      </c>
      <c r="J9" s="70"/>
    </row>
    <row r="10" spans="2:14">
      <c r="B10" s="59">
        <v>1400</v>
      </c>
      <c r="C10" s="64">
        <v>612.428</v>
      </c>
      <c r="D10" s="64">
        <v>13.509600000000001</v>
      </c>
      <c r="E10" s="64">
        <v>13.5306</v>
      </c>
      <c r="F10" s="64">
        <v>13.504899999999999</v>
      </c>
      <c r="G10" s="64">
        <v>13.526</v>
      </c>
      <c r="H10" s="64">
        <v>13.4718</v>
      </c>
      <c r="I10" s="70">
        <f t="shared" si="0"/>
        <v>13.50858</v>
      </c>
      <c r="J10" s="70"/>
    </row>
    <row r="11" spans="2:14">
      <c r="B11" s="59">
        <v>1600</v>
      </c>
      <c r="C11" s="64">
        <v>639.26800000000003</v>
      </c>
      <c r="D11" s="64">
        <v>13.4765</v>
      </c>
      <c r="E11" s="64">
        <v>13.499000000000001</v>
      </c>
      <c r="F11" s="64">
        <v>13.462199999999999</v>
      </c>
      <c r="G11" s="64">
        <v>13.4945</v>
      </c>
      <c r="H11" s="64">
        <v>13.435</v>
      </c>
      <c r="I11" s="70">
        <f t="shared" si="0"/>
        <v>13.47344</v>
      </c>
      <c r="J11" s="70"/>
    </row>
    <row r="12" spans="2:14">
      <c r="B12" s="59">
        <v>1800</v>
      </c>
      <c r="C12" s="64">
        <v>666.404</v>
      </c>
      <c r="D12" s="64">
        <v>13.447699999999999</v>
      </c>
      <c r="E12" s="64">
        <v>13.472899999999999</v>
      </c>
      <c r="F12" s="64">
        <v>13.4323</v>
      </c>
      <c r="G12" s="64">
        <v>13.469200000000001</v>
      </c>
      <c r="H12" s="64">
        <v>13.406599999999999</v>
      </c>
      <c r="I12" s="70">
        <f t="shared" si="0"/>
        <v>13.445740000000001</v>
      </c>
      <c r="J12" s="70"/>
    </row>
    <row r="13" spans="2:14">
      <c r="B13" s="59">
        <v>2000</v>
      </c>
      <c r="C13" s="64">
        <v>693.45100000000002</v>
      </c>
      <c r="D13" s="64">
        <v>13.4247</v>
      </c>
      <c r="E13" s="64">
        <v>13.4506</v>
      </c>
      <c r="F13" s="64">
        <v>13.4038</v>
      </c>
      <c r="G13" s="64">
        <v>13.4467</v>
      </c>
      <c r="H13" s="64">
        <v>13.384600000000001</v>
      </c>
      <c r="I13" s="70">
        <f t="shared" si="0"/>
        <v>13.422079999999999</v>
      </c>
      <c r="J13" s="70"/>
    </row>
    <row r="14" spans="2:14">
      <c r="B14" s="59">
        <v>2200</v>
      </c>
      <c r="C14" s="64">
        <v>720.43399999999997</v>
      </c>
      <c r="D14" s="64">
        <v>13.407</v>
      </c>
      <c r="E14" s="64">
        <v>13.432499999999999</v>
      </c>
      <c r="F14" s="64">
        <v>13.3826</v>
      </c>
      <c r="G14" s="64">
        <v>13.4297</v>
      </c>
      <c r="H14" s="64">
        <v>13.3672</v>
      </c>
      <c r="I14" s="70">
        <f t="shared" si="0"/>
        <v>13.403799999999999</v>
      </c>
      <c r="J14" s="70"/>
    </row>
    <row r="15" spans="2:14">
      <c r="B15" s="59">
        <v>2400</v>
      </c>
      <c r="C15" s="64">
        <v>747.39099999999996</v>
      </c>
      <c r="D15" s="64">
        <v>13.389900000000001</v>
      </c>
      <c r="E15" s="64">
        <v>13.4274</v>
      </c>
      <c r="F15" s="64">
        <v>13.3658</v>
      </c>
      <c r="G15" s="64">
        <v>13.415800000000001</v>
      </c>
      <c r="H15" s="64">
        <v>13.352399999999999</v>
      </c>
      <c r="I15" s="70">
        <f t="shared" si="0"/>
        <v>13.390260000000001</v>
      </c>
      <c r="J15" s="70"/>
    </row>
    <row r="16" spans="2:14">
      <c r="B16" s="59">
        <v>2600</v>
      </c>
      <c r="C16" s="64">
        <v>774.49300000000005</v>
      </c>
      <c r="D16" s="64">
        <v>13.372299999999999</v>
      </c>
      <c r="E16" s="64">
        <v>13.4133</v>
      </c>
      <c r="F16" s="64">
        <v>13.353999999999999</v>
      </c>
      <c r="G16" s="64">
        <v>13.4033</v>
      </c>
      <c r="H16" s="64">
        <v>13.340299999999999</v>
      </c>
      <c r="I16" s="70">
        <f t="shared" si="0"/>
        <v>13.37664</v>
      </c>
      <c r="J16" s="70"/>
    </row>
    <row r="17" spans="2:10">
      <c r="B17" s="59">
        <v>2800</v>
      </c>
      <c r="C17" s="64">
        <v>801.62</v>
      </c>
      <c r="D17" s="64">
        <v>13.361700000000001</v>
      </c>
      <c r="E17" s="64">
        <v>13.417</v>
      </c>
      <c r="F17" s="64">
        <v>13.346399999999999</v>
      </c>
      <c r="G17" s="64">
        <v>13.395799999999999</v>
      </c>
      <c r="H17" s="64">
        <v>13.330299999999999</v>
      </c>
      <c r="I17" s="70">
        <f t="shared" si="0"/>
        <v>13.370240000000001</v>
      </c>
      <c r="J17" s="70"/>
    </row>
    <row r="18" spans="2:10">
      <c r="B18" s="59">
        <v>3000</v>
      </c>
      <c r="C18" s="64">
        <v>828.53200000000004</v>
      </c>
      <c r="D18" s="64">
        <v>13.3504</v>
      </c>
      <c r="E18" s="64">
        <v>13.39</v>
      </c>
      <c r="F18" s="64">
        <v>13.3316</v>
      </c>
      <c r="G18" s="64">
        <v>13.387600000000001</v>
      </c>
      <c r="H18" s="64">
        <v>13.325799999999999</v>
      </c>
      <c r="I18" s="70">
        <f t="shared" si="0"/>
        <v>13.35708</v>
      </c>
      <c r="J18" s="70"/>
    </row>
    <row r="19" spans="2:10">
      <c r="B19" s="59">
        <v>3200</v>
      </c>
      <c r="C19" s="64">
        <v>855.51900000000001</v>
      </c>
      <c r="D19" s="64">
        <v>13.341799999999999</v>
      </c>
      <c r="E19" s="64">
        <v>13.3771</v>
      </c>
      <c r="F19" s="64">
        <v>13.3254</v>
      </c>
      <c r="G19" s="64">
        <v>13.381</v>
      </c>
      <c r="H19" s="64">
        <v>13.3154</v>
      </c>
      <c r="I19" s="70">
        <f t="shared" si="0"/>
        <v>13.348140000000001</v>
      </c>
      <c r="J19" s="70"/>
    </row>
    <row r="20" spans="2:10">
      <c r="B20" s="59">
        <v>3400</v>
      </c>
      <c r="C20" s="64">
        <v>882.53499999999997</v>
      </c>
      <c r="D20" s="64">
        <v>13.3339</v>
      </c>
      <c r="E20" s="64">
        <v>13.3672</v>
      </c>
      <c r="F20" s="64">
        <v>13.3169</v>
      </c>
      <c r="G20" s="64">
        <v>13.382099999999999</v>
      </c>
      <c r="H20" s="64">
        <v>13.3089</v>
      </c>
      <c r="I20" s="70">
        <f t="shared" si="0"/>
        <v>13.341800000000001</v>
      </c>
      <c r="J20" s="70"/>
    </row>
    <row r="21" spans="2:10">
      <c r="B21" s="59">
        <v>3600</v>
      </c>
      <c r="C21" s="64">
        <v>909.59500000000003</v>
      </c>
      <c r="D21" s="64">
        <v>13.3254</v>
      </c>
      <c r="E21" s="64">
        <v>13.3596</v>
      </c>
      <c r="F21" s="64">
        <v>13.311500000000001</v>
      </c>
      <c r="G21" s="64">
        <v>13.373200000000001</v>
      </c>
      <c r="H21" s="64">
        <v>13.304</v>
      </c>
      <c r="I21" s="70">
        <f t="shared" si="0"/>
        <v>13.334740000000002</v>
      </c>
      <c r="J21" s="70"/>
    </row>
    <row r="22" spans="2:10">
      <c r="B22" s="59">
        <v>3800</v>
      </c>
      <c r="C22" s="64">
        <v>936.40700000000004</v>
      </c>
      <c r="D22" s="64">
        <v>13.321400000000001</v>
      </c>
      <c r="E22" s="64">
        <v>13.3553</v>
      </c>
      <c r="F22" s="64">
        <v>13.303599999999999</v>
      </c>
      <c r="G22" s="64">
        <v>13.370100000000001</v>
      </c>
      <c r="H22" s="64">
        <v>13.299099999999999</v>
      </c>
      <c r="I22" s="70">
        <f t="shared" si="0"/>
        <v>13.3299</v>
      </c>
      <c r="J22" s="70"/>
    </row>
    <row r="23" spans="2:10">
      <c r="B23" s="59">
        <v>4000</v>
      </c>
      <c r="C23" s="64">
        <v>963.45100000000002</v>
      </c>
      <c r="D23" s="64">
        <v>13.3163</v>
      </c>
      <c r="E23" s="64">
        <v>13.347799999999999</v>
      </c>
      <c r="F23" s="64">
        <v>13.298500000000001</v>
      </c>
      <c r="G23" s="64">
        <v>13.3668</v>
      </c>
      <c r="H23" s="64">
        <v>13.2986</v>
      </c>
      <c r="I23" s="70">
        <f t="shared" si="0"/>
        <v>13.325599999999998</v>
      </c>
      <c r="J23" s="70"/>
    </row>
    <row r="24" spans="2:10">
      <c r="B24" s="59">
        <v>4200</v>
      </c>
      <c r="C24" s="64">
        <v>990.40200000000004</v>
      </c>
      <c r="D24" s="64">
        <v>13.3108</v>
      </c>
      <c r="E24" s="64">
        <v>13.3439</v>
      </c>
      <c r="F24" s="64">
        <v>13.294499999999999</v>
      </c>
      <c r="G24" s="64">
        <v>13.3652</v>
      </c>
      <c r="H24" s="64">
        <v>13.291600000000001</v>
      </c>
      <c r="I24" s="70">
        <f t="shared" si="0"/>
        <v>13.321199999999999</v>
      </c>
      <c r="J24" s="70"/>
    </row>
    <row r="25" spans="2:10">
      <c r="B25" s="59">
        <v>4400</v>
      </c>
      <c r="C25" s="64">
        <v>1017.4</v>
      </c>
      <c r="D25" s="64">
        <v>13.3043</v>
      </c>
      <c r="E25" s="64">
        <v>13.336</v>
      </c>
      <c r="F25" s="64">
        <v>13.291</v>
      </c>
      <c r="G25" s="64">
        <v>13.3658</v>
      </c>
      <c r="H25" s="64">
        <v>13.288399999999999</v>
      </c>
      <c r="I25" s="70">
        <f t="shared" si="0"/>
        <v>13.3171</v>
      </c>
      <c r="J25" s="70"/>
    </row>
    <row r="26" spans="2:10">
      <c r="B26" s="59">
        <v>4600</v>
      </c>
      <c r="C26" s="64">
        <v>1044.3800000000001</v>
      </c>
      <c r="D26" s="64">
        <v>13.3001</v>
      </c>
      <c r="E26" s="64">
        <v>13.335900000000001</v>
      </c>
      <c r="F26" s="64">
        <v>13.2879</v>
      </c>
      <c r="G26" s="64">
        <v>13.3598</v>
      </c>
      <c r="H26" s="64">
        <v>13.286099999999999</v>
      </c>
      <c r="I26" s="70">
        <f t="shared" si="0"/>
        <v>13.31396</v>
      </c>
      <c r="J26" s="70"/>
    </row>
    <row r="27" spans="2:10">
      <c r="B27" s="59">
        <v>4800</v>
      </c>
      <c r="C27" s="64">
        <v>1071.28</v>
      </c>
      <c r="D27" s="64">
        <v>13.2966</v>
      </c>
      <c r="E27" s="64">
        <v>13.3299</v>
      </c>
      <c r="F27" s="64">
        <v>13.2852</v>
      </c>
      <c r="G27" s="64">
        <v>13.3592</v>
      </c>
      <c r="H27" s="64">
        <v>13.2837</v>
      </c>
      <c r="I27" s="70">
        <f t="shared" si="0"/>
        <v>13.310919999999999</v>
      </c>
      <c r="J27" s="70"/>
    </row>
    <row r="28" spans="2:10">
      <c r="B28" s="59">
        <v>5000</v>
      </c>
      <c r="C28" s="64">
        <v>1098.2</v>
      </c>
      <c r="D28" s="64">
        <v>13.2936</v>
      </c>
      <c r="E28" s="64">
        <v>13.326700000000001</v>
      </c>
      <c r="F28" s="64">
        <v>13.2828</v>
      </c>
      <c r="G28" s="64">
        <v>13.356299999999999</v>
      </c>
      <c r="H28" s="64">
        <v>13.283300000000001</v>
      </c>
      <c r="I28" s="70">
        <f t="shared" si="0"/>
        <v>13.308539999999999</v>
      </c>
      <c r="J28" s="70"/>
    </row>
    <row r="29" spans="2:10">
      <c r="B29" s="59">
        <v>5200</v>
      </c>
      <c r="C29" s="64">
        <v>1125.18</v>
      </c>
      <c r="D29" s="64">
        <v>13.2933</v>
      </c>
      <c r="E29" s="64">
        <v>13.3263</v>
      </c>
      <c r="F29" s="64">
        <v>13.2826</v>
      </c>
      <c r="G29" s="64">
        <v>13.3567</v>
      </c>
      <c r="H29" s="64">
        <v>13.281599999999999</v>
      </c>
      <c r="I29" s="70">
        <f t="shared" si="0"/>
        <v>13.3081</v>
      </c>
      <c r="J29" s="70"/>
    </row>
    <row r="30" spans="2:10">
      <c r="B30" s="59">
        <v>5400</v>
      </c>
      <c r="C30" s="64">
        <v>1152.18</v>
      </c>
      <c r="D30" s="64">
        <v>13.292999999999999</v>
      </c>
      <c r="E30" s="64">
        <v>13.326000000000001</v>
      </c>
      <c r="F30" s="64">
        <v>13.282299999999999</v>
      </c>
      <c r="G30" s="64">
        <v>13.356299999999999</v>
      </c>
      <c r="H30" s="64">
        <v>13.2814</v>
      </c>
      <c r="I30" s="70">
        <f t="shared" si="0"/>
        <v>13.3078</v>
      </c>
      <c r="J30" s="70"/>
    </row>
    <row r="31" spans="2:10">
      <c r="B31" s="59">
        <v>5600</v>
      </c>
      <c r="C31" s="64">
        <v>1179.22</v>
      </c>
      <c r="D31" s="64">
        <v>13.2927</v>
      </c>
      <c r="E31" s="64">
        <v>13.325699999999999</v>
      </c>
      <c r="F31" s="64">
        <v>13.2821</v>
      </c>
      <c r="G31" s="64">
        <v>13.357799999999999</v>
      </c>
      <c r="H31" s="64">
        <v>13.2813</v>
      </c>
      <c r="I31" s="70">
        <f t="shared" si="0"/>
        <v>13.307919999999999</v>
      </c>
      <c r="J31" s="70"/>
    </row>
    <row r="32" spans="2:10">
      <c r="B32" s="59">
        <v>5800</v>
      </c>
      <c r="C32" s="64">
        <v>1206.17</v>
      </c>
      <c r="D32" s="64">
        <v>13.292299999999999</v>
      </c>
      <c r="E32" s="64">
        <v>13.3254</v>
      </c>
      <c r="F32" s="64">
        <v>13.2818</v>
      </c>
      <c r="G32" s="64">
        <v>13.3574</v>
      </c>
      <c r="H32" s="64">
        <v>13.280900000000001</v>
      </c>
      <c r="I32" s="70">
        <f t="shared" si="0"/>
        <v>13.30756</v>
      </c>
      <c r="J32" s="70"/>
    </row>
    <row r="33" spans="2:10">
      <c r="B33" s="59">
        <v>6000</v>
      </c>
      <c r="C33" s="64">
        <v>1233.03</v>
      </c>
      <c r="D33" s="64">
        <v>13.2919</v>
      </c>
      <c r="E33" s="64">
        <v>13.325200000000001</v>
      </c>
      <c r="F33" s="64">
        <v>13.281499999999999</v>
      </c>
      <c r="G33" s="64">
        <v>13.360900000000001</v>
      </c>
      <c r="H33" s="64">
        <v>13.2806</v>
      </c>
      <c r="I33" s="70">
        <f t="shared" si="0"/>
        <v>13.308019999999999</v>
      </c>
      <c r="J33" s="70"/>
    </row>
    <row r="34" spans="2:10">
      <c r="B34" s="59">
        <v>6200</v>
      </c>
      <c r="C34" s="64">
        <v>1260.17</v>
      </c>
      <c r="D34" s="64">
        <v>13.291600000000001</v>
      </c>
      <c r="E34" s="64">
        <v>13.3249</v>
      </c>
      <c r="F34" s="64">
        <v>13.2812</v>
      </c>
      <c r="G34" s="64">
        <v>13.36</v>
      </c>
      <c r="H34" s="64">
        <v>13.2803</v>
      </c>
      <c r="I34" s="70">
        <f t="shared" si="0"/>
        <v>13.307599999999999</v>
      </c>
      <c r="J34" s="70"/>
    </row>
    <row r="35" spans="2:10">
      <c r="B35" s="59">
        <v>6400</v>
      </c>
      <c r="C35" s="64">
        <v>1287.2</v>
      </c>
      <c r="D35" s="64">
        <v>13.2912</v>
      </c>
      <c r="E35" s="64">
        <v>13.3245</v>
      </c>
      <c r="F35" s="64">
        <v>13.280799999999999</v>
      </c>
      <c r="G35" s="64">
        <v>13.3598</v>
      </c>
      <c r="H35" s="64">
        <v>13.28</v>
      </c>
      <c r="I35" s="70">
        <f t="shared" si="0"/>
        <v>13.307259999999999</v>
      </c>
      <c r="J35" s="70"/>
    </row>
    <row r="36" spans="2:10">
      <c r="B36" s="59">
        <v>6600</v>
      </c>
      <c r="C36" s="64">
        <v>1314.16</v>
      </c>
      <c r="D36" s="64">
        <v>13.290699999999999</v>
      </c>
      <c r="E36" s="64">
        <v>13.3241</v>
      </c>
      <c r="F36" s="64">
        <v>13.2805</v>
      </c>
      <c r="G36" s="64">
        <v>13.3575</v>
      </c>
      <c r="H36" s="64">
        <v>13.2798</v>
      </c>
      <c r="I36" s="70">
        <f t="shared" si="0"/>
        <v>13.306520000000001</v>
      </c>
      <c r="J36" s="70"/>
    </row>
    <row r="37" spans="2:10">
      <c r="B37" s="59">
        <v>6800</v>
      </c>
      <c r="C37" s="64">
        <v>1341.04</v>
      </c>
      <c r="D37" s="64">
        <v>13.2902</v>
      </c>
      <c r="E37" s="64">
        <v>13.3238</v>
      </c>
      <c r="F37" s="64">
        <v>13.280099999999999</v>
      </c>
      <c r="G37" s="64">
        <v>13.358000000000001</v>
      </c>
      <c r="H37" s="64">
        <v>13.279500000000001</v>
      </c>
      <c r="I37" s="70">
        <f t="shared" si="0"/>
        <v>13.306319999999999</v>
      </c>
      <c r="J37" s="70"/>
    </row>
    <row r="38" spans="2:10">
      <c r="B38" s="59">
        <v>7000</v>
      </c>
      <c r="C38" s="64">
        <v>1368.04</v>
      </c>
      <c r="D38" s="64">
        <v>13.2898</v>
      </c>
      <c r="E38" s="64">
        <v>13.323399999999999</v>
      </c>
      <c r="F38" s="64">
        <v>13.2797</v>
      </c>
      <c r="G38" s="64">
        <v>13.3545</v>
      </c>
      <c r="H38" s="64">
        <v>13.2791</v>
      </c>
      <c r="I38" s="70">
        <f t="shared" si="0"/>
        <v>13.305299999999999</v>
      </c>
      <c r="J38" s="70"/>
    </row>
    <row r="39" spans="2:10">
      <c r="B39" s="59">
        <v>7200</v>
      </c>
      <c r="C39" s="64">
        <v>1394.95</v>
      </c>
      <c r="D39" s="64">
        <v>13.289300000000001</v>
      </c>
      <c r="E39" s="64">
        <v>13.3231</v>
      </c>
      <c r="F39" s="64">
        <v>13.279299999999999</v>
      </c>
      <c r="G39" s="64">
        <v>13.3545</v>
      </c>
      <c r="H39" s="64">
        <v>13.278700000000001</v>
      </c>
      <c r="I39" s="70">
        <f t="shared" si="0"/>
        <v>13.30498</v>
      </c>
      <c r="J39" s="70"/>
    </row>
    <row r="40" spans="2:10">
      <c r="B40" s="59">
        <v>7400</v>
      </c>
      <c r="C40" s="64">
        <v>1421.93</v>
      </c>
      <c r="D40" s="64">
        <v>13.2888</v>
      </c>
      <c r="E40" s="64">
        <v>13.322699999999999</v>
      </c>
      <c r="F40" s="64">
        <v>13.2789</v>
      </c>
      <c r="G40" s="64">
        <v>13.354200000000001</v>
      </c>
      <c r="H40" s="64">
        <v>13.2784</v>
      </c>
      <c r="I40" s="70">
        <f t="shared" si="0"/>
        <v>13.304599999999999</v>
      </c>
      <c r="J40" s="70"/>
    </row>
    <row r="41" spans="2:10">
      <c r="B41" s="59">
        <v>7600</v>
      </c>
      <c r="C41" s="64">
        <v>1448.9</v>
      </c>
      <c r="D41" s="64">
        <v>13.2883</v>
      </c>
      <c r="E41" s="64">
        <v>13.3223</v>
      </c>
      <c r="F41" s="64">
        <v>13.278499999999999</v>
      </c>
      <c r="G41" s="64">
        <v>13.353999999999999</v>
      </c>
      <c r="H41" s="64">
        <v>13.278</v>
      </c>
      <c r="I41" s="70">
        <f t="shared" si="0"/>
        <v>13.304220000000001</v>
      </c>
      <c r="J41" s="70"/>
    </row>
    <row r="42" spans="2:10">
      <c r="B42" s="59">
        <v>7800</v>
      </c>
      <c r="C42" s="64">
        <v>1475.95</v>
      </c>
      <c r="D42" s="64">
        <v>13.287800000000001</v>
      </c>
      <c r="E42" s="64">
        <v>13.3216</v>
      </c>
      <c r="F42" s="64">
        <v>13.2781</v>
      </c>
      <c r="G42" s="64">
        <v>13.3531</v>
      </c>
      <c r="H42" s="64">
        <v>13.277699999999999</v>
      </c>
      <c r="I42" s="70">
        <f t="shared" si="0"/>
        <v>13.303659999999999</v>
      </c>
      <c r="J42" s="70"/>
    </row>
    <row r="43" spans="2:10">
      <c r="B43" s="59">
        <v>8000</v>
      </c>
      <c r="C43" s="64">
        <v>1503.02</v>
      </c>
      <c r="D43" s="64">
        <v>13.2872</v>
      </c>
      <c r="E43" s="64">
        <v>13.321</v>
      </c>
      <c r="F43" s="64">
        <v>13.277699999999999</v>
      </c>
      <c r="G43" s="64">
        <v>13.3529</v>
      </c>
      <c r="H43" s="64">
        <v>13.2773</v>
      </c>
      <c r="I43" s="70">
        <f t="shared" si="0"/>
        <v>13.30322</v>
      </c>
      <c r="J43" s="70"/>
    </row>
    <row r="44" spans="2:10">
      <c r="B44" s="59">
        <v>8200</v>
      </c>
      <c r="C44" s="64">
        <v>1530.06</v>
      </c>
      <c r="D44" s="64">
        <v>13.2872</v>
      </c>
      <c r="E44" s="64">
        <v>13.321</v>
      </c>
      <c r="F44" s="64">
        <v>13.277699999999999</v>
      </c>
      <c r="G44" s="64">
        <v>13.3529</v>
      </c>
      <c r="H44" s="64">
        <v>13.2773</v>
      </c>
      <c r="I44" s="70">
        <f t="shared" si="0"/>
        <v>13.30322</v>
      </c>
      <c r="J44" s="70"/>
    </row>
    <row r="45" spans="2:10">
      <c r="B45" s="59">
        <v>8400</v>
      </c>
      <c r="C45" s="64">
        <v>1557.06</v>
      </c>
      <c r="D45" s="64">
        <v>13.2872</v>
      </c>
      <c r="E45" s="64">
        <v>13.321</v>
      </c>
      <c r="F45" s="64">
        <v>13.277699999999999</v>
      </c>
      <c r="G45" s="64">
        <v>13.3529</v>
      </c>
      <c r="H45" s="64">
        <v>13.2773</v>
      </c>
      <c r="I45" s="70">
        <f t="shared" si="0"/>
        <v>13.30322</v>
      </c>
      <c r="J45" s="70"/>
    </row>
    <row r="46" spans="2:10">
      <c r="B46" s="59">
        <v>8600</v>
      </c>
      <c r="C46" s="64">
        <v>1584.04</v>
      </c>
      <c r="D46" s="64">
        <v>13.2872</v>
      </c>
      <c r="E46" s="64">
        <v>13.321</v>
      </c>
      <c r="F46" s="64">
        <v>13.277699999999999</v>
      </c>
      <c r="G46" s="64">
        <v>13.3529</v>
      </c>
      <c r="H46" s="64">
        <v>13.2773</v>
      </c>
      <c r="I46" s="70">
        <f t="shared" si="0"/>
        <v>13.30322</v>
      </c>
      <c r="J46" s="70"/>
    </row>
    <row r="47" spans="2:10">
      <c r="B47" s="59">
        <v>8800</v>
      </c>
      <c r="C47" s="64">
        <v>1611.04</v>
      </c>
      <c r="D47" s="64">
        <v>13.2872</v>
      </c>
      <c r="E47" s="64">
        <v>13.321</v>
      </c>
      <c r="F47" s="64">
        <v>13.277699999999999</v>
      </c>
      <c r="G47" s="64">
        <v>13.3529</v>
      </c>
      <c r="H47" s="64">
        <v>13.2773</v>
      </c>
      <c r="I47" s="70">
        <f t="shared" si="0"/>
        <v>13.30322</v>
      </c>
      <c r="J47" s="70"/>
    </row>
    <row r="48" spans="2:10">
      <c r="B48" s="59">
        <v>9000</v>
      </c>
      <c r="C48" s="64">
        <v>1638.12</v>
      </c>
      <c r="D48" s="64">
        <v>13.2872</v>
      </c>
      <c r="E48" s="64">
        <v>13.321</v>
      </c>
      <c r="F48" s="64">
        <v>13.277699999999999</v>
      </c>
      <c r="G48" s="64">
        <v>13.3529</v>
      </c>
      <c r="H48" s="64">
        <v>13.2773</v>
      </c>
      <c r="I48" s="70">
        <f t="shared" si="0"/>
        <v>13.30322</v>
      </c>
      <c r="J48" s="70"/>
    </row>
    <row r="49" spans="2:10">
      <c r="B49" s="59">
        <v>9200</v>
      </c>
      <c r="C49" s="64">
        <v>1665.06</v>
      </c>
      <c r="D49" s="64">
        <v>13.2872</v>
      </c>
      <c r="E49" s="64">
        <v>13.321</v>
      </c>
      <c r="F49" s="64">
        <v>13.2776</v>
      </c>
      <c r="G49" s="64">
        <v>13.3529</v>
      </c>
      <c r="H49" s="64">
        <v>13.2773</v>
      </c>
      <c r="I49" s="70">
        <f t="shared" si="0"/>
        <v>13.3032</v>
      </c>
      <c r="J49" s="70"/>
    </row>
    <row r="50" spans="2:10">
      <c r="B50" s="59">
        <v>9400</v>
      </c>
      <c r="C50" s="64">
        <v>1692.06</v>
      </c>
      <c r="D50" s="64">
        <v>13.2872</v>
      </c>
      <c r="E50" s="64">
        <v>13.321</v>
      </c>
      <c r="F50" s="64">
        <v>13.2776</v>
      </c>
      <c r="G50" s="64">
        <v>13.3529</v>
      </c>
      <c r="H50" s="64">
        <v>13.2773</v>
      </c>
      <c r="I50" s="70">
        <f t="shared" si="0"/>
        <v>13.3032</v>
      </c>
      <c r="J50" s="70"/>
    </row>
    <row r="51" spans="2:10">
      <c r="B51" s="59">
        <v>9600</v>
      </c>
      <c r="C51" s="64">
        <v>1719</v>
      </c>
      <c r="D51" s="64">
        <v>13.2872</v>
      </c>
      <c r="E51" s="64">
        <v>13.321</v>
      </c>
      <c r="F51" s="64">
        <v>13.2776</v>
      </c>
      <c r="G51" s="64">
        <v>13.3529</v>
      </c>
      <c r="H51" s="64">
        <v>13.2773</v>
      </c>
      <c r="I51" s="70">
        <f t="shared" si="0"/>
        <v>13.3032</v>
      </c>
      <c r="J51" s="70"/>
    </row>
    <row r="52" spans="2:10">
      <c r="B52" s="59">
        <v>9800</v>
      </c>
      <c r="C52" s="64">
        <v>1745.87</v>
      </c>
      <c r="D52" s="64">
        <v>13.2872</v>
      </c>
      <c r="E52" s="64">
        <v>13.321</v>
      </c>
      <c r="F52" s="64">
        <v>13.2776</v>
      </c>
      <c r="G52" s="64">
        <v>13.3529</v>
      </c>
      <c r="H52" s="64">
        <v>13.2773</v>
      </c>
      <c r="I52" s="70">
        <f t="shared" si="0"/>
        <v>13.3032</v>
      </c>
      <c r="J52" s="70"/>
    </row>
    <row r="53" spans="2:10">
      <c r="B53" s="59">
        <v>10000</v>
      </c>
      <c r="C53" s="64">
        <v>1772.97</v>
      </c>
      <c r="D53" s="64">
        <v>13.2872</v>
      </c>
      <c r="E53" s="64">
        <v>13.321</v>
      </c>
      <c r="F53" s="64">
        <v>13.2776</v>
      </c>
      <c r="G53" s="64">
        <v>13.3529</v>
      </c>
      <c r="H53" s="64">
        <v>13.2773</v>
      </c>
      <c r="I53" s="70">
        <f t="shared" si="0"/>
        <v>13.3032</v>
      </c>
      <c r="J53" s="70"/>
    </row>
  </sheetData>
  <pageMargins left="0.7" right="0.7" top="0.75" bottom="0.75" header="0.3" footer="0.3"/>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C6532F-FC7E-B44C-B6FD-DD226D499422}">
  <sheetPr codeName="Sheet38">
    <tabColor theme="9"/>
  </sheetPr>
  <dimension ref="A1"/>
  <sheetViews>
    <sheetView view="pageBreakPreview" zoomScale="60" zoomScaleNormal="100" workbookViewId="0">
      <selection activeCell="C3" sqref="C3:H53"/>
    </sheetView>
  </sheetViews>
  <sheetFormatPr baseColWidth="10" defaultRowHeight="16"/>
  <sheetData/>
  <pageMargins left="0.7" right="0.7" top="0.75" bottom="0.75" header="0.3" footer="0.3"/>
  <pageSetup paperSize="9" orientation="portrait" horizontalDpi="0" verticalDpi="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B6F22-7683-A044-9EF1-8A371C0B19FE}">
  <sheetPr codeName="Sheet39"/>
  <dimension ref="B1:P122"/>
  <sheetViews>
    <sheetView workbookViewId="0">
      <selection activeCell="C3" sqref="C3:H53"/>
    </sheetView>
  </sheetViews>
  <sheetFormatPr baseColWidth="10" defaultRowHeight="16"/>
  <cols>
    <col min="1" max="3" width="10.83203125" style="59"/>
    <col min="4" max="4" width="20.1640625" style="60" bestFit="1" customWidth="1"/>
    <col min="5" max="5" width="12.5" style="60" bestFit="1" customWidth="1"/>
    <col min="6" max="6" width="15.5" style="60" bestFit="1" customWidth="1"/>
    <col min="7" max="10" width="10.83203125" style="60"/>
    <col min="11" max="11" width="14.83203125" style="60" bestFit="1" customWidth="1"/>
    <col min="12" max="12" width="13.6640625" style="60" bestFit="1" customWidth="1"/>
    <col min="13" max="16384" width="10.83203125" style="59"/>
  </cols>
  <sheetData>
    <row r="1" spans="2:16">
      <c r="D1" s="60" t="s">
        <v>73</v>
      </c>
      <c r="E1" s="60" t="s">
        <v>74</v>
      </c>
      <c r="F1" s="511" t="s">
        <v>72</v>
      </c>
      <c r="G1" s="511"/>
      <c r="H1" s="511"/>
      <c r="I1" s="511"/>
      <c r="J1" s="511"/>
      <c r="L1" s="60" t="s">
        <v>71</v>
      </c>
    </row>
    <row r="2" spans="2:16">
      <c r="B2" s="59" t="s">
        <v>70</v>
      </c>
      <c r="C2" s="59" t="s">
        <v>69</v>
      </c>
      <c r="D2" s="60" t="s">
        <v>67</v>
      </c>
      <c r="E2" s="60" t="s">
        <v>68</v>
      </c>
      <c r="F2" s="60" t="s">
        <v>66</v>
      </c>
      <c r="G2" s="60" t="s">
        <v>65</v>
      </c>
      <c r="H2" s="60" t="s">
        <v>64</v>
      </c>
      <c r="I2" s="60" t="s">
        <v>63</v>
      </c>
      <c r="J2" s="60" t="s">
        <v>62</v>
      </c>
      <c r="K2" s="60" t="s">
        <v>61</v>
      </c>
      <c r="L2" s="60" t="s">
        <v>60</v>
      </c>
      <c r="P2" s="66" t="s">
        <v>59</v>
      </c>
    </row>
    <row r="3" spans="2:16">
      <c r="B3" s="59">
        <v>1</v>
      </c>
      <c r="C3" s="65">
        <v>1</v>
      </c>
      <c r="D3" s="60">
        <f t="shared" ref="D3:D62" si="0">$E$3</f>
        <v>1.2596397116574809E-2</v>
      </c>
      <c r="E3" s="60">
        <f>Reg_30days!Z32</f>
        <v>1.2596397116574809E-2</v>
      </c>
      <c r="F3" s="64">
        <v>2.4787300000000002E-2</v>
      </c>
      <c r="G3" s="64">
        <v>2.47672E-2</v>
      </c>
      <c r="H3" s="64">
        <v>2.47887E-2</v>
      </c>
      <c r="I3" s="64">
        <v>2.47771E-2</v>
      </c>
      <c r="J3" s="64">
        <v>2.4776099999999999E-2</v>
      </c>
      <c r="K3" s="62">
        <f>AVERAGE(F3:J3)</f>
        <v>2.4779279999999997E-2</v>
      </c>
      <c r="L3" s="60">
        <f>AVERAGE(K3:K6)</f>
        <v>2.4531789999999998E-2</v>
      </c>
    </row>
    <row r="4" spans="2:16">
      <c r="B4" s="59">
        <v>2</v>
      </c>
      <c r="C4" s="65">
        <v>2</v>
      </c>
      <c r="D4" s="60">
        <f t="shared" si="0"/>
        <v>1.2596397116574809E-2</v>
      </c>
      <c r="E4" s="60">
        <f>Reg_30days!Z33</f>
        <v>1.3190538132291667E-2</v>
      </c>
      <c r="F4" s="64">
        <v>2.4799000000000002E-2</v>
      </c>
      <c r="G4" s="64">
        <v>2.4263699999999999E-2</v>
      </c>
      <c r="H4" s="64">
        <v>2.4807099999999999E-2</v>
      </c>
      <c r="I4" s="64">
        <v>2.4344999999999999E-2</v>
      </c>
      <c r="J4" s="64">
        <v>2.3620599999999999E-2</v>
      </c>
      <c r="K4" s="62">
        <f t="shared" ref="K4:K62" si="1">AVERAGE(F4:J4)</f>
        <v>2.4367079999999996E-2</v>
      </c>
      <c r="L4" s="60">
        <f>AVERAGE(K3:K7)</f>
        <v>2.4563419999999996E-2</v>
      </c>
    </row>
    <row r="5" spans="2:16">
      <c r="B5" s="59">
        <v>3</v>
      </c>
      <c r="C5" s="65">
        <v>3</v>
      </c>
      <c r="D5" s="60">
        <f t="shared" si="0"/>
        <v>1.2596397116574809E-2</v>
      </c>
      <c r="E5" s="60">
        <f>Reg_30days!Z34</f>
        <v>1.4105238570401144E-2</v>
      </c>
      <c r="F5" s="64">
        <v>2.4799999999999999E-2</v>
      </c>
      <c r="G5" s="64">
        <v>2.4291500000000001E-2</v>
      </c>
      <c r="H5" s="64">
        <v>2.4810700000000002E-2</v>
      </c>
      <c r="I5" s="64">
        <v>2.4221400000000001E-2</v>
      </c>
      <c r="J5" s="64">
        <v>2.3691199999999999E-2</v>
      </c>
      <c r="K5" s="62">
        <f t="shared" si="1"/>
        <v>2.4362959999999999E-2</v>
      </c>
      <c r="L5" s="60">
        <f>AVERAGE(K3:K8)</f>
        <v>2.4491736666666663E-2</v>
      </c>
    </row>
    <row r="6" spans="2:16">
      <c r="B6" s="59">
        <v>4</v>
      </c>
      <c r="C6" s="65">
        <v>4</v>
      </c>
      <c r="D6" s="60">
        <f t="shared" si="0"/>
        <v>1.2596397116574809E-2</v>
      </c>
      <c r="E6" s="60">
        <f>Reg_30days!Z35</f>
        <v>1.5091188888357934E-2</v>
      </c>
      <c r="F6" s="64">
        <v>2.47976E-2</v>
      </c>
      <c r="G6" s="64">
        <v>2.44078E-2</v>
      </c>
      <c r="H6" s="64">
        <v>2.4804900000000001E-2</v>
      </c>
      <c r="I6" s="64">
        <v>2.4297599999999999E-2</v>
      </c>
      <c r="J6" s="64">
        <v>2.4781299999999999E-2</v>
      </c>
      <c r="K6" s="62">
        <f t="shared" si="1"/>
        <v>2.4617840000000002E-2</v>
      </c>
      <c r="L6" s="60">
        <f>AVERAGE(K3:K9)</f>
        <v>2.4516385714285712E-2</v>
      </c>
    </row>
    <row r="7" spans="2:16">
      <c r="B7" s="59">
        <v>5</v>
      </c>
      <c r="C7" s="65">
        <v>5</v>
      </c>
      <c r="D7" s="60">
        <f t="shared" si="0"/>
        <v>1.2596397116574809E-2</v>
      </c>
      <c r="E7" s="60">
        <f>Reg_30days!Z36</f>
        <v>1.5831502575174679E-2</v>
      </c>
      <c r="F7" s="64">
        <v>2.4798000000000001E-2</v>
      </c>
      <c r="G7" s="64">
        <v>2.4750299999999999E-2</v>
      </c>
      <c r="H7" s="64">
        <v>2.4801900000000002E-2</v>
      </c>
      <c r="I7" s="64">
        <v>2.4393000000000001E-2</v>
      </c>
      <c r="J7" s="64">
        <v>2.4706499999999999E-2</v>
      </c>
      <c r="K7" s="62">
        <f t="shared" si="1"/>
        <v>2.468994E-2</v>
      </c>
      <c r="L7" s="60">
        <f t="shared" ref="L7:L59" si="2">AVERAGE(K4:K10)</f>
        <v>2.4424459999999999E-2</v>
      </c>
    </row>
    <row r="8" spans="2:16">
      <c r="B8" s="59">
        <v>6</v>
      </c>
      <c r="C8" s="65">
        <v>6</v>
      </c>
      <c r="D8" s="60">
        <f t="shared" si="0"/>
        <v>1.2596397116574809E-2</v>
      </c>
      <c r="E8" s="60">
        <f>Reg_30days!Z37</f>
        <v>1.6559195584104503E-2</v>
      </c>
      <c r="F8" s="64">
        <v>2.4789800000000001E-2</v>
      </c>
      <c r="G8" s="64">
        <v>2.40369E-2</v>
      </c>
      <c r="H8" s="64">
        <v>2.4795399999999999E-2</v>
      </c>
      <c r="I8" s="64">
        <v>2.3569199999999998E-2</v>
      </c>
      <c r="J8" s="64">
        <v>2.3475300000000001E-2</v>
      </c>
      <c r="K8" s="62">
        <f t="shared" si="1"/>
        <v>2.413332E-2</v>
      </c>
      <c r="L8" s="60">
        <f t="shared" si="2"/>
        <v>2.4479242857142858E-2</v>
      </c>
    </row>
    <row r="9" spans="2:16">
      <c r="B9" s="59">
        <v>7</v>
      </c>
      <c r="C9" s="65">
        <v>7</v>
      </c>
      <c r="D9" s="60">
        <f t="shared" si="0"/>
        <v>1.2596397116574809E-2</v>
      </c>
      <c r="E9" s="60">
        <f>Reg_30days!Z38</f>
        <v>1.7423507423747826E-2</v>
      </c>
      <c r="F9" s="64">
        <v>2.4777400000000002E-2</v>
      </c>
      <c r="G9" s="64">
        <v>2.4215299999999999E-2</v>
      </c>
      <c r="H9" s="64">
        <v>2.4786599999999999E-2</v>
      </c>
      <c r="I9" s="64">
        <v>2.47735E-2</v>
      </c>
      <c r="J9" s="64">
        <v>2.4768600000000002E-2</v>
      </c>
      <c r="K9" s="62">
        <f t="shared" si="1"/>
        <v>2.466428E-2</v>
      </c>
      <c r="L9" s="60">
        <f t="shared" si="2"/>
        <v>2.4427882857142858E-2</v>
      </c>
    </row>
    <row r="10" spans="2:16">
      <c r="B10" s="59">
        <v>8</v>
      </c>
      <c r="C10" s="65">
        <v>8</v>
      </c>
      <c r="D10" s="60">
        <f t="shared" si="0"/>
        <v>1.2596397116574809E-2</v>
      </c>
      <c r="E10" s="60">
        <f>Reg_30days!Z39</f>
        <v>1.7916830283920514E-2</v>
      </c>
      <c r="F10" s="64">
        <v>2.4774399999999999E-2</v>
      </c>
      <c r="G10" s="64">
        <v>2.2984899999999999E-2</v>
      </c>
      <c r="H10" s="64">
        <v>2.4781500000000001E-2</v>
      </c>
      <c r="I10" s="64">
        <v>2.3375099999999999E-2</v>
      </c>
      <c r="J10" s="64">
        <v>2.47631E-2</v>
      </c>
      <c r="K10" s="62">
        <f t="shared" si="1"/>
        <v>2.4135799999999999E-2</v>
      </c>
      <c r="L10" s="60">
        <f t="shared" si="2"/>
        <v>2.4405485714285715E-2</v>
      </c>
    </row>
    <row r="11" spans="2:16">
      <c r="B11" s="59">
        <v>9</v>
      </c>
      <c r="C11" s="65">
        <v>9</v>
      </c>
      <c r="D11" s="60">
        <f t="shared" si="0"/>
        <v>1.2596397116574809E-2</v>
      </c>
      <c r="E11" s="60">
        <f>Reg_30days!Z40</f>
        <v>1.8746478938799601E-2</v>
      </c>
      <c r="F11" s="64">
        <v>2.4754600000000002E-2</v>
      </c>
      <c r="G11" s="64">
        <v>2.4734699999999998E-2</v>
      </c>
      <c r="H11" s="64">
        <v>2.4769900000000001E-2</v>
      </c>
      <c r="I11" s="64">
        <v>2.47456E-2</v>
      </c>
      <c r="J11" s="64">
        <v>2.4747999999999999E-2</v>
      </c>
      <c r="K11" s="62">
        <f t="shared" si="1"/>
        <v>2.4750559999999998E-2</v>
      </c>
      <c r="L11" s="60">
        <f t="shared" si="2"/>
        <v>2.4375088571428567E-2</v>
      </c>
    </row>
    <row r="12" spans="2:16">
      <c r="B12" s="59">
        <v>10</v>
      </c>
      <c r="C12" s="65">
        <v>10</v>
      </c>
      <c r="D12" s="60">
        <f t="shared" si="0"/>
        <v>1.2596397116574809E-2</v>
      </c>
      <c r="E12" s="60">
        <f>Reg_30days!Z41</f>
        <v>1.9534492665026933E-2</v>
      </c>
      <c r="F12" s="64">
        <v>2.3606700000000001E-2</v>
      </c>
      <c r="G12" s="64">
        <v>2.33376E-2</v>
      </c>
      <c r="H12" s="64">
        <v>2.4756899999999998E-2</v>
      </c>
      <c r="I12" s="64">
        <v>2.3580899999999998E-2</v>
      </c>
      <c r="J12" s="64">
        <v>2.4735099999999999E-2</v>
      </c>
      <c r="K12" s="62">
        <f t="shared" si="1"/>
        <v>2.4003439999999997E-2</v>
      </c>
      <c r="L12" s="60">
        <f t="shared" si="2"/>
        <v>2.4356111428571425E-2</v>
      </c>
    </row>
    <row r="13" spans="2:16">
      <c r="B13" s="59">
        <v>11</v>
      </c>
      <c r="C13" s="65">
        <v>11</v>
      </c>
      <c r="D13" s="60">
        <f t="shared" si="0"/>
        <v>1.2596397116574809E-2</v>
      </c>
      <c r="E13" s="60">
        <f>Reg_30days!Z42</f>
        <v>2.0085907841458608E-2</v>
      </c>
      <c r="F13" s="64">
        <v>2.4729899999999999E-2</v>
      </c>
      <c r="G13" s="64">
        <v>2.45224E-2</v>
      </c>
      <c r="H13" s="64">
        <v>2.47549E-2</v>
      </c>
      <c r="I13" s="64">
        <v>2.3579699999999999E-2</v>
      </c>
      <c r="J13" s="64">
        <v>2.4718400000000001E-2</v>
      </c>
      <c r="K13" s="62">
        <f t="shared" si="1"/>
        <v>2.446106E-2</v>
      </c>
      <c r="L13" s="60">
        <f t="shared" si="2"/>
        <v>2.4321019999999995E-2</v>
      </c>
    </row>
    <row r="14" spans="2:16">
      <c r="B14" s="59">
        <v>12</v>
      </c>
      <c r="C14" s="65">
        <v>12</v>
      </c>
      <c r="D14" s="60">
        <f t="shared" si="0"/>
        <v>1.2596397116574809E-2</v>
      </c>
      <c r="E14" s="60">
        <f>Reg_30days!Z43</f>
        <v>2.0574636825838793E-2</v>
      </c>
      <c r="F14" s="64">
        <v>2.47123E-2</v>
      </c>
      <c r="G14" s="64">
        <v>2.3566899999999998E-2</v>
      </c>
      <c r="H14" s="64">
        <v>2.4719399999999999E-2</v>
      </c>
      <c r="I14" s="64">
        <v>2.46936E-2</v>
      </c>
      <c r="J14" s="64">
        <v>2.46936E-2</v>
      </c>
      <c r="K14" s="62">
        <f t="shared" si="1"/>
        <v>2.4477159999999998E-2</v>
      </c>
      <c r="L14" s="60">
        <f t="shared" si="2"/>
        <v>2.4385951428571424E-2</v>
      </c>
    </row>
    <row r="15" spans="2:16">
      <c r="B15" s="59">
        <v>13</v>
      </c>
      <c r="C15" s="65">
        <v>13</v>
      </c>
      <c r="D15" s="60">
        <f t="shared" si="0"/>
        <v>1.2596397116574809E-2</v>
      </c>
      <c r="E15" s="60">
        <f>Reg_30days!Z44</f>
        <v>2.1674524322396777E-2</v>
      </c>
      <c r="F15" s="64">
        <v>2.4685800000000001E-2</v>
      </c>
      <c r="G15" s="64">
        <v>2.3553500000000002E-2</v>
      </c>
      <c r="H15" s="64">
        <v>2.4697500000000001E-2</v>
      </c>
      <c r="I15" s="64">
        <v>2.35514E-2</v>
      </c>
      <c r="J15" s="64">
        <v>2.3514199999999999E-2</v>
      </c>
      <c r="K15" s="62">
        <f t="shared" si="1"/>
        <v>2.4000479999999998E-2</v>
      </c>
      <c r="L15" s="60">
        <f t="shared" si="2"/>
        <v>2.435372571428571E-2</v>
      </c>
    </row>
    <row r="16" spans="2:16">
      <c r="B16" s="59">
        <v>14</v>
      </c>
      <c r="C16" s="65">
        <v>14</v>
      </c>
      <c r="D16" s="60">
        <f t="shared" si="0"/>
        <v>1.2596397116574809E-2</v>
      </c>
      <c r="E16" s="60">
        <f>Reg_30days!Z45</f>
        <v>2.2735848517223801E-2</v>
      </c>
      <c r="F16" s="64">
        <v>2.46485E-2</v>
      </c>
      <c r="G16" s="64">
        <v>2.4614899999999999E-2</v>
      </c>
      <c r="H16" s="64">
        <v>2.4665200000000002E-2</v>
      </c>
      <c r="I16" s="64">
        <v>2.4635899999999999E-2</v>
      </c>
      <c r="J16" s="64">
        <v>2.35287E-2</v>
      </c>
      <c r="K16" s="62">
        <f t="shared" si="1"/>
        <v>2.4418639999999998E-2</v>
      </c>
      <c r="L16" s="60">
        <f t="shared" si="2"/>
        <v>2.4411297142857141E-2</v>
      </c>
    </row>
    <row r="17" spans="2:12">
      <c r="B17" s="59">
        <v>15</v>
      </c>
      <c r="C17" s="65">
        <v>15</v>
      </c>
      <c r="D17" s="60">
        <f t="shared" si="0"/>
        <v>1.2596397116574809E-2</v>
      </c>
      <c r="E17" s="60">
        <f>Reg_30days!Z46</f>
        <v>2.3620099698526163E-2</v>
      </c>
      <c r="F17" s="64">
        <v>2.4602700000000002E-2</v>
      </c>
      <c r="G17" s="64">
        <v>2.4565400000000001E-2</v>
      </c>
      <c r="H17" s="64">
        <v>2.46135E-2</v>
      </c>
      <c r="I17" s="64">
        <v>2.4583000000000001E-2</v>
      </c>
      <c r="J17" s="64">
        <v>2.4587000000000001E-2</v>
      </c>
      <c r="K17" s="62">
        <f t="shared" si="1"/>
        <v>2.4590319999999999E-2</v>
      </c>
      <c r="L17" s="60">
        <f t="shared" si="2"/>
        <v>2.437110857142857E-2</v>
      </c>
    </row>
    <row r="18" spans="2:12">
      <c r="B18" s="59">
        <v>16</v>
      </c>
      <c r="C18" s="65">
        <v>16</v>
      </c>
      <c r="D18" s="60">
        <f t="shared" si="0"/>
        <v>1.2596397116574809E-2</v>
      </c>
      <c r="E18" s="60">
        <f>Reg_30days!Z47</f>
        <v>2.4767234629103567E-2</v>
      </c>
      <c r="F18" s="64">
        <v>2.45294E-2</v>
      </c>
      <c r="G18" s="64">
        <v>2.4524000000000001E-2</v>
      </c>
      <c r="H18" s="64">
        <v>2.4543599999999999E-2</v>
      </c>
      <c r="I18" s="64">
        <v>2.4510299999999999E-2</v>
      </c>
      <c r="J18" s="64">
        <v>2.4517600000000001E-2</v>
      </c>
      <c r="K18" s="62">
        <f t="shared" si="1"/>
        <v>2.4524979999999998E-2</v>
      </c>
      <c r="L18" s="60">
        <f t="shared" si="2"/>
        <v>2.4204671428571429E-2</v>
      </c>
    </row>
    <row r="19" spans="2:12">
      <c r="B19" s="59">
        <v>17</v>
      </c>
      <c r="C19" s="65">
        <v>17</v>
      </c>
      <c r="D19" s="60">
        <f t="shared" si="0"/>
        <v>1.2596397116574809E-2</v>
      </c>
      <c r="E19" s="60">
        <f>Reg_30days!Z48</f>
        <v>2.585014354890915E-2</v>
      </c>
      <c r="F19" s="64">
        <v>2.4413199999999999E-2</v>
      </c>
      <c r="G19" s="64">
        <v>2.4391699999999999E-2</v>
      </c>
      <c r="H19" s="64">
        <v>2.4440099999999999E-2</v>
      </c>
      <c r="I19" s="64">
        <v>2.4393600000000001E-2</v>
      </c>
      <c r="J19" s="64">
        <v>2.4393600000000001E-2</v>
      </c>
      <c r="K19" s="62">
        <f t="shared" si="1"/>
        <v>2.4406440000000001E-2</v>
      </c>
      <c r="L19" s="60">
        <f t="shared" si="2"/>
        <v>2.4041979999999998E-2</v>
      </c>
    </row>
    <row r="20" spans="2:12">
      <c r="B20" s="59">
        <v>18</v>
      </c>
      <c r="C20" s="65">
        <v>18</v>
      </c>
      <c r="D20" s="60">
        <f t="shared" si="0"/>
        <v>1.2596397116574809E-2</v>
      </c>
      <c r="E20" s="60">
        <f>Reg_30days!Z49</f>
        <v>2.6643544590570896E-2</v>
      </c>
      <c r="F20" s="64">
        <v>2.4189499999999999E-2</v>
      </c>
      <c r="G20" s="64">
        <v>2.4175100000000001E-2</v>
      </c>
      <c r="H20" s="64">
        <v>2.41906E-2</v>
      </c>
      <c r="I20" s="64">
        <v>2.4171499999999999E-2</v>
      </c>
      <c r="J20" s="64">
        <v>2.4171999999999999E-2</v>
      </c>
      <c r="K20" s="62">
        <f t="shared" si="1"/>
        <v>2.4179739999999998E-2</v>
      </c>
      <c r="L20" s="60">
        <f t="shared" si="2"/>
        <v>2.3659534285714285E-2</v>
      </c>
    </row>
    <row r="21" spans="2:12">
      <c r="B21" s="59">
        <v>19</v>
      </c>
      <c r="C21" s="65">
        <v>19</v>
      </c>
      <c r="D21" s="60">
        <f t="shared" si="0"/>
        <v>1.2596397116574809E-2</v>
      </c>
      <c r="E21" s="60">
        <f>Reg_30days!Z50</f>
        <v>2.6811910320691589E-2</v>
      </c>
      <c r="F21" s="64">
        <v>2.3713499999999998E-2</v>
      </c>
      <c r="G21" s="64">
        <v>2.3771500000000001E-2</v>
      </c>
      <c r="H21" s="64">
        <v>2.3695399999999998E-2</v>
      </c>
      <c r="I21" s="64">
        <v>2.26996E-2</v>
      </c>
      <c r="J21" s="64">
        <v>2.2680499999999999E-2</v>
      </c>
      <c r="K21" s="62">
        <f t="shared" si="1"/>
        <v>2.3312100000000002E-2</v>
      </c>
      <c r="L21" s="60">
        <f t="shared" si="2"/>
        <v>2.3089917142857148E-2</v>
      </c>
    </row>
    <row r="22" spans="2:12">
      <c r="B22" s="59">
        <v>20</v>
      </c>
      <c r="C22" s="65">
        <v>20</v>
      </c>
      <c r="D22" s="60">
        <f t="shared" si="0"/>
        <v>1.2596397116574809E-2</v>
      </c>
      <c r="E22" s="60">
        <f>Reg_30days!Z51</f>
        <v>2.7254024010539338E-2</v>
      </c>
      <c r="F22" s="64">
        <v>2.2784599999999999E-2</v>
      </c>
      <c r="G22" s="64">
        <v>2.3015299999999999E-2</v>
      </c>
      <c r="H22" s="64">
        <v>2.2729300000000001E-2</v>
      </c>
      <c r="I22" s="64">
        <v>2.2902700000000002E-2</v>
      </c>
      <c r="J22" s="64">
        <v>2.2876299999999999E-2</v>
      </c>
      <c r="K22" s="62">
        <f t="shared" si="1"/>
        <v>2.2861639999999999E-2</v>
      </c>
      <c r="L22" s="60">
        <f t="shared" si="2"/>
        <v>2.2369762857142862E-2</v>
      </c>
    </row>
    <row r="23" spans="2:12">
      <c r="B23" s="59">
        <v>21</v>
      </c>
      <c r="C23" s="65">
        <v>21</v>
      </c>
      <c r="D23" s="60">
        <f t="shared" si="0"/>
        <v>1.2596397116574809E-2</v>
      </c>
      <c r="E23" s="60">
        <f>Reg_30days!Z52</f>
        <v>2.7149173242110435E-2</v>
      </c>
      <c r="F23" s="64">
        <v>2.15943E-2</v>
      </c>
      <c r="G23" s="64">
        <v>2.1917599999999999E-2</v>
      </c>
      <c r="H23" s="64">
        <v>2.1537400000000002E-2</v>
      </c>
      <c r="I23" s="64">
        <v>2.1841900000000001E-2</v>
      </c>
      <c r="J23" s="64">
        <v>2.18164E-2</v>
      </c>
      <c r="K23" s="62">
        <f t="shared" si="1"/>
        <v>2.174152E-2</v>
      </c>
      <c r="L23" s="60">
        <f t="shared" si="2"/>
        <v>2.1511074285714284E-2</v>
      </c>
    </row>
    <row r="24" spans="2:12">
      <c r="B24" s="59">
        <v>22</v>
      </c>
      <c r="C24" s="65">
        <v>22</v>
      </c>
      <c r="D24" s="60">
        <f t="shared" si="0"/>
        <v>1.2596397116574809E-2</v>
      </c>
      <c r="E24" s="60">
        <f>Reg_30days!Z53</f>
        <v>2.6844426443447512E-2</v>
      </c>
      <c r="F24" s="64">
        <v>2.0445899999999999E-2</v>
      </c>
      <c r="G24" s="64">
        <v>2.0721699999999999E-2</v>
      </c>
      <c r="H24" s="64">
        <v>2.0393700000000001E-2</v>
      </c>
      <c r="I24" s="64">
        <v>2.0776900000000001E-2</v>
      </c>
      <c r="J24" s="64">
        <v>2.0676799999999999E-2</v>
      </c>
      <c r="K24" s="62">
        <f t="shared" si="1"/>
        <v>2.0603E-2</v>
      </c>
      <c r="L24" s="60">
        <f t="shared" si="2"/>
        <v>2.053388285714286E-2</v>
      </c>
    </row>
    <row r="25" spans="2:12">
      <c r="B25" s="59">
        <v>23</v>
      </c>
      <c r="C25" s="65">
        <v>23</v>
      </c>
      <c r="D25" s="60">
        <f t="shared" si="0"/>
        <v>1.2596397116574809E-2</v>
      </c>
      <c r="E25" s="60">
        <f>Reg_30days!Z54</f>
        <v>2.6352637516730192E-2</v>
      </c>
      <c r="F25" s="64">
        <v>1.9338600000000001E-2</v>
      </c>
      <c r="G25" s="64">
        <v>1.9590799999999998E-2</v>
      </c>
      <c r="H25" s="64">
        <v>1.9289199999999999E-2</v>
      </c>
      <c r="I25" s="64">
        <v>1.9648200000000001E-2</v>
      </c>
      <c r="J25" s="64">
        <v>1.9552699999999999E-2</v>
      </c>
      <c r="K25" s="62">
        <f t="shared" si="1"/>
        <v>1.9483899999999998E-2</v>
      </c>
      <c r="L25" s="60">
        <f t="shared" si="2"/>
        <v>1.9533499999999999E-2</v>
      </c>
    </row>
    <row r="26" spans="2:12">
      <c r="B26" s="59">
        <v>24</v>
      </c>
      <c r="C26" s="65">
        <v>24</v>
      </c>
      <c r="D26" s="60">
        <f t="shared" si="0"/>
        <v>1.2596397116574809E-2</v>
      </c>
      <c r="E26" s="60">
        <f>Reg_30days!Z55</f>
        <v>2.5807820536641594E-2</v>
      </c>
      <c r="F26" s="64">
        <v>1.8261800000000002E-2</v>
      </c>
      <c r="G26" s="64">
        <v>1.8498500000000001E-2</v>
      </c>
      <c r="H26" s="64">
        <v>1.8216E-2</v>
      </c>
      <c r="I26" s="64">
        <v>1.8537399999999999E-2</v>
      </c>
      <c r="J26" s="64">
        <v>1.8464399999999999E-2</v>
      </c>
      <c r="K26" s="62">
        <f t="shared" si="1"/>
        <v>1.8395620000000001E-2</v>
      </c>
      <c r="L26" s="60">
        <f t="shared" si="2"/>
        <v>1.8453714285714289E-2</v>
      </c>
    </row>
    <row r="27" spans="2:12">
      <c r="B27" s="59">
        <v>25</v>
      </c>
      <c r="C27" s="65">
        <v>25</v>
      </c>
      <c r="D27" s="60">
        <f t="shared" si="0"/>
        <v>1.2596397116574809E-2</v>
      </c>
      <c r="E27" s="60">
        <f>Reg_30days!Z56</f>
        <v>2.5170465930911625E-2</v>
      </c>
      <c r="F27" s="64">
        <v>1.7212700000000001E-2</v>
      </c>
      <c r="G27" s="64">
        <v>1.7435599999999999E-2</v>
      </c>
      <c r="H27" s="64">
        <v>1.7168900000000001E-2</v>
      </c>
      <c r="I27" s="64">
        <v>1.74751E-2</v>
      </c>
      <c r="J27" s="64">
        <v>1.7404699999999999E-2</v>
      </c>
      <c r="K27" s="62">
        <f t="shared" si="1"/>
        <v>1.7339399999999998E-2</v>
      </c>
      <c r="L27" s="60">
        <f t="shared" si="2"/>
        <v>1.7393328571428567E-2</v>
      </c>
    </row>
    <row r="28" spans="2:12">
      <c r="B28" s="59">
        <v>26</v>
      </c>
      <c r="C28" s="65">
        <v>26</v>
      </c>
      <c r="D28" s="60">
        <f t="shared" si="0"/>
        <v>1.2596397116574809E-2</v>
      </c>
      <c r="E28" s="60">
        <f>Reg_30days!Z57</f>
        <v>2.4392045092651877E-2</v>
      </c>
      <c r="F28" s="64">
        <v>1.619E-2</v>
      </c>
      <c r="G28" s="64">
        <v>1.6398800000000002E-2</v>
      </c>
      <c r="H28" s="64">
        <v>1.61479E-2</v>
      </c>
      <c r="I28" s="64">
        <v>1.6438500000000002E-2</v>
      </c>
      <c r="J28" s="64">
        <v>1.6371900000000002E-2</v>
      </c>
      <c r="K28" s="62">
        <f t="shared" si="1"/>
        <v>1.6309420000000002E-2</v>
      </c>
      <c r="L28" s="60">
        <f t="shared" si="2"/>
        <v>1.6358028571428571E-2</v>
      </c>
    </row>
    <row r="29" spans="2:12">
      <c r="B29" s="59">
        <v>27</v>
      </c>
      <c r="C29" s="65">
        <v>27</v>
      </c>
      <c r="D29" s="60">
        <f t="shared" si="0"/>
        <v>1.2596397116574809E-2</v>
      </c>
      <c r="E29" s="60">
        <f>Reg_30days!Z58</f>
        <v>2.3980075851605175E-2</v>
      </c>
      <c r="F29" s="64">
        <v>1.51901E-2</v>
      </c>
      <c r="G29" s="64">
        <v>1.5387E-2</v>
      </c>
      <c r="H29" s="64">
        <v>1.51507E-2</v>
      </c>
      <c r="I29" s="64">
        <v>1.5425700000000001E-2</v>
      </c>
      <c r="J29" s="64">
        <v>1.5362199999999999E-2</v>
      </c>
      <c r="K29" s="62">
        <f t="shared" si="1"/>
        <v>1.5303139999999998E-2</v>
      </c>
      <c r="L29" s="60">
        <f t="shared" si="2"/>
        <v>1.5347911428571425E-2</v>
      </c>
    </row>
    <row r="30" spans="2:12">
      <c r="B30" s="59">
        <v>28</v>
      </c>
      <c r="C30" s="65">
        <v>28</v>
      </c>
      <c r="D30" s="60">
        <f t="shared" si="0"/>
        <v>1.2596397116574809E-2</v>
      </c>
      <c r="E30" s="60">
        <f>Reg_30days!Z59</f>
        <v>2.1123966401377779E-2</v>
      </c>
      <c r="F30" s="64">
        <v>1.42112E-2</v>
      </c>
      <c r="G30" s="64">
        <v>1.43982E-2</v>
      </c>
      <c r="H30" s="64">
        <v>1.41748E-2</v>
      </c>
      <c r="I30" s="64">
        <v>1.4434499999999999E-2</v>
      </c>
      <c r="J30" s="64">
        <v>1.43754E-2</v>
      </c>
      <c r="K30" s="62">
        <f t="shared" si="1"/>
        <v>1.4318819999999999E-2</v>
      </c>
      <c r="L30" s="60">
        <f t="shared" si="2"/>
        <v>1.4361357142857143E-2</v>
      </c>
    </row>
    <row r="31" spans="2:12">
      <c r="B31" s="59">
        <v>29</v>
      </c>
      <c r="C31" s="65">
        <v>29</v>
      </c>
      <c r="D31" s="60">
        <f t="shared" si="0"/>
        <v>1.2596397116574809E-2</v>
      </c>
      <c r="E31" s="60">
        <f>Reg_30days!Z60</f>
        <v>2.1056156905579753E-2</v>
      </c>
      <c r="F31" s="64">
        <v>1.32534E-2</v>
      </c>
      <c r="G31" s="64">
        <v>1.3430299999999999E-2</v>
      </c>
      <c r="H31" s="64">
        <v>1.32196E-2</v>
      </c>
      <c r="I31" s="64">
        <v>1.3465599999999999E-2</v>
      </c>
      <c r="J31" s="64">
        <v>1.34106E-2</v>
      </c>
      <c r="K31" s="62">
        <f t="shared" si="1"/>
        <v>1.3355899999999999E-2</v>
      </c>
      <c r="L31" s="60">
        <f t="shared" si="2"/>
        <v>1.3396542857142856E-2</v>
      </c>
    </row>
    <row r="32" spans="2:12">
      <c r="B32" s="59">
        <v>30</v>
      </c>
      <c r="C32" s="65">
        <v>30</v>
      </c>
      <c r="D32" s="60">
        <f t="shared" si="0"/>
        <v>1.2596397116574809E-2</v>
      </c>
      <c r="E32" s="60">
        <f>Reg_30days!Z61</f>
        <v>2.0739005194936926E-2</v>
      </c>
      <c r="F32" s="64">
        <v>1.23167E-2</v>
      </c>
      <c r="G32" s="64">
        <v>1.24829E-2</v>
      </c>
      <c r="H32" s="64">
        <v>1.22849E-2</v>
      </c>
      <c r="I32" s="64">
        <v>1.25171E-2</v>
      </c>
      <c r="J32" s="64">
        <v>1.2463800000000001E-2</v>
      </c>
      <c r="K32" s="62">
        <f t="shared" si="1"/>
        <v>1.2413079999999998E-2</v>
      </c>
      <c r="L32" s="60">
        <f t="shared" si="2"/>
        <v>1.2452405714285714E-2</v>
      </c>
    </row>
    <row r="33" spans="2:12">
      <c r="B33" s="59">
        <v>31</v>
      </c>
      <c r="C33" s="65">
        <v>31</v>
      </c>
      <c r="D33" s="60">
        <f t="shared" si="0"/>
        <v>1.2596397116574809E-2</v>
      </c>
      <c r="E33" s="60">
        <f>Reg_30days!Z62</f>
        <v>2.0314954353718502E-2</v>
      </c>
      <c r="F33" s="64">
        <v>1.13984E-2</v>
      </c>
      <c r="G33" s="64">
        <v>1.1555899999999999E-2</v>
      </c>
      <c r="H33" s="64">
        <v>1.1369000000000001E-2</v>
      </c>
      <c r="I33" s="64">
        <v>1.15873E-2</v>
      </c>
      <c r="J33" s="64">
        <v>1.1538100000000001E-2</v>
      </c>
      <c r="K33" s="62">
        <f t="shared" si="1"/>
        <v>1.1489740000000002E-2</v>
      </c>
      <c r="L33" s="60">
        <f t="shared" si="2"/>
        <v>1.1528299142857143E-2</v>
      </c>
    </row>
    <row r="34" spans="2:12">
      <c r="B34" s="59">
        <v>32</v>
      </c>
      <c r="C34" s="65">
        <v>32</v>
      </c>
      <c r="D34" s="60">
        <f t="shared" si="0"/>
        <v>1.2596397116574809E-2</v>
      </c>
      <c r="E34" s="60">
        <f>Reg_30days!Z63</f>
        <v>1.9498182500071567E-2</v>
      </c>
      <c r="F34" s="64">
        <v>1.05007E-2</v>
      </c>
      <c r="G34" s="64">
        <v>1.06479E-2</v>
      </c>
      <c r="H34" s="64">
        <v>1.0471899999999999E-2</v>
      </c>
      <c r="I34" s="64">
        <v>1.06771E-2</v>
      </c>
      <c r="J34" s="64">
        <v>1.06309E-2</v>
      </c>
      <c r="K34" s="62">
        <f t="shared" si="1"/>
        <v>1.05857E-2</v>
      </c>
      <c r="L34" s="60">
        <f t="shared" si="2"/>
        <v>1.0623737142857142E-2</v>
      </c>
    </row>
    <row r="35" spans="2:12">
      <c r="B35" s="59">
        <v>33</v>
      </c>
      <c r="C35" s="65">
        <v>33</v>
      </c>
      <c r="D35" s="60">
        <f t="shared" si="0"/>
        <v>1.2596397116574809E-2</v>
      </c>
      <c r="E35" s="60">
        <f>Reg_30days!Z64</f>
        <v>1.9011592699415568E-2</v>
      </c>
      <c r="F35" s="64">
        <v>9.6203E-3</v>
      </c>
      <c r="G35" s="64">
        <v>9.7585499999999995E-3</v>
      </c>
      <c r="H35" s="64">
        <v>9.5933500000000005E-3</v>
      </c>
      <c r="I35" s="64">
        <v>9.78651E-3</v>
      </c>
      <c r="J35" s="64">
        <v>9.7435899999999999E-3</v>
      </c>
      <c r="K35" s="62">
        <f t="shared" si="1"/>
        <v>9.7004599999999993E-3</v>
      </c>
      <c r="L35" s="60">
        <f t="shared" si="2"/>
        <v>9.7385308571428554E-3</v>
      </c>
    </row>
    <row r="36" spans="2:12">
      <c r="B36" s="59">
        <v>34</v>
      </c>
      <c r="C36" s="65">
        <v>34</v>
      </c>
      <c r="D36" s="60">
        <f t="shared" si="0"/>
        <v>1.2596397116574809E-2</v>
      </c>
      <c r="E36" s="60">
        <f>Reg_30days!Z65</f>
        <v>1.7947895133066421E-2</v>
      </c>
      <c r="F36" s="64">
        <v>8.7592799999999995E-3</v>
      </c>
      <c r="G36" s="64">
        <v>8.8896900000000004E-3</v>
      </c>
      <c r="H36" s="64">
        <v>8.7335599999999996E-3</v>
      </c>
      <c r="I36" s="64">
        <v>8.9150400000000008E-3</v>
      </c>
      <c r="J36" s="64">
        <v>8.8743999999999993E-3</v>
      </c>
      <c r="K36" s="62">
        <f t="shared" si="1"/>
        <v>8.8343939999999989E-3</v>
      </c>
      <c r="L36" s="60">
        <f t="shared" si="2"/>
        <v>8.873195714285716E-3</v>
      </c>
    </row>
    <row r="37" spans="2:12">
      <c r="B37" s="59">
        <v>35</v>
      </c>
      <c r="C37" s="65">
        <v>35</v>
      </c>
      <c r="D37" s="60">
        <f t="shared" si="0"/>
        <v>1.2596397116574809E-2</v>
      </c>
      <c r="E37" s="60">
        <f>Reg_30days!Z66</f>
        <v>1.9411450888218683E-2</v>
      </c>
      <c r="F37" s="64">
        <v>7.9167600000000001E-3</v>
      </c>
      <c r="G37" s="64">
        <v>8.0393500000000007E-3</v>
      </c>
      <c r="H37" s="64">
        <v>7.8921100000000008E-3</v>
      </c>
      <c r="I37" s="64">
        <v>8.0619300000000001E-3</v>
      </c>
      <c r="J37" s="64">
        <v>8.02428E-3</v>
      </c>
      <c r="K37" s="62">
        <f t="shared" si="1"/>
        <v>7.9868860000000021E-3</v>
      </c>
      <c r="L37" s="60">
        <f t="shared" si="2"/>
        <v>8.0463197142857136E-3</v>
      </c>
    </row>
    <row r="38" spans="2:12">
      <c r="B38" s="59">
        <v>36</v>
      </c>
      <c r="C38" s="65">
        <v>36</v>
      </c>
      <c r="D38" s="60">
        <f t="shared" si="0"/>
        <v>1.2596397116574809E-2</v>
      </c>
      <c r="E38" s="60">
        <f>Reg_30days!Z67</f>
        <v>1.8248225417248378E-2</v>
      </c>
      <c r="F38" s="64">
        <v>7.0943000000000004E-3</v>
      </c>
      <c r="G38" s="64">
        <v>7.2079900000000001E-3</v>
      </c>
      <c r="H38" s="64">
        <v>7.0718500000000002E-3</v>
      </c>
      <c r="I38" s="64">
        <v>7.2291899999999999E-3</v>
      </c>
      <c r="J38" s="64">
        <v>7.1939500000000002E-3</v>
      </c>
      <c r="K38" s="62">
        <f t="shared" si="1"/>
        <v>7.1594559999999998E-3</v>
      </c>
      <c r="L38" s="60">
        <f t="shared" si="2"/>
        <v>7.307861428571428E-3</v>
      </c>
    </row>
    <row r="39" spans="2:12">
      <c r="B39" s="59">
        <v>37</v>
      </c>
      <c r="C39" s="65">
        <v>37</v>
      </c>
      <c r="D39" s="60">
        <f t="shared" si="0"/>
        <v>1.2596397116574809E-2</v>
      </c>
      <c r="E39" s="60">
        <f>Reg_30days!Z68</f>
        <v>1.7298505738597491E-2</v>
      </c>
      <c r="F39" s="64">
        <v>6.29825E-3</v>
      </c>
      <c r="G39" s="64">
        <v>6.40019E-3</v>
      </c>
      <c r="H39" s="64">
        <v>6.2782899999999997E-3</v>
      </c>
      <c r="I39" s="64">
        <v>6.41538E-3</v>
      </c>
      <c r="J39" s="64">
        <v>6.3865600000000003E-3</v>
      </c>
      <c r="K39" s="62">
        <f t="shared" si="1"/>
        <v>6.355734E-3</v>
      </c>
      <c r="L39" s="60">
        <f t="shared" si="2"/>
        <v>6.6803002857142857E-3</v>
      </c>
    </row>
    <row r="40" spans="2:12">
      <c r="B40" s="59">
        <v>38</v>
      </c>
      <c r="C40" s="65">
        <v>38</v>
      </c>
      <c r="D40" s="60">
        <f t="shared" si="0"/>
        <v>1.2596397116574809E-2</v>
      </c>
      <c r="E40" s="60">
        <f>Reg_30days!Z69</f>
        <v>1.6442357814030452E-2</v>
      </c>
      <c r="F40" s="64">
        <v>5.6843600000000003E-3</v>
      </c>
      <c r="G40" s="64">
        <v>5.6939900000000003E-3</v>
      </c>
      <c r="H40" s="64">
        <v>5.6747200000000003E-3</v>
      </c>
      <c r="I40" s="64">
        <v>5.7360600000000003E-3</v>
      </c>
      <c r="J40" s="64">
        <v>5.7189099999999998E-3</v>
      </c>
      <c r="K40" s="62">
        <f t="shared" si="1"/>
        <v>5.7016080000000004E-3</v>
      </c>
      <c r="L40" s="60">
        <f t="shared" si="2"/>
        <v>6.1693371428571441E-3</v>
      </c>
    </row>
    <row r="41" spans="2:12">
      <c r="B41" s="59">
        <v>39</v>
      </c>
      <c r="C41" s="65">
        <v>39</v>
      </c>
      <c r="D41" s="60">
        <f t="shared" si="0"/>
        <v>1.2596397116574809E-2</v>
      </c>
      <c r="E41" s="60">
        <f>Reg_30days!Z70</f>
        <v>1.575583343985406E-2</v>
      </c>
      <c r="F41" s="64">
        <v>5.4225899999999997E-3</v>
      </c>
      <c r="G41" s="64">
        <v>5.3784000000000002E-3</v>
      </c>
      <c r="H41" s="64">
        <v>5.4246199999999998E-3</v>
      </c>
      <c r="I41" s="64">
        <v>5.43451E-3</v>
      </c>
      <c r="J41" s="64">
        <v>5.4223400000000003E-3</v>
      </c>
      <c r="K41" s="62">
        <f t="shared" si="1"/>
        <v>5.4164920000000002E-3</v>
      </c>
      <c r="L41" s="60">
        <f t="shared" si="2"/>
        <v>5.7754651428571432E-3</v>
      </c>
    </row>
    <row r="42" spans="2:12">
      <c r="B42" s="59">
        <v>40</v>
      </c>
      <c r="C42" s="65">
        <v>40</v>
      </c>
      <c r="D42" s="60">
        <f t="shared" si="0"/>
        <v>1.2596397116574809E-2</v>
      </c>
      <c r="E42" s="60">
        <f>Reg_30days!Z71</f>
        <v>1.5390570694054943E-2</v>
      </c>
      <c r="F42" s="64">
        <v>5.3219000000000001E-3</v>
      </c>
      <c r="G42" s="64">
        <v>5.2736399999999996E-3</v>
      </c>
      <c r="H42" s="64">
        <v>5.3230200000000004E-3</v>
      </c>
      <c r="I42" s="64">
        <v>5.3131899999999998E-3</v>
      </c>
      <c r="J42" s="64">
        <v>5.3059099999999996E-3</v>
      </c>
      <c r="K42" s="62">
        <f t="shared" si="1"/>
        <v>5.3075320000000002E-3</v>
      </c>
      <c r="L42" s="60">
        <f t="shared" si="2"/>
        <v>5.4973842857142857E-3</v>
      </c>
    </row>
    <row r="43" spans="2:12">
      <c r="B43" s="59">
        <v>41</v>
      </c>
      <c r="C43" s="65">
        <v>41</v>
      </c>
      <c r="D43" s="60">
        <f t="shared" si="0"/>
        <v>1.2596397116574809E-2</v>
      </c>
      <c r="E43" s="60">
        <f>Reg_30days!Z72</f>
        <v>1.4755057759943836E-2</v>
      </c>
      <c r="F43" s="64">
        <v>5.2725000000000003E-3</v>
      </c>
      <c r="G43" s="64">
        <v>5.2300699999999999E-3</v>
      </c>
      <c r="H43" s="64">
        <v>5.2738100000000003E-3</v>
      </c>
      <c r="I43" s="64">
        <v>5.2565900000000002E-3</v>
      </c>
      <c r="J43" s="64">
        <v>5.2552900000000001E-3</v>
      </c>
      <c r="K43" s="62">
        <f t="shared" si="1"/>
        <v>5.2576519999999998E-3</v>
      </c>
      <c r="L43" s="60">
        <f t="shared" si="2"/>
        <v>5.3324165714285715E-3</v>
      </c>
    </row>
    <row r="44" spans="2:12">
      <c r="B44" s="59">
        <v>42</v>
      </c>
      <c r="C44" s="65">
        <v>42</v>
      </c>
      <c r="D44" s="60">
        <f t="shared" si="0"/>
        <v>1.2596397116574809E-2</v>
      </c>
      <c r="E44" s="60">
        <f>Reg_30days!Z73</f>
        <v>1.4131689017264012E-2</v>
      </c>
      <c r="F44" s="64">
        <v>5.2436999999999996E-3</v>
      </c>
      <c r="G44" s="64">
        <v>5.2072300000000002E-3</v>
      </c>
      <c r="H44" s="64">
        <v>5.2436599999999998E-3</v>
      </c>
      <c r="I44" s="64">
        <v>5.2268999999999996E-3</v>
      </c>
      <c r="J44" s="64">
        <v>5.22742E-3</v>
      </c>
      <c r="K44" s="62">
        <f t="shared" si="1"/>
        <v>5.2297820000000005E-3</v>
      </c>
      <c r="L44" s="60">
        <f t="shared" si="2"/>
        <v>5.2596840000000006E-3</v>
      </c>
    </row>
    <row r="45" spans="2:12">
      <c r="B45" s="59">
        <v>43</v>
      </c>
      <c r="C45" s="65">
        <v>43</v>
      </c>
      <c r="D45" s="60">
        <f t="shared" si="0"/>
        <v>1.2596397116574809E-2</v>
      </c>
      <c r="E45" s="60">
        <f>Reg_30days!Z74</f>
        <v>1.3460634274009193E-2</v>
      </c>
      <c r="F45" s="64">
        <v>5.22625E-3</v>
      </c>
      <c r="G45" s="64">
        <v>5.1929400000000001E-3</v>
      </c>
      <c r="H45" s="64">
        <v>5.2259100000000003E-3</v>
      </c>
      <c r="I45" s="64">
        <v>5.2096E-3</v>
      </c>
      <c r="J45" s="64">
        <v>5.20975E-3</v>
      </c>
      <c r="K45" s="62">
        <f t="shared" si="1"/>
        <v>5.2128900000000004E-3</v>
      </c>
      <c r="L45" s="60">
        <f t="shared" si="2"/>
        <v>5.2267594285714284E-3</v>
      </c>
    </row>
    <row r="46" spans="2:12">
      <c r="B46" s="59">
        <v>44</v>
      </c>
      <c r="C46" s="65">
        <v>44</v>
      </c>
      <c r="D46" s="60">
        <f t="shared" si="0"/>
        <v>1.2596397116574809E-2</v>
      </c>
      <c r="E46" s="60">
        <f>Reg_30days!Z75</f>
        <v>1.2693865955228548E-2</v>
      </c>
      <c r="F46" s="64">
        <v>5.2133300000000004E-3</v>
      </c>
      <c r="G46" s="64">
        <v>5.18374E-3</v>
      </c>
      <c r="H46" s="64">
        <v>5.2123500000000001E-3</v>
      </c>
      <c r="I46" s="64">
        <v>5.1975099999999998E-3</v>
      </c>
      <c r="J46" s="64">
        <v>5.1978700000000003E-3</v>
      </c>
      <c r="K46" s="62">
        <f t="shared" si="1"/>
        <v>5.2009600000000001E-3</v>
      </c>
      <c r="L46" s="60">
        <f t="shared" si="2"/>
        <v>5.2087008571428577E-3</v>
      </c>
    </row>
    <row r="47" spans="2:12">
      <c r="B47" s="59">
        <v>45</v>
      </c>
      <c r="C47" s="65">
        <v>45</v>
      </c>
      <c r="D47" s="60">
        <f t="shared" si="0"/>
        <v>1.2596397116574809E-2</v>
      </c>
      <c r="E47" s="60">
        <f>Reg_30days!Z76</f>
        <v>1.1594615160168889E-2</v>
      </c>
      <c r="F47" s="64">
        <v>5.2036900000000004E-3</v>
      </c>
      <c r="G47" s="64">
        <v>5.1769600000000004E-3</v>
      </c>
      <c r="H47" s="64">
        <v>5.20346E-3</v>
      </c>
      <c r="I47" s="64">
        <v>5.1888200000000002E-3</v>
      </c>
      <c r="J47" s="64">
        <v>5.1894699999999998E-3</v>
      </c>
      <c r="K47" s="62">
        <f t="shared" si="1"/>
        <v>5.1924800000000011E-3</v>
      </c>
      <c r="L47" s="60">
        <f t="shared" si="2"/>
        <v>5.1971808571428576E-3</v>
      </c>
    </row>
    <row r="48" spans="2:12">
      <c r="B48" s="59">
        <v>46</v>
      </c>
      <c r="C48" s="65">
        <v>46</v>
      </c>
      <c r="D48" s="60">
        <f t="shared" si="0"/>
        <v>1.2596397116574809E-2</v>
      </c>
      <c r="E48" s="60">
        <f>Reg_30days!Z77</f>
        <v>1.1148706673126453E-2</v>
      </c>
      <c r="F48" s="64">
        <v>5.1968500000000003E-3</v>
      </c>
      <c r="G48" s="64">
        <v>5.1716699999999997E-3</v>
      </c>
      <c r="H48" s="64">
        <v>5.1964200000000002E-3</v>
      </c>
      <c r="I48" s="64">
        <v>5.1823099999999999E-3</v>
      </c>
      <c r="J48" s="64">
        <v>5.1828500000000001E-3</v>
      </c>
      <c r="K48" s="62">
        <f t="shared" si="1"/>
        <v>5.1860199999999995E-3</v>
      </c>
      <c r="L48" s="60">
        <f t="shared" si="2"/>
        <v>5.1891451428571428E-3</v>
      </c>
    </row>
    <row r="49" spans="2:12">
      <c r="B49" s="59">
        <v>47</v>
      </c>
      <c r="C49" s="65">
        <v>47</v>
      </c>
      <c r="D49" s="60">
        <f t="shared" si="0"/>
        <v>1.2596397116574809E-2</v>
      </c>
      <c r="E49" s="60">
        <f>Reg_30days!Z78</f>
        <v>1.0607763987613561E-2</v>
      </c>
      <c r="F49" s="64">
        <v>5.1911700000000002E-3</v>
      </c>
      <c r="G49" s="64">
        <v>5.1678599999999998E-3</v>
      </c>
      <c r="H49" s="64">
        <v>5.1905600000000003E-3</v>
      </c>
      <c r="I49" s="64">
        <v>5.1778900000000001E-3</v>
      </c>
      <c r="J49" s="64">
        <v>5.1781300000000004E-3</v>
      </c>
      <c r="K49" s="62">
        <f t="shared" si="1"/>
        <v>5.1811219999999998E-3</v>
      </c>
      <c r="L49" s="60">
        <f t="shared" si="2"/>
        <v>5.1831691428571433E-3</v>
      </c>
    </row>
    <row r="50" spans="2:12">
      <c r="B50" s="59">
        <v>48</v>
      </c>
      <c r="C50" s="65">
        <v>48</v>
      </c>
      <c r="D50" s="60">
        <f t="shared" si="0"/>
        <v>1.2596397116574809E-2</v>
      </c>
      <c r="E50" s="60">
        <f>Reg_30days!Z79</f>
        <v>1.0765196386433973E-2</v>
      </c>
      <c r="F50" s="64">
        <v>5.1865499999999998E-3</v>
      </c>
      <c r="G50" s="64">
        <v>5.1647400000000001E-3</v>
      </c>
      <c r="H50" s="64">
        <v>5.1856699999999999E-3</v>
      </c>
      <c r="I50" s="64">
        <v>5.1739899999999998E-3</v>
      </c>
      <c r="J50" s="64">
        <v>5.17411E-3</v>
      </c>
      <c r="K50" s="62">
        <f t="shared" si="1"/>
        <v>5.1770119999999999E-3</v>
      </c>
      <c r="L50" s="60">
        <f t="shared" si="2"/>
        <v>5.1786022857142847E-3</v>
      </c>
    </row>
    <row r="51" spans="2:12">
      <c r="B51" s="59">
        <v>49</v>
      </c>
      <c r="C51" s="65">
        <v>49</v>
      </c>
      <c r="D51" s="60">
        <f t="shared" si="0"/>
        <v>1.2596397116574809E-2</v>
      </c>
      <c r="E51" s="60">
        <f>Reg_30days!Z80</f>
        <v>1.008985510856813E-2</v>
      </c>
      <c r="F51" s="64">
        <v>5.1829800000000002E-3</v>
      </c>
      <c r="G51" s="64">
        <v>5.1620499999999996E-3</v>
      </c>
      <c r="H51" s="64">
        <v>5.1809500000000001E-3</v>
      </c>
      <c r="I51" s="64">
        <v>5.1704699999999999E-3</v>
      </c>
      <c r="J51" s="64">
        <v>5.1712099999999999E-3</v>
      </c>
      <c r="K51" s="62">
        <f t="shared" si="1"/>
        <v>5.1735319999999998E-3</v>
      </c>
      <c r="L51" s="60">
        <f t="shared" si="2"/>
        <v>5.1749531428571431E-3</v>
      </c>
    </row>
    <row r="52" spans="2:12">
      <c r="B52" s="59">
        <v>50</v>
      </c>
      <c r="C52" s="65">
        <v>50</v>
      </c>
      <c r="D52" s="60">
        <f t="shared" si="0"/>
        <v>1.2596397116574809E-2</v>
      </c>
      <c r="E52" s="60">
        <f>Reg_30days!Z81</f>
        <v>9.6770830330055336E-3</v>
      </c>
      <c r="F52" s="64">
        <v>5.1797500000000003E-3</v>
      </c>
      <c r="G52" s="64">
        <v>5.1600400000000003E-3</v>
      </c>
      <c r="H52" s="64">
        <v>5.1781300000000004E-3</v>
      </c>
      <c r="I52" s="64">
        <v>5.1677600000000004E-3</v>
      </c>
      <c r="J52" s="64">
        <v>5.1696099999999998E-3</v>
      </c>
      <c r="K52" s="62">
        <f t="shared" si="1"/>
        <v>5.1710580000000009E-3</v>
      </c>
      <c r="L52" s="60">
        <f t="shared" si="2"/>
        <v>5.1720011428571435E-3</v>
      </c>
    </row>
    <row r="53" spans="2:12">
      <c r="B53" s="59">
        <v>51</v>
      </c>
      <c r="C53" s="65">
        <v>51</v>
      </c>
      <c r="D53" s="60">
        <f t="shared" si="0"/>
        <v>1.2596397116574809E-2</v>
      </c>
      <c r="E53" s="60">
        <f>Reg_30days!Z82</f>
        <v>9.2754409991383339E-3</v>
      </c>
      <c r="F53" s="64">
        <v>5.1769499999999996E-3</v>
      </c>
      <c r="G53" s="64">
        <v>5.1582099999999999E-3</v>
      </c>
      <c r="H53" s="64">
        <v>5.1762400000000004E-3</v>
      </c>
      <c r="I53" s="64">
        <v>5.16608E-3</v>
      </c>
      <c r="J53" s="64">
        <v>5.1674800000000003E-3</v>
      </c>
      <c r="K53" s="62">
        <f t="shared" si="1"/>
        <v>5.1689919999999999E-3</v>
      </c>
      <c r="L53" s="60">
        <f t="shared" si="2"/>
        <v>5.1695797142857144E-3</v>
      </c>
    </row>
    <row r="54" spans="2:12">
      <c r="B54" s="59">
        <v>52</v>
      </c>
      <c r="C54" s="65">
        <v>52</v>
      </c>
      <c r="D54" s="60">
        <f t="shared" si="0"/>
        <v>1.2596397116574809E-2</v>
      </c>
      <c r="E54" s="60">
        <f>Reg_30days!Z83</f>
        <v>9.1487939291618279E-3</v>
      </c>
      <c r="F54" s="64">
        <v>5.1755000000000004E-3</v>
      </c>
      <c r="G54" s="64">
        <v>5.1566800000000003E-3</v>
      </c>
      <c r="H54" s="64">
        <v>5.1741399999999998E-3</v>
      </c>
      <c r="I54" s="64">
        <v>5.1642199999999997E-3</v>
      </c>
      <c r="J54" s="64">
        <v>5.1641400000000002E-3</v>
      </c>
      <c r="K54" s="62">
        <f t="shared" si="1"/>
        <v>5.1669360000000004E-3</v>
      </c>
      <c r="L54" s="60">
        <f t="shared" si="2"/>
        <v>5.1675997142857141E-3</v>
      </c>
    </row>
    <row r="55" spans="2:12">
      <c r="B55" s="59">
        <v>53</v>
      </c>
      <c r="C55" s="65">
        <v>53</v>
      </c>
      <c r="D55" s="60">
        <f t="shared" si="0"/>
        <v>1.2596397116574809E-2</v>
      </c>
      <c r="E55" s="60">
        <f>Reg_30days!Z84</f>
        <v>8.6375321649997377E-3</v>
      </c>
      <c r="F55" s="64">
        <v>5.1728399999999997E-3</v>
      </c>
      <c r="G55" s="64">
        <v>5.1554299999999999E-3</v>
      </c>
      <c r="H55" s="64">
        <v>5.1725E-3</v>
      </c>
      <c r="I55" s="64">
        <v>5.1620800000000003E-3</v>
      </c>
      <c r="J55" s="64">
        <v>5.1639299999999997E-3</v>
      </c>
      <c r="K55" s="62">
        <f t="shared" si="1"/>
        <v>5.1653560000000003E-3</v>
      </c>
      <c r="L55" s="60">
        <f t="shared" si="2"/>
        <v>5.1659102857142857E-3</v>
      </c>
    </row>
    <row r="56" spans="2:12">
      <c r="B56" s="59">
        <v>54</v>
      </c>
      <c r="C56" s="65">
        <v>54</v>
      </c>
      <c r="D56" s="60">
        <f t="shared" si="0"/>
        <v>1.2596397116574809E-2</v>
      </c>
      <c r="E56" s="60">
        <f>Reg_30days!Z85</f>
        <v>8.6731908237296738E-3</v>
      </c>
      <c r="F56" s="64">
        <v>5.1717400000000002E-3</v>
      </c>
      <c r="G56" s="64">
        <v>5.1542899999999997E-3</v>
      </c>
      <c r="H56" s="64">
        <v>5.1706399999999998E-3</v>
      </c>
      <c r="I56" s="64">
        <v>5.1615300000000001E-3</v>
      </c>
      <c r="J56" s="64">
        <v>5.1626600000000003E-3</v>
      </c>
      <c r="K56" s="62">
        <f t="shared" si="1"/>
        <v>5.1641719999999999E-3</v>
      </c>
      <c r="L56" s="60">
        <f t="shared" si="2"/>
        <v>5.1644897142857143E-3</v>
      </c>
    </row>
    <row r="57" spans="2:12">
      <c r="B57" s="59">
        <v>55</v>
      </c>
      <c r="C57" s="65">
        <v>55</v>
      </c>
      <c r="D57" s="60">
        <f t="shared" si="0"/>
        <v>1.2596397116574809E-2</v>
      </c>
      <c r="E57" s="60">
        <f>Reg_30days!Z86</f>
        <v>7.4121787652053168E-3</v>
      </c>
      <c r="F57" s="64">
        <v>5.1708800000000001E-3</v>
      </c>
      <c r="G57" s="64">
        <v>5.1534900000000002E-3</v>
      </c>
      <c r="H57" s="64">
        <v>5.1694200000000001E-3</v>
      </c>
      <c r="I57" s="64">
        <v>5.1605000000000002E-3</v>
      </c>
      <c r="J57" s="64">
        <v>5.1614699999999996E-3</v>
      </c>
      <c r="K57" s="62">
        <f t="shared" si="1"/>
        <v>5.1631519999999998E-3</v>
      </c>
      <c r="L57" s="60">
        <f t="shared" si="2"/>
        <v>5.1631894285714287E-3</v>
      </c>
    </row>
    <row r="58" spans="2:12">
      <c r="B58" s="59">
        <v>56</v>
      </c>
      <c r="C58" s="65">
        <v>56</v>
      </c>
      <c r="D58" s="60">
        <f t="shared" si="0"/>
        <v>1.2596397116574809E-2</v>
      </c>
      <c r="E58" s="60">
        <f>Reg_30days!Z87</f>
        <v>6.9675896793038386E-3</v>
      </c>
      <c r="F58" s="64">
        <v>5.1688400000000001E-3</v>
      </c>
      <c r="G58" s="64">
        <v>5.1526200000000001E-3</v>
      </c>
      <c r="H58" s="64">
        <v>5.1678399999999999E-3</v>
      </c>
      <c r="I58" s="64">
        <v>5.1586999999999996E-3</v>
      </c>
      <c r="J58" s="64">
        <v>5.16053E-3</v>
      </c>
      <c r="K58" s="62">
        <f t="shared" si="1"/>
        <v>5.1617060000000003E-3</v>
      </c>
      <c r="L58" s="60">
        <f t="shared" si="2"/>
        <v>5.1621045714285718E-3</v>
      </c>
    </row>
    <row r="59" spans="2:12">
      <c r="B59" s="59">
        <v>57</v>
      </c>
      <c r="C59" s="65">
        <v>57</v>
      </c>
      <c r="D59" s="60">
        <f t="shared" si="0"/>
        <v>1.2596397116574809E-2</v>
      </c>
      <c r="E59" s="60">
        <f>Reg_30days!Z88</f>
        <v>6.3572619160150671E-3</v>
      </c>
      <c r="F59" s="64">
        <v>5.1685699999999999E-3</v>
      </c>
      <c r="G59" s="64">
        <v>5.15191E-3</v>
      </c>
      <c r="H59" s="64">
        <v>5.1673400000000003E-3</v>
      </c>
      <c r="I59" s="64">
        <v>5.15834E-3</v>
      </c>
      <c r="J59" s="64">
        <v>5.1594099999999997E-3</v>
      </c>
      <c r="K59" s="62">
        <f t="shared" si="1"/>
        <v>5.1611139999999996E-3</v>
      </c>
      <c r="L59" s="60">
        <f t="shared" si="2"/>
        <v>5.1612062857142862E-3</v>
      </c>
    </row>
    <row r="60" spans="2:12">
      <c r="B60" s="59">
        <v>58</v>
      </c>
      <c r="C60" s="65">
        <v>58</v>
      </c>
      <c r="D60" s="60">
        <f t="shared" si="0"/>
        <v>1.2596397116574809E-2</v>
      </c>
      <c r="E60" s="60">
        <f>Reg_30days!Z89</f>
        <v>5.6843331643796355E-3</v>
      </c>
      <c r="F60" s="64">
        <v>5.1668800000000004E-3</v>
      </c>
      <c r="G60" s="64">
        <v>5.1513499999999999E-3</v>
      </c>
      <c r="H60" s="64">
        <v>5.1647899999999998E-3</v>
      </c>
      <c r="I60" s="64">
        <v>5.1577599999999999E-3</v>
      </c>
      <c r="J60" s="64">
        <v>5.1586699999999997E-3</v>
      </c>
      <c r="K60" s="62">
        <f t="shared" si="1"/>
        <v>5.1598900000000003E-3</v>
      </c>
      <c r="L60" s="60">
        <f>AVERAGE(K57:K63)</f>
        <v>5.1607120000000005E-3</v>
      </c>
    </row>
    <row r="61" spans="2:12">
      <c r="B61" s="59">
        <v>59</v>
      </c>
      <c r="C61" s="65">
        <v>59</v>
      </c>
      <c r="D61" s="60">
        <f t="shared" si="0"/>
        <v>1.2596397116574809E-2</v>
      </c>
      <c r="E61" s="60">
        <f>Reg_30days!Z90</f>
        <v>4.9889912086147053E-3</v>
      </c>
      <c r="F61" s="64">
        <v>5.1659000000000002E-3</v>
      </c>
      <c r="G61" s="64">
        <v>5.15104E-3</v>
      </c>
      <c r="H61" s="64">
        <v>5.1637999999999996E-3</v>
      </c>
      <c r="I61" s="64">
        <v>5.1573799999999996E-3</v>
      </c>
      <c r="J61" s="64">
        <v>5.1585900000000002E-3</v>
      </c>
      <c r="K61" s="62">
        <f t="shared" si="1"/>
        <v>5.1593419999999999E-3</v>
      </c>
      <c r="L61" s="60">
        <f>AVERAGE(K58:K64)</f>
        <v>5.1602239999999997E-3</v>
      </c>
    </row>
    <row r="62" spans="2:12">
      <c r="B62" s="59">
        <v>60</v>
      </c>
      <c r="C62" s="65">
        <v>60</v>
      </c>
      <c r="D62" s="60">
        <f t="shared" si="0"/>
        <v>1.2596397116574809E-2</v>
      </c>
      <c r="E62" s="60">
        <f>Reg_30days!Z91</f>
        <v>4.7616186067696879E-3</v>
      </c>
      <c r="F62" s="64">
        <v>5.1657400000000003E-3</v>
      </c>
      <c r="G62" s="64">
        <v>5.1507699999999998E-3</v>
      </c>
      <c r="H62" s="64">
        <v>5.1639299999999997E-3</v>
      </c>
      <c r="I62" s="64">
        <v>5.1567100000000001E-3</v>
      </c>
      <c r="J62" s="64">
        <v>5.15819E-3</v>
      </c>
      <c r="K62" s="62">
        <f t="shared" si="1"/>
        <v>5.1590680000000002E-3</v>
      </c>
      <c r="L62" s="60">
        <f>AVERAGE(K59:K65)</f>
        <v>5.1598534999999996E-3</v>
      </c>
    </row>
    <row r="63" spans="2:12">
      <c r="F63" s="62"/>
      <c r="G63" s="62"/>
      <c r="H63" s="62"/>
      <c r="I63" s="62"/>
      <c r="J63" s="62"/>
      <c r="K63" s="62"/>
    </row>
    <row r="64" spans="2:12">
      <c r="F64" s="62"/>
      <c r="G64" s="62"/>
      <c r="H64" s="62"/>
      <c r="I64" s="62"/>
      <c r="J64" s="62"/>
      <c r="K64" s="62"/>
    </row>
    <row r="65" spans="6:11">
      <c r="F65" s="62"/>
      <c r="G65" s="62"/>
      <c r="H65" s="62"/>
      <c r="I65" s="62"/>
      <c r="J65" s="62"/>
      <c r="K65" s="62"/>
    </row>
    <row r="66" spans="6:11">
      <c r="F66" s="62"/>
      <c r="G66" s="62"/>
      <c r="H66" s="62"/>
      <c r="I66" s="62"/>
      <c r="J66" s="62"/>
      <c r="K66" s="62"/>
    </row>
    <row r="67" spans="6:11">
      <c r="F67" s="62"/>
      <c r="G67" s="62"/>
      <c r="H67" s="62"/>
      <c r="I67" s="62"/>
      <c r="J67" s="62"/>
      <c r="K67" s="62"/>
    </row>
    <row r="68" spans="6:11">
      <c r="F68" s="62"/>
      <c r="G68" s="62"/>
      <c r="H68" s="62"/>
      <c r="I68" s="62"/>
      <c r="J68" s="62"/>
      <c r="K68" s="62"/>
    </row>
    <row r="69" spans="6:11">
      <c r="F69" s="62"/>
      <c r="G69" s="62"/>
      <c r="H69" s="62"/>
      <c r="I69" s="62"/>
      <c r="J69" s="62"/>
      <c r="K69" s="62"/>
    </row>
    <row r="70" spans="6:11">
      <c r="F70" s="62"/>
      <c r="G70" s="62"/>
      <c r="H70" s="62"/>
      <c r="I70" s="62"/>
      <c r="J70" s="62"/>
      <c r="K70" s="62"/>
    </row>
    <row r="71" spans="6:11">
      <c r="F71" s="62"/>
      <c r="G71" s="62"/>
      <c r="H71" s="62"/>
      <c r="I71" s="62"/>
      <c r="J71" s="62"/>
      <c r="K71" s="62"/>
    </row>
    <row r="72" spans="6:11">
      <c r="F72" s="62"/>
      <c r="G72" s="62"/>
      <c r="H72" s="62"/>
      <c r="I72" s="62"/>
      <c r="J72" s="62"/>
      <c r="K72" s="62"/>
    </row>
    <row r="73" spans="6:11">
      <c r="F73" s="62"/>
      <c r="G73" s="62"/>
      <c r="H73" s="62"/>
      <c r="I73" s="62"/>
      <c r="J73" s="62"/>
      <c r="K73" s="62"/>
    </row>
    <row r="74" spans="6:11">
      <c r="F74" s="62"/>
      <c r="G74" s="62"/>
      <c r="H74" s="62"/>
      <c r="I74" s="62"/>
      <c r="J74" s="62"/>
      <c r="K74" s="62"/>
    </row>
    <row r="75" spans="6:11">
      <c r="F75" s="62"/>
      <c r="G75" s="62"/>
      <c r="H75" s="62"/>
      <c r="I75" s="62"/>
      <c r="J75" s="62"/>
      <c r="K75" s="62"/>
    </row>
    <row r="76" spans="6:11">
      <c r="F76" s="62"/>
      <c r="G76" s="62"/>
      <c r="H76" s="62"/>
      <c r="I76" s="62"/>
      <c r="J76" s="62"/>
      <c r="K76" s="62"/>
    </row>
    <row r="77" spans="6:11">
      <c r="F77" s="62"/>
      <c r="G77" s="62"/>
      <c r="H77" s="62"/>
      <c r="I77" s="62"/>
      <c r="J77" s="62"/>
      <c r="K77" s="62"/>
    </row>
    <row r="78" spans="6:11">
      <c r="F78" s="62"/>
      <c r="G78" s="62"/>
      <c r="H78" s="62"/>
      <c r="I78" s="62"/>
      <c r="J78" s="62"/>
      <c r="K78" s="62"/>
    </row>
    <row r="79" spans="6:11">
      <c r="F79" s="62"/>
      <c r="G79" s="62"/>
      <c r="H79" s="62"/>
      <c r="I79" s="62"/>
      <c r="J79" s="62"/>
      <c r="K79" s="62"/>
    </row>
    <row r="80" spans="6:11">
      <c r="F80" s="62"/>
      <c r="G80" s="62"/>
      <c r="H80" s="62"/>
      <c r="I80" s="62"/>
      <c r="J80" s="62"/>
      <c r="K80" s="62"/>
    </row>
    <row r="81" spans="6:11">
      <c r="F81" s="62"/>
      <c r="G81" s="62"/>
      <c r="H81" s="62"/>
      <c r="I81" s="62"/>
      <c r="J81" s="62"/>
      <c r="K81" s="62"/>
    </row>
    <row r="82" spans="6:11">
      <c r="F82" s="62"/>
      <c r="G82" s="62"/>
      <c r="H82" s="62"/>
      <c r="I82" s="62"/>
      <c r="J82" s="62"/>
      <c r="K82" s="62"/>
    </row>
    <row r="83" spans="6:11">
      <c r="F83" s="62"/>
      <c r="G83" s="62"/>
      <c r="H83" s="62"/>
      <c r="I83" s="62"/>
      <c r="J83" s="62"/>
      <c r="K83" s="62"/>
    </row>
    <row r="84" spans="6:11">
      <c r="F84" s="62"/>
      <c r="G84" s="62"/>
      <c r="H84" s="62"/>
      <c r="I84" s="62"/>
      <c r="J84" s="62"/>
      <c r="K84" s="62"/>
    </row>
    <row r="85" spans="6:11">
      <c r="F85" s="62"/>
      <c r="G85" s="62"/>
      <c r="H85" s="62"/>
      <c r="I85" s="62"/>
      <c r="J85" s="62"/>
      <c r="K85" s="62"/>
    </row>
    <row r="86" spans="6:11">
      <c r="F86" s="62"/>
      <c r="G86" s="62"/>
      <c r="H86" s="62"/>
      <c r="I86" s="62"/>
      <c r="J86" s="62"/>
      <c r="K86" s="62"/>
    </row>
    <row r="87" spans="6:11">
      <c r="F87" s="62"/>
      <c r="G87" s="62"/>
      <c r="H87" s="62"/>
      <c r="I87" s="62"/>
      <c r="J87" s="62"/>
      <c r="K87" s="62"/>
    </row>
    <row r="88" spans="6:11">
      <c r="F88" s="62"/>
      <c r="G88" s="62"/>
      <c r="H88" s="62"/>
      <c r="I88" s="62"/>
      <c r="J88" s="62"/>
      <c r="K88" s="62"/>
    </row>
    <row r="89" spans="6:11">
      <c r="F89" s="62"/>
      <c r="G89" s="62"/>
      <c r="H89" s="62"/>
      <c r="I89" s="62"/>
      <c r="J89" s="62"/>
      <c r="K89" s="62"/>
    </row>
    <row r="90" spans="6:11">
      <c r="F90" s="62"/>
      <c r="G90" s="62"/>
      <c r="H90" s="62"/>
      <c r="I90" s="62"/>
      <c r="J90" s="62"/>
      <c r="K90" s="62"/>
    </row>
    <row r="91" spans="6:11">
      <c r="F91" s="62"/>
      <c r="G91" s="62"/>
      <c r="H91" s="62"/>
      <c r="I91" s="62"/>
      <c r="J91" s="62"/>
      <c r="K91" s="62"/>
    </row>
    <row r="92" spans="6:11">
      <c r="F92" s="62"/>
      <c r="G92" s="62"/>
      <c r="H92" s="62"/>
      <c r="I92" s="62"/>
      <c r="J92" s="62"/>
      <c r="K92" s="62"/>
    </row>
    <row r="93" spans="6:11">
      <c r="F93" s="62"/>
      <c r="G93" s="62"/>
      <c r="H93" s="62"/>
      <c r="I93" s="62"/>
      <c r="J93" s="62"/>
      <c r="K93" s="62"/>
    </row>
    <row r="94" spans="6:11">
      <c r="F94" s="62"/>
      <c r="G94" s="62"/>
      <c r="H94" s="62"/>
      <c r="I94" s="62"/>
      <c r="J94" s="62"/>
      <c r="K94" s="62"/>
    </row>
    <row r="95" spans="6:11">
      <c r="F95" s="62"/>
      <c r="G95" s="62"/>
      <c r="H95" s="62"/>
      <c r="I95" s="62"/>
      <c r="J95" s="62"/>
      <c r="K95" s="62"/>
    </row>
    <row r="96" spans="6:11">
      <c r="F96" s="62"/>
      <c r="G96" s="62"/>
      <c r="H96" s="62"/>
      <c r="I96" s="62"/>
      <c r="J96" s="62"/>
      <c r="K96" s="62"/>
    </row>
    <row r="97" spans="6:11">
      <c r="F97" s="62"/>
      <c r="G97" s="62"/>
      <c r="H97" s="62"/>
      <c r="I97" s="62"/>
      <c r="J97" s="62"/>
      <c r="K97" s="62"/>
    </row>
    <row r="98" spans="6:11">
      <c r="F98" s="62"/>
      <c r="G98" s="62"/>
      <c r="H98" s="62"/>
      <c r="I98" s="62"/>
      <c r="J98" s="62"/>
      <c r="K98" s="62"/>
    </row>
    <row r="99" spans="6:11">
      <c r="F99" s="62"/>
      <c r="G99" s="62"/>
      <c r="H99" s="62"/>
      <c r="I99" s="62"/>
      <c r="J99" s="62"/>
      <c r="K99" s="62"/>
    </row>
    <row r="100" spans="6:11">
      <c r="F100" s="62"/>
      <c r="G100" s="62"/>
      <c r="H100" s="62"/>
      <c r="I100" s="62"/>
      <c r="J100" s="62"/>
      <c r="K100" s="62"/>
    </row>
    <row r="101" spans="6:11">
      <c r="F101" s="62"/>
      <c r="G101" s="62"/>
      <c r="H101" s="62"/>
      <c r="I101" s="62"/>
      <c r="J101" s="62"/>
      <c r="K101" s="62"/>
    </row>
    <row r="102" spans="6:11">
      <c r="F102" s="62"/>
      <c r="G102" s="62"/>
      <c r="H102" s="62"/>
      <c r="I102" s="62"/>
      <c r="J102" s="62"/>
      <c r="K102" s="62"/>
    </row>
    <row r="103" spans="6:11">
      <c r="F103" s="62"/>
      <c r="G103" s="62"/>
      <c r="H103" s="62"/>
      <c r="I103" s="62"/>
      <c r="J103" s="62"/>
      <c r="K103" s="62"/>
    </row>
    <row r="104" spans="6:11">
      <c r="F104" s="62"/>
      <c r="G104" s="62"/>
      <c r="H104" s="62"/>
      <c r="I104" s="62"/>
      <c r="J104" s="62"/>
      <c r="K104" s="62"/>
    </row>
    <row r="105" spans="6:11">
      <c r="F105" s="62"/>
      <c r="G105" s="62"/>
      <c r="H105" s="62"/>
      <c r="I105" s="62"/>
      <c r="J105" s="62"/>
      <c r="K105" s="62"/>
    </row>
    <row r="106" spans="6:11">
      <c r="F106" s="62"/>
      <c r="G106" s="62"/>
      <c r="H106" s="62"/>
      <c r="I106" s="62"/>
      <c r="J106" s="62"/>
      <c r="K106" s="62"/>
    </row>
    <row r="107" spans="6:11">
      <c r="F107" s="62"/>
      <c r="G107" s="62"/>
      <c r="H107" s="62"/>
      <c r="I107" s="62"/>
      <c r="J107" s="62"/>
      <c r="K107" s="62"/>
    </row>
    <row r="108" spans="6:11">
      <c r="F108" s="62"/>
      <c r="G108" s="62"/>
      <c r="H108" s="62"/>
      <c r="I108" s="62"/>
      <c r="J108" s="62"/>
      <c r="K108" s="62"/>
    </row>
    <row r="109" spans="6:11">
      <c r="F109" s="62"/>
      <c r="G109" s="62"/>
      <c r="H109" s="62"/>
      <c r="I109" s="62"/>
      <c r="J109" s="62"/>
      <c r="K109" s="62"/>
    </row>
    <row r="110" spans="6:11">
      <c r="F110" s="62"/>
      <c r="G110" s="62"/>
      <c r="H110" s="62"/>
      <c r="I110" s="62"/>
      <c r="J110" s="62"/>
      <c r="K110" s="62"/>
    </row>
    <row r="111" spans="6:11">
      <c r="F111" s="62"/>
      <c r="G111" s="62"/>
      <c r="H111" s="62"/>
      <c r="I111" s="62"/>
      <c r="J111" s="62"/>
      <c r="K111" s="62"/>
    </row>
    <row r="112" spans="6:11">
      <c r="F112" s="62"/>
      <c r="G112" s="62"/>
      <c r="H112" s="62"/>
      <c r="I112" s="62"/>
      <c r="J112" s="62"/>
      <c r="K112" s="62"/>
    </row>
    <row r="113" spans="6:11">
      <c r="F113" s="62"/>
      <c r="G113" s="62"/>
      <c r="H113" s="62"/>
      <c r="I113" s="62"/>
      <c r="J113" s="62"/>
      <c r="K113" s="62"/>
    </row>
    <row r="114" spans="6:11">
      <c r="F114" s="62"/>
      <c r="G114" s="62"/>
      <c r="H114" s="62"/>
      <c r="I114" s="62"/>
      <c r="J114" s="62"/>
      <c r="K114" s="62"/>
    </row>
    <row r="115" spans="6:11">
      <c r="F115" s="62"/>
      <c r="G115" s="62"/>
      <c r="H115" s="62"/>
      <c r="I115" s="62"/>
      <c r="J115" s="62"/>
      <c r="K115" s="62"/>
    </row>
    <row r="116" spans="6:11">
      <c r="F116" s="62"/>
      <c r="G116" s="62"/>
      <c r="H116" s="62"/>
      <c r="I116" s="62"/>
      <c r="J116" s="62"/>
      <c r="K116" s="62"/>
    </row>
    <row r="117" spans="6:11">
      <c r="F117" s="62"/>
      <c r="G117" s="62"/>
      <c r="H117" s="62"/>
      <c r="I117" s="62"/>
      <c r="J117" s="62"/>
      <c r="K117" s="62"/>
    </row>
    <row r="118" spans="6:11">
      <c r="F118" s="62"/>
      <c r="G118" s="62"/>
      <c r="H118" s="62"/>
      <c r="I118" s="62"/>
      <c r="J118" s="62"/>
      <c r="K118" s="62"/>
    </row>
    <row r="119" spans="6:11">
      <c r="F119" s="62"/>
      <c r="G119" s="62"/>
      <c r="H119" s="62"/>
      <c r="I119" s="62"/>
      <c r="J119" s="62"/>
      <c r="K119" s="62"/>
    </row>
    <row r="120" spans="6:11">
      <c r="F120" s="62"/>
      <c r="G120" s="62"/>
      <c r="H120" s="62"/>
      <c r="I120" s="62"/>
      <c r="J120" s="62"/>
      <c r="K120" s="62"/>
    </row>
    <row r="121" spans="6:11">
      <c r="F121" s="62"/>
      <c r="G121" s="62"/>
      <c r="H121" s="62"/>
      <c r="I121" s="62"/>
      <c r="J121" s="62"/>
      <c r="K121" s="62"/>
    </row>
    <row r="122" spans="6:11">
      <c r="F122" s="62"/>
      <c r="G122" s="62"/>
      <c r="H122" s="62"/>
      <c r="I122" s="62"/>
      <c r="J122" s="62"/>
      <c r="K122" s="62"/>
    </row>
  </sheetData>
  <mergeCells count="1">
    <mergeCell ref="F1:J1"/>
  </mergeCells>
  <pageMargins left="0.7" right="0.7" top="0.75" bottom="0.75" header="0.3" footer="0.3"/>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3EF4C-FD8D-A642-AD89-1B42ECB76059}">
  <sheetPr codeName="Sheet40"/>
  <dimension ref="B2:N53"/>
  <sheetViews>
    <sheetView workbookViewId="0">
      <selection activeCell="C3" sqref="C3:H53"/>
    </sheetView>
  </sheetViews>
  <sheetFormatPr baseColWidth="10" defaultRowHeight="16"/>
  <cols>
    <col min="1" max="2" width="10.83203125" style="59"/>
    <col min="3" max="3" width="10.83203125" style="69"/>
    <col min="4" max="8" width="10.83203125" style="68"/>
    <col min="9" max="16384" width="10.83203125" style="59"/>
  </cols>
  <sheetData>
    <row r="2" spans="2:14">
      <c r="B2" s="59" t="s">
        <v>84</v>
      </c>
      <c r="C2" s="69" t="s">
        <v>83</v>
      </c>
      <c r="D2" s="68" t="s">
        <v>82</v>
      </c>
      <c r="E2" s="68" t="s">
        <v>81</v>
      </c>
      <c r="F2" s="68" t="s">
        <v>80</v>
      </c>
      <c r="G2" s="68" t="s">
        <v>79</v>
      </c>
      <c r="H2" s="68" t="s">
        <v>78</v>
      </c>
      <c r="I2" s="59" t="s">
        <v>77</v>
      </c>
      <c r="N2" s="66" t="s">
        <v>76</v>
      </c>
    </row>
    <row r="3" spans="2:14">
      <c r="B3" s="59">
        <v>0</v>
      </c>
      <c r="C3" s="64">
        <v>3.6638700000000002</v>
      </c>
      <c r="D3" s="64">
        <v>14.7651</v>
      </c>
      <c r="E3" s="64">
        <v>14.868600000000001</v>
      </c>
      <c r="F3" s="64">
        <v>14.750999999999999</v>
      </c>
      <c r="G3" s="64">
        <v>14.8287</v>
      </c>
      <c r="H3" s="64">
        <v>14.787599999999999</v>
      </c>
      <c r="I3" s="70">
        <f t="shared" ref="I3:I53" si="0">AVERAGE(D3:H3)</f>
        <v>14.8002</v>
      </c>
      <c r="J3" s="70"/>
      <c r="N3" s="66" t="s">
        <v>75</v>
      </c>
    </row>
    <row r="4" spans="2:14">
      <c r="B4" s="59">
        <v>200</v>
      </c>
      <c r="C4" s="64">
        <v>454.11599999999999</v>
      </c>
      <c r="D4" s="64">
        <v>14.311299999999999</v>
      </c>
      <c r="E4" s="64">
        <v>14.399800000000001</v>
      </c>
      <c r="F4" s="64">
        <v>14.299099999999999</v>
      </c>
      <c r="G4" s="64">
        <v>14.3482</v>
      </c>
      <c r="H4" s="64">
        <v>14.321899999999999</v>
      </c>
      <c r="I4" s="70">
        <f t="shared" si="0"/>
        <v>14.336059999999998</v>
      </c>
      <c r="J4" s="70"/>
    </row>
    <row r="5" spans="2:14">
      <c r="B5" s="59">
        <v>400</v>
      </c>
      <c r="C5" s="64">
        <v>481.29700000000003</v>
      </c>
      <c r="D5" s="64">
        <v>14.0108</v>
      </c>
      <c r="E5" s="64">
        <v>14.086399999999999</v>
      </c>
      <c r="F5" s="64">
        <v>13.988</v>
      </c>
      <c r="G5" s="64">
        <v>14.039899999999999</v>
      </c>
      <c r="H5" s="64">
        <v>14.0029</v>
      </c>
      <c r="I5" s="70">
        <f t="shared" si="0"/>
        <v>14.025600000000001</v>
      </c>
      <c r="J5" s="70"/>
    </row>
    <row r="6" spans="2:14">
      <c r="B6" s="59">
        <v>600</v>
      </c>
      <c r="C6" s="64">
        <v>508.55900000000003</v>
      </c>
      <c r="D6" s="64">
        <v>13.8093</v>
      </c>
      <c r="E6" s="64">
        <v>13.872400000000001</v>
      </c>
      <c r="F6" s="64">
        <v>13.778700000000001</v>
      </c>
      <c r="G6" s="64">
        <v>13.8429</v>
      </c>
      <c r="H6" s="64">
        <v>13.8012</v>
      </c>
      <c r="I6" s="70">
        <f t="shared" si="0"/>
        <v>13.8209</v>
      </c>
      <c r="J6" s="70"/>
    </row>
    <row r="7" spans="2:14">
      <c r="B7" s="59">
        <v>800</v>
      </c>
      <c r="C7" s="64">
        <v>535.81100000000004</v>
      </c>
      <c r="D7" s="64">
        <v>13.6808</v>
      </c>
      <c r="E7" s="64">
        <v>13.735300000000001</v>
      </c>
      <c r="F7" s="64">
        <v>13.6457</v>
      </c>
      <c r="G7" s="64">
        <v>13.708600000000001</v>
      </c>
      <c r="H7" s="64">
        <v>13.6715</v>
      </c>
      <c r="I7" s="70">
        <f t="shared" si="0"/>
        <v>13.688379999999999</v>
      </c>
      <c r="J7" s="70"/>
    </row>
    <row r="8" spans="2:14">
      <c r="B8" s="59">
        <v>1000</v>
      </c>
      <c r="C8" s="64">
        <v>562.84799999999996</v>
      </c>
      <c r="D8" s="64">
        <v>13.5883</v>
      </c>
      <c r="E8" s="64">
        <v>13.637700000000001</v>
      </c>
      <c r="F8" s="64">
        <v>13.5573</v>
      </c>
      <c r="G8" s="64">
        <v>13.632899999999999</v>
      </c>
      <c r="H8" s="64">
        <v>13.582000000000001</v>
      </c>
      <c r="I8" s="70">
        <f t="shared" si="0"/>
        <v>13.599639999999999</v>
      </c>
      <c r="J8" s="70"/>
    </row>
    <row r="9" spans="2:14">
      <c r="B9" s="59">
        <v>1200</v>
      </c>
      <c r="C9" s="64">
        <v>589.947</v>
      </c>
      <c r="D9" s="64">
        <v>13.5253</v>
      </c>
      <c r="E9" s="64">
        <v>13.574</v>
      </c>
      <c r="F9" s="64">
        <v>13.495900000000001</v>
      </c>
      <c r="G9" s="64">
        <v>13.5959</v>
      </c>
      <c r="H9" s="64">
        <v>13.517899999999999</v>
      </c>
      <c r="I9" s="70">
        <f t="shared" si="0"/>
        <v>13.5418</v>
      </c>
      <c r="J9" s="70"/>
    </row>
    <row r="10" spans="2:14">
      <c r="B10" s="59">
        <v>1400</v>
      </c>
      <c r="C10" s="64">
        <v>617.25800000000004</v>
      </c>
      <c r="D10" s="64">
        <v>13.4796</v>
      </c>
      <c r="E10" s="64">
        <v>13.5197</v>
      </c>
      <c r="F10" s="64">
        <v>13.451599999999999</v>
      </c>
      <c r="G10" s="64">
        <v>13.531700000000001</v>
      </c>
      <c r="H10" s="64">
        <v>13.474</v>
      </c>
      <c r="I10" s="70">
        <f t="shared" si="0"/>
        <v>13.491319999999998</v>
      </c>
      <c r="J10" s="70"/>
    </row>
    <row r="11" spans="2:14">
      <c r="B11" s="59">
        <v>1600</v>
      </c>
      <c r="C11" s="64">
        <v>644.42399999999998</v>
      </c>
      <c r="D11" s="64">
        <v>13.445</v>
      </c>
      <c r="E11" s="64">
        <v>13.482799999999999</v>
      </c>
      <c r="F11" s="64">
        <v>13.418200000000001</v>
      </c>
      <c r="G11" s="64">
        <v>13.5107</v>
      </c>
      <c r="H11" s="64">
        <v>13.446</v>
      </c>
      <c r="I11" s="70">
        <f t="shared" si="0"/>
        <v>13.46054</v>
      </c>
      <c r="J11" s="70"/>
    </row>
    <row r="12" spans="2:14">
      <c r="B12" s="59">
        <v>1800</v>
      </c>
      <c r="C12" s="64">
        <v>671.56200000000001</v>
      </c>
      <c r="D12" s="64">
        <v>13.418699999999999</v>
      </c>
      <c r="E12" s="64">
        <v>13.4519</v>
      </c>
      <c r="F12" s="64">
        <v>13.3893</v>
      </c>
      <c r="G12" s="64">
        <v>13.4626</v>
      </c>
      <c r="H12" s="64">
        <v>13.4207</v>
      </c>
      <c r="I12" s="70">
        <f t="shared" si="0"/>
        <v>13.428640000000001</v>
      </c>
      <c r="J12" s="70"/>
    </row>
    <row r="13" spans="2:14">
      <c r="B13" s="59">
        <v>2000</v>
      </c>
      <c r="C13" s="64">
        <v>698.779</v>
      </c>
      <c r="D13" s="64">
        <v>13.3978</v>
      </c>
      <c r="E13" s="64">
        <v>13.4312</v>
      </c>
      <c r="F13" s="64">
        <v>13.3687</v>
      </c>
      <c r="G13" s="64">
        <v>13.444000000000001</v>
      </c>
      <c r="H13" s="64">
        <v>13.3956</v>
      </c>
      <c r="I13" s="70">
        <f t="shared" si="0"/>
        <v>13.40746</v>
      </c>
      <c r="J13" s="70"/>
    </row>
    <row r="14" spans="2:14">
      <c r="B14" s="59">
        <v>2200</v>
      </c>
      <c r="C14" s="64">
        <v>726.23599999999999</v>
      </c>
      <c r="D14" s="64">
        <v>13.3811</v>
      </c>
      <c r="E14" s="64">
        <v>13.416</v>
      </c>
      <c r="F14" s="64">
        <v>13.3522</v>
      </c>
      <c r="G14" s="64">
        <v>13.424799999999999</v>
      </c>
      <c r="H14" s="64">
        <v>13.3805</v>
      </c>
      <c r="I14" s="70">
        <f t="shared" si="0"/>
        <v>13.390919999999999</v>
      </c>
      <c r="J14" s="70"/>
    </row>
    <row r="15" spans="2:14">
      <c r="B15" s="59">
        <v>2400</v>
      </c>
      <c r="C15" s="64">
        <v>753.41300000000001</v>
      </c>
      <c r="D15" s="64">
        <v>13.3675</v>
      </c>
      <c r="E15" s="64">
        <v>13.3954</v>
      </c>
      <c r="F15" s="64">
        <v>13.338900000000001</v>
      </c>
      <c r="G15" s="64">
        <v>13.412000000000001</v>
      </c>
      <c r="H15" s="64">
        <v>13.3734</v>
      </c>
      <c r="I15" s="70">
        <f t="shared" si="0"/>
        <v>13.377440000000002</v>
      </c>
      <c r="J15" s="70"/>
    </row>
    <row r="16" spans="2:14">
      <c r="B16" s="59">
        <v>2600</v>
      </c>
      <c r="C16" s="64">
        <v>780.68399999999997</v>
      </c>
      <c r="D16" s="64">
        <v>13.356400000000001</v>
      </c>
      <c r="E16" s="64">
        <v>13.3881</v>
      </c>
      <c r="F16" s="64">
        <v>13.328099999999999</v>
      </c>
      <c r="G16" s="64">
        <v>13.400399999999999</v>
      </c>
      <c r="H16" s="64">
        <v>13.3614</v>
      </c>
      <c r="I16" s="70">
        <f t="shared" si="0"/>
        <v>13.36688</v>
      </c>
      <c r="J16" s="70"/>
    </row>
    <row r="17" spans="2:10">
      <c r="B17" s="59">
        <v>2800</v>
      </c>
      <c r="C17" s="64">
        <v>807.84</v>
      </c>
      <c r="D17" s="64">
        <v>13.347099999999999</v>
      </c>
      <c r="E17" s="64">
        <v>13.382899999999999</v>
      </c>
      <c r="F17" s="64">
        <v>13.319100000000001</v>
      </c>
      <c r="G17" s="64">
        <v>13.3863</v>
      </c>
      <c r="H17" s="64">
        <v>13.347899999999999</v>
      </c>
      <c r="I17" s="70">
        <f t="shared" si="0"/>
        <v>13.35666</v>
      </c>
      <c r="J17" s="70"/>
    </row>
    <row r="18" spans="2:10">
      <c r="B18" s="59">
        <v>3000</v>
      </c>
      <c r="C18" s="64">
        <v>835.06299999999999</v>
      </c>
      <c r="D18" s="64">
        <v>13.339399999999999</v>
      </c>
      <c r="E18" s="64">
        <v>13.372999999999999</v>
      </c>
      <c r="F18" s="64">
        <v>13.311400000000001</v>
      </c>
      <c r="G18" s="64">
        <v>13.3775</v>
      </c>
      <c r="H18" s="64">
        <v>13.3384</v>
      </c>
      <c r="I18" s="70">
        <f t="shared" si="0"/>
        <v>13.347939999999999</v>
      </c>
      <c r="J18" s="70"/>
    </row>
    <row r="19" spans="2:10">
      <c r="B19" s="59">
        <v>3200</v>
      </c>
      <c r="C19" s="64">
        <v>862.20100000000002</v>
      </c>
      <c r="D19" s="64">
        <v>13.3324</v>
      </c>
      <c r="E19" s="64">
        <v>13.3574</v>
      </c>
      <c r="F19" s="64">
        <v>13.3049</v>
      </c>
      <c r="G19" s="64">
        <v>13.3705</v>
      </c>
      <c r="H19" s="64">
        <v>13.331099999999999</v>
      </c>
      <c r="I19" s="70">
        <f t="shared" si="0"/>
        <v>13.339259999999999</v>
      </c>
      <c r="J19" s="70"/>
    </row>
    <row r="20" spans="2:10">
      <c r="B20" s="59">
        <v>3400</v>
      </c>
      <c r="C20" s="64">
        <v>889.36500000000001</v>
      </c>
      <c r="D20" s="64">
        <v>13.326499999999999</v>
      </c>
      <c r="E20" s="64">
        <v>13.369400000000001</v>
      </c>
      <c r="F20" s="64">
        <v>13.2996</v>
      </c>
      <c r="G20" s="64">
        <v>13.365600000000001</v>
      </c>
      <c r="H20" s="64">
        <v>13.3249</v>
      </c>
      <c r="I20" s="70">
        <f t="shared" si="0"/>
        <v>13.337200000000001</v>
      </c>
      <c r="J20" s="70"/>
    </row>
    <row r="21" spans="2:10">
      <c r="B21" s="59">
        <v>3600</v>
      </c>
      <c r="C21" s="64">
        <v>916.53200000000004</v>
      </c>
      <c r="D21" s="64">
        <v>13.3218</v>
      </c>
      <c r="E21" s="64">
        <v>13.3553</v>
      </c>
      <c r="F21" s="64">
        <v>13.294700000000001</v>
      </c>
      <c r="G21" s="64">
        <v>13.360200000000001</v>
      </c>
      <c r="H21" s="64">
        <v>13.3231</v>
      </c>
      <c r="I21" s="70">
        <f t="shared" si="0"/>
        <v>13.331020000000001</v>
      </c>
      <c r="J21" s="70"/>
    </row>
    <row r="22" spans="2:10">
      <c r="B22" s="59">
        <v>3800</v>
      </c>
      <c r="C22" s="64">
        <v>943.67</v>
      </c>
      <c r="D22" s="64">
        <v>13.317500000000001</v>
      </c>
      <c r="E22" s="64">
        <v>13.3477</v>
      </c>
      <c r="F22" s="64">
        <v>13.2903</v>
      </c>
      <c r="G22" s="64">
        <v>13.355</v>
      </c>
      <c r="H22" s="64">
        <v>13.3131</v>
      </c>
      <c r="I22" s="70">
        <f t="shared" si="0"/>
        <v>13.324720000000003</v>
      </c>
      <c r="J22" s="70"/>
    </row>
    <row r="23" spans="2:10">
      <c r="B23" s="59">
        <v>4000</v>
      </c>
      <c r="C23" s="64">
        <v>970.88</v>
      </c>
      <c r="D23" s="64">
        <v>13.313599999999999</v>
      </c>
      <c r="E23" s="64">
        <v>13.346399999999999</v>
      </c>
      <c r="F23" s="64">
        <v>13.286899999999999</v>
      </c>
      <c r="G23" s="64">
        <v>13.3513</v>
      </c>
      <c r="H23" s="64">
        <v>13.3241</v>
      </c>
      <c r="I23" s="70">
        <f t="shared" si="0"/>
        <v>13.324459999999998</v>
      </c>
      <c r="J23" s="70"/>
    </row>
    <row r="24" spans="2:10">
      <c r="B24" s="59">
        <v>4200</v>
      </c>
      <c r="C24" s="64">
        <v>997.98199999999997</v>
      </c>
      <c r="D24" s="64">
        <v>13.3103</v>
      </c>
      <c r="E24" s="64">
        <v>13.3329</v>
      </c>
      <c r="F24" s="64">
        <v>13.2837</v>
      </c>
      <c r="G24" s="64">
        <v>13.3475</v>
      </c>
      <c r="H24" s="64">
        <v>13.3103</v>
      </c>
      <c r="I24" s="70">
        <f t="shared" si="0"/>
        <v>13.316939999999999</v>
      </c>
      <c r="J24" s="70"/>
    </row>
    <row r="25" spans="2:10">
      <c r="B25" s="59">
        <v>4400</v>
      </c>
      <c r="C25" s="64">
        <v>1025.1400000000001</v>
      </c>
      <c r="D25" s="64">
        <v>13.307700000000001</v>
      </c>
      <c r="E25" s="64">
        <v>13.333</v>
      </c>
      <c r="F25" s="64">
        <v>13.2806</v>
      </c>
      <c r="G25" s="64">
        <v>13.344200000000001</v>
      </c>
      <c r="H25" s="64">
        <v>13.3095</v>
      </c>
      <c r="I25" s="70">
        <f t="shared" si="0"/>
        <v>13.315000000000001</v>
      </c>
      <c r="J25" s="70"/>
    </row>
    <row r="26" spans="2:10">
      <c r="B26" s="59">
        <v>4600</v>
      </c>
      <c r="C26" s="64">
        <v>1052.3</v>
      </c>
      <c r="D26" s="64">
        <v>13.3049</v>
      </c>
      <c r="E26" s="64">
        <v>13.328099999999999</v>
      </c>
      <c r="F26" s="64">
        <v>13.2781</v>
      </c>
      <c r="G26" s="64">
        <v>13.334899999999999</v>
      </c>
      <c r="H26" s="64">
        <v>13.302</v>
      </c>
      <c r="I26" s="70">
        <f t="shared" si="0"/>
        <v>13.3096</v>
      </c>
      <c r="J26" s="70"/>
    </row>
    <row r="27" spans="2:10">
      <c r="B27" s="59">
        <v>4800</v>
      </c>
      <c r="C27" s="64">
        <v>1079.4100000000001</v>
      </c>
      <c r="D27" s="64">
        <v>13.3026</v>
      </c>
      <c r="E27" s="64">
        <v>13.332599999999999</v>
      </c>
      <c r="F27" s="64">
        <v>13.2758</v>
      </c>
      <c r="G27" s="64">
        <v>13.3344</v>
      </c>
      <c r="H27" s="64">
        <v>13.299300000000001</v>
      </c>
      <c r="I27" s="70">
        <f t="shared" si="0"/>
        <v>13.308940000000002</v>
      </c>
      <c r="J27" s="70"/>
    </row>
    <row r="28" spans="2:10">
      <c r="B28" s="59">
        <v>5000</v>
      </c>
      <c r="C28" s="64">
        <v>1106.57</v>
      </c>
      <c r="D28" s="64">
        <v>13.3004</v>
      </c>
      <c r="E28" s="64">
        <v>13.321899999999999</v>
      </c>
      <c r="F28" s="64">
        <v>13.273899999999999</v>
      </c>
      <c r="G28" s="64">
        <v>13.33</v>
      </c>
      <c r="H28" s="64">
        <v>13.296799999999999</v>
      </c>
      <c r="I28" s="70">
        <f t="shared" si="0"/>
        <v>13.304599999999999</v>
      </c>
      <c r="J28" s="70"/>
    </row>
    <row r="29" spans="2:10">
      <c r="B29" s="59">
        <v>5200</v>
      </c>
      <c r="C29" s="64">
        <v>1133.79</v>
      </c>
      <c r="D29" s="64">
        <v>13.3004</v>
      </c>
      <c r="E29" s="64">
        <v>13.3203</v>
      </c>
      <c r="F29" s="64">
        <v>13.2738</v>
      </c>
      <c r="G29" s="64">
        <v>13.3293</v>
      </c>
      <c r="H29" s="64">
        <v>13.296799999999999</v>
      </c>
      <c r="I29" s="70">
        <f t="shared" si="0"/>
        <v>13.304120000000001</v>
      </c>
      <c r="J29" s="70"/>
    </row>
    <row r="30" spans="2:10">
      <c r="B30" s="59">
        <v>5400</v>
      </c>
      <c r="C30" s="64">
        <v>1160.9000000000001</v>
      </c>
      <c r="D30" s="64">
        <v>13.3002</v>
      </c>
      <c r="E30" s="64">
        <v>13.3202</v>
      </c>
      <c r="F30" s="64">
        <v>13.2736</v>
      </c>
      <c r="G30" s="64">
        <v>13.3291</v>
      </c>
      <c r="H30" s="64">
        <v>13.2967</v>
      </c>
      <c r="I30" s="70">
        <f t="shared" si="0"/>
        <v>13.30396</v>
      </c>
      <c r="J30" s="70"/>
    </row>
    <row r="31" spans="2:10">
      <c r="B31" s="59">
        <v>5600</v>
      </c>
      <c r="C31" s="64">
        <v>1188.08</v>
      </c>
      <c r="D31" s="64">
        <v>13.3</v>
      </c>
      <c r="E31" s="64">
        <v>13.3193</v>
      </c>
      <c r="F31" s="64">
        <v>13.273400000000001</v>
      </c>
      <c r="G31" s="64">
        <v>13.3287</v>
      </c>
      <c r="H31" s="64">
        <v>13.2965</v>
      </c>
      <c r="I31" s="70">
        <f t="shared" si="0"/>
        <v>13.30358</v>
      </c>
      <c r="J31" s="70"/>
    </row>
    <row r="32" spans="2:10">
      <c r="B32" s="59">
        <v>5800</v>
      </c>
      <c r="C32" s="64">
        <v>1215.44</v>
      </c>
      <c r="D32" s="64">
        <v>13.299799999999999</v>
      </c>
      <c r="E32" s="64">
        <v>13.3186</v>
      </c>
      <c r="F32" s="64">
        <v>13.273199999999999</v>
      </c>
      <c r="G32" s="64">
        <v>13.3287</v>
      </c>
      <c r="H32" s="64">
        <v>13.296200000000001</v>
      </c>
      <c r="I32" s="70">
        <f t="shared" si="0"/>
        <v>13.303299999999998</v>
      </c>
      <c r="J32" s="70"/>
    </row>
    <row r="33" spans="2:10">
      <c r="B33" s="59">
        <v>6000</v>
      </c>
      <c r="C33" s="64">
        <v>1242.6400000000001</v>
      </c>
      <c r="D33" s="64">
        <v>13.2994</v>
      </c>
      <c r="E33" s="64">
        <v>13.318199999999999</v>
      </c>
      <c r="F33" s="64">
        <v>13.2729</v>
      </c>
      <c r="G33" s="64">
        <v>13.3283</v>
      </c>
      <c r="H33" s="64">
        <v>13.2958</v>
      </c>
      <c r="I33" s="70">
        <f t="shared" si="0"/>
        <v>13.30292</v>
      </c>
      <c r="J33" s="70"/>
    </row>
    <row r="34" spans="2:10">
      <c r="B34" s="59">
        <v>6200</v>
      </c>
      <c r="C34" s="64">
        <v>1269.82</v>
      </c>
      <c r="D34" s="64">
        <v>13.299200000000001</v>
      </c>
      <c r="E34" s="64">
        <v>13.317600000000001</v>
      </c>
      <c r="F34" s="64">
        <v>13.2727</v>
      </c>
      <c r="G34" s="64">
        <v>13.327999999999999</v>
      </c>
      <c r="H34" s="64">
        <v>13.2957</v>
      </c>
      <c r="I34" s="70">
        <f t="shared" si="0"/>
        <v>13.30264</v>
      </c>
      <c r="J34" s="70"/>
    </row>
    <row r="35" spans="2:10">
      <c r="B35" s="59">
        <v>6400</v>
      </c>
      <c r="C35" s="64">
        <v>1297.1099999999999</v>
      </c>
      <c r="D35" s="64">
        <v>13.298999999999999</v>
      </c>
      <c r="E35" s="64">
        <v>13.316800000000001</v>
      </c>
      <c r="F35" s="64">
        <v>13.272500000000001</v>
      </c>
      <c r="G35" s="64">
        <v>13.327999999999999</v>
      </c>
      <c r="H35" s="64">
        <v>13.295299999999999</v>
      </c>
      <c r="I35" s="70">
        <f t="shared" si="0"/>
        <v>13.30232</v>
      </c>
      <c r="J35" s="70"/>
    </row>
    <row r="36" spans="2:10">
      <c r="B36" s="59">
        <v>6600</v>
      </c>
      <c r="C36" s="64">
        <v>1324.41</v>
      </c>
      <c r="D36" s="64">
        <v>13.2987</v>
      </c>
      <c r="E36" s="64">
        <v>13.3162</v>
      </c>
      <c r="F36" s="64">
        <v>13.2722</v>
      </c>
      <c r="G36" s="64">
        <v>13.3278</v>
      </c>
      <c r="H36" s="64">
        <v>13.2951</v>
      </c>
      <c r="I36" s="70">
        <f t="shared" si="0"/>
        <v>13.302000000000001</v>
      </c>
      <c r="J36" s="70"/>
    </row>
    <row r="37" spans="2:10">
      <c r="B37" s="59">
        <v>6800</v>
      </c>
      <c r="C37" s="64">
        <v>1351.59</v>
      </c>
      <c r="D37" s="64">
        <v>13.298299999999999</v>
      </c>
      <c r="E37" s="64">
        <v>13.3154</v>
      </c>
      <c r="F37" s="64">
        <v>13.271800000000001</v>
      </c>
      <c r="G37" s="64">
        <v>13.327400000000001</v>
      </c>
      <c r="H37" s="64">
        <v>13.2949</v>
      </c>
      <c r="I37" s="70">
        <f t="shared" si="0"/>
        <v>13.30156</v>
      </c>
      <c r="J37" s="70"/>
    </row>
    <row r="38" spans="2:10">
      <c r="B38" s="59">
        <v>7000</v>
      </c>
      <c r="C38" s="64">
        <v>1378.79</v>
      </c>
      <c r="D38" s="64">
        <v>13.298</v>
      </c>
      <c r="E38" s="64">
        <v>13.3148</v>
      </c>
      <c r="F38" s="64">
        <v>13.271599999999999</v>
      </c>
      <c r="G38" s="64">
        <v>13.327</v>
      </c>
      <c r="H38" s="64">
        <v>13.294499999999999</v>
      </c>
      <c r="I38" s="70">
        <f t="shared" si="0"/>
        <v>13.301179999999999</v>
      </c>
      <c r="J38" s="70"/>
    </row>
    <row r="39" spans="2:10">
      <c r="B39" s="59">
        <v>7200</v>
      </c>
      <c r="C39" s="64">
        <v>1406.02</v>
      </c>
      <c r="D39" s="64">
        <v>13.297700000000001</v>
      </c>
      <c r="E39" s="64">
        <v>13.314299999999999</v>
      </c>
      <c r="F39" s="64">
        <v>13.271100000000001</v>
      </c>
      <c r="G39" s="64">
        <v>13.326599999999999</v>
      </c>
      <c r="H39" s="64">
        <v>13.2944</v>
      </c>
      <c r="I39" s="70">
        <f t="shared" si="0"/>
        <v>13.300819999999998</v>
      </c>
      <c r="J39" s="70"/>
    </row>
    <row r="40" spans="2:10">
      <c r="B40" s="59">
        <v>7400</v>
      </c>
      <c r="C40" s="64">
        <v>1433.28</v>
      </c>
      <c r="D40" s="64">
        <v>13.2974</v>
      </c>
      <c r="E40" s="64">
        <v>13.313599999999999</v>
      </c>
      <c r="F40" s="64">
        <v>13.2707</v>
      </c>
      <c r="G40" s="64">
        <v>13.3262</v>
      </c>
      <c r="H40" s="64">
        <v>13.293900000000001</v>
      </c>
      <c r="I40" s="70">
        <f t="shared" si="0"/>
        <v>13.300360000000001</v>
      </c>
      <c r="J40" s="70"/>
    </row>
    <row r="41" spans="2:10">
      <c r="B41" s="59">
        <v>7600</v>
      </c>
      <c r="C41" s="64">
        <v>1460.56</v>
      </c>
      <c r="D41" s="64">
        <v>13.296799999999999</v>
      </c>
      <c r="E41" s="64">
        <v>13.3133</v>
      </c>
      <c r="F41" s="64">
        <v>13.2705</v>
      </c>
      <c r="G41" s="64">
        <v>13.3261</v>
      </c>
      <c r="H41" s="64">
        <v>13.2936</v>
      </c>
      <c r="I41" s="70">
        <f t="shared" si="0"/>
        <v>13.300059999999998</v>
      </c>
      <c r="J41" s="70"/>
    </row>
    <row r="42" spans="2:10">
      <c r="B42" s="59">
        <v>7800</v>
      </c>
      <c r="C42" s="64">
        <v>1487.73</v>
      </c>
      <c r="D42" s="64">
        <v>13.2966</v>
      </c>
      <c r="E42" s="64">
        <v>13.3123</v>
      </c>
      <c r="F42" s="64">
        <v>13.270200000000001</v>
      </c>
      <c r="G42" s="64">
        <v>13.3255</v>
      </c>
      <c r="H42" s="64">
        <v>13.2933</v>
      </c>
      <c r="I42" s="70">
        <f t="shared" si="0"/>
        <v>13.299580000000001</v>
      </c>
      <c r="J42" s="70"/>
    </row>
    <row r="43" spans="2:10">
      <c r="B43" s="59">
        <v>8000</v>
      </c>
      <c r="C43" s="64">
        <v>1514.88</v>
      </c>
      <c r="D43" s="64">
        <v>13.296200000000001</v>
      </c>
      <c r="E43" s="64">
        <v>13.3117</v>
      </c>
      <c r="F43" s="64">
        <v>13.2697</v>
      </c>
      <c r="G43" s="64">
        <v>13.326000000000001</v>
      </c>
      <c r="H43" s="64">
        <v>13.292899999999999</v>
      </c>
      <c r="I43" s="70">
        <f t="shared" si="0"/>
        <v>13.299299999999999</v>
      </c>
      <c r="J43" s="70"/>
    </row>
    <row r="44" spans="2:10">
      <c r="B44" s="59">
        <v>8200</v>
      </c>
      <c r="C44" s="64">
        <v>1542.05</v>
      </c>
      <c r="D44" s="64">
        <v>13.296200000000001</v>
      </c>
      <c r="E44" s="64">
        <v>13.3117</v>
      </c>
      <c r="F44" s="64">
        <v>13.2697</v>
      </c>
      <c r="G44" s="64">
        <v>13.3261</v>
      </c>
      <c r="H44" s="64">
        <v>13.292899999999999</v>
      </c>
      <c r="I44" s="70">
        <f t="shared" si="0"/>
        <v>13.29932</v>
      </c>
      <c r="J44" s="70"/>
    </row>
    <row r="45" spans="2:10">
      <c r="B45" s="59">
        <v>8400</v>
      </c>
      <c r="C45" s="64">
        <v>1569.36</v>
      </c>
      <c r="D45" s="64">
        <v>13.296200000000001</v>
      </c>
      <c r="E45" s="64">
        <v>13.3116</v>
      </c>
      <c r="F45" s="64">
        <v>13.2697</v>
      </c>
      <c r="G45" s="64">
        <v>13.3261</v>
      </c>
      <c r="H45" s="64">
        <v>13.2928</v>
      </c>
      <c r="I45" s="70">
        <f t="shared" si="0"/>
        <v>13.29928</v>
      </c>
      <c r="J45" s="70"/>
    </row>
    <row r="46" spans="2:10">
      <c r="B46" s="59">
        <v>8600</v>
      </c>
      <c r="C46" s="64">
        <v>1596.61</v>
      </c>
      <c r="D46" s="64">
        <v>13.296200000000001</v>
      </c>
      <c r="E46" s="64">
        <v>13.3116</v>
      </c>
      <c r="F46" s="64">
        <v>13.2697</v>
      </c>
      <c r="G46" s="64">
        <v>13.326000000000001</v>
      </c>
      <c r="H46" s="64">
        <v>13.2928</v>
      </c>
      <c r="I46" s="70">
        <f t="shared" si="0"/>
        <v>13.299259999999999</v>
      </c>
      <c r="J46" s="70"/>
    </row>
    <row r="47" spans="2:10">
      <c r="B47" s="59">
        <v>8800</v>
      </c>
      <c r="C47" s="64">
        <v>1623.92</v>
      </c>
      <c r="D47" s="64">
        <v>13.296200000000001</v>
      </c>
      <c r="E47" s="64">
        <v>13.3116</v>
      </c>
      <c r="F47" s="64">
        <v>13.2697</v>
      </c>
      <c r="G47" s="64">
        <v>13.326000000000001</v>
      </c>
      <c r="H47" s="64">
        <v>13.2928</v>
      </c>
      <c r="I47" s="70">
        <f t="shared" si="0"/>
        <v>13.299259999999999</v>
      </c>
      <c r="J47" s="70"/>
    </row>
    <row r="48" spans="2:10">
      <c r="B48" s="59">
        <v>9000</v>
      </c>
      <c r="C48" s="64">
        <v>1651.16</v>
      </c>
      <c r="D48" s="64">
        <v>13.296200000000001</v>
      </c>
      <c r="E48" s="64">
        <v>13.3116</v>
      </c>
      <c r="F48" s="64">
        <v>13.2697</v>
      </c>
      <c r="G48" s="64">
        <v>13.326000000000001</v>
      </c>
      <c r="H48" s="64">
        <v>13.2928</v>
      </c>
      <c r="I48" s="70">
        <f t="shared" si="0"/>
        <v>13.299259999999999</v>
      </c>
      <c r="J48" s="70"/>
    </row>
    <row r="49" spans="2:10">
      <c r="B49" s="59">
        <v>9200</v>
      </c>
      <c r="C49" s="64">
        <v>1678.35</v>
      </c>
      <c r="D49" s="64">
        <v>13.296200000000001</v>
      </c>
      <c r="E49" s="64">
        <v>13.3116</v>
      </c>
      <c r="F49" s="64">
        <v>13.2697</v>
      </c>
      <c r="G49" s="64">
        <v>13.3261</v>
      </c>
      <c r="H49" s="64">
        <v>13.2928</v>
      </c>
      <c r="I49" s="70">
        <f t="shared" si="0"/>
        <v>13.29928</v>
      </c>
      <c r="J49" s="70"/>
    </row>
    <row r="50" spans="2:10">
      <c r="B50" s="59">
        <v>9400</v>
      </c>
      <c r="C50" s="64">
        <v>1705.61</v>
      </c>
      <c r="D50" s="64">
        <v>13.296200000000001</v>
      </c>
      <c r="E50" s="64">
        <v>13.3116</v>
      </c>
      <c r="F50" s="64">
        <v>13.2697</v>
      </c>
      <c r="G50" s="64">
        <v>13.3261</v>
      </c>
      <c r="H50" s="64">
        <v>13.2928</v>
      </c>
      <c r="I50" s="70">
        <f t="shared" si="0"/>
        <v>13.29928</v>
      </c>
      <c r="J50" s="70"/>
    </row>
    <row r="51" spans="2:10">
      <c r="B51" s="59">
        <v>9600</v>
      </c>
      <c r="C51" s="64">
        <v>1733.11</v>
      </c>
      <c r="D51" s="64">
        <v>13.296200000000001</v>
      </c>
      <c r="E51" s="64">
        <v>13.3116</v>
      </c>
      <c r="F51" s="64">
        <v>13.2697</v>
      </c>
      <c r="G51" s="64">
        <v>13.3262</v>
      </c>
      <c r="H51" s="64">
        <v>13.2928</v>
      </c>
      <c r="I51" s="70">
        <f t="shared" si="0"/>
        <v>13.299299999999999</v>
      </c>
      <c r="J51" s="70"/>
    </row>
    <row r="52" spans="2:10">
      <c r="B52" s="59">
        <v>9800</v>
      </c>
      <c r="C52" s="64">
        <v>1760.25</v>
      </c>
      <c r="D52" s="64">
        <v>13.296200000000001</v>
      </c>
      <c r="E52" s="64">
        <v>13.3116</v>
      </c>
      <c r="F52" s="64">
        <v>13.2697</v>
      </c>
      <c r="G52" s="64">
        <v>13.3262</v>
      </c>
      <c r="H52" s="64">
        <v>13.2928</v>
      </c>
      <c r="I52" s="70">
        <f t="shared" si="0"/>
        <v>13.299299999999999</v>
      </c>
      <c r="J52" s="70"/>
    </row>
    <row r="53" spans="2:10">
      <c r="B53" s="59">
        <v>10000</v>
      </c>
      <c r="C53" s="64">
        <v>1787.21</v>
      </c>
      <c r="D53" s="64">
        <v>13.296200000000001</v>
      </c>
      <c r="E53" s="64">
        <v>13.3116</v>
      </c>
      <c r="F53" s="64">
        <v>13.2697</v>
      </c>
      <c r="G53" s="64">
        <v>13.3263</v>
      </c>
      <c r="H53" s="64">
        <v>13.2928</v>
      </c>
      <c r="I53" s="70">
        <f t="shared" si="0"/>
        <v>13.29932</v>
      </c>
      <c r="J53" s="70"/>
    </row>
  </sheetData>
  <pageMargins left="0.7" right="0.7" top="0.75" bottom="0.75" header="0.3" footer="0.3"/>
  <drawing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E8FB7-E2B5-4847-B3A5-3C5725D24141}">
  <sheetPr codeName="Sheet41">
    <tabColor theme="9"/>
  </sheetPr>
  <dimension ref="A1"/>
  <sheetViews>
    <sheetView view="pageBreakPreview" zoomScale="60" zoomScaleNormal="100" workbookViewId="0">
      <selection activeCell="N38" sqref="N38"/>
    </sheetView>
  </sheetViews>
  <sheetFormatPr baseColWidth="10" defaultRowHeight="16"/>
  <sheetData/>
  <pageMargins left="0.7" right="0.7" top="0.75" bottom="0.75" header="0.3" footer="0.3"/>
  <pageSetup paperSize="9" orientation="portrait" horizontalDpi="0" verticalDpi="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B760A-4F5F-C946-BEB7-07116DEB9A87}">
  <sheetPr codeName="Sheet42"/>
  <dimension ref="B1:P122"/>
  <sheetViews>
    <sheetView workbookViewId="0">
      <selection activeCell="N38" sqref="N38"/>
    </sheetView>
  </sheetViews>
  <sheetFormatPr baseColWidth="10" defaultRowHeight="16"/>
  <cols>
    <col min="1" max="3" width="10.83203125" style="59"/>
    <col min="4" max="4" width="20.1640625" style="60" bestFit="1" customWidth="1"/>
    <col min="5" max="5" width="12.5" style="60" bestFit="1" customWidth="1"/>
    <col min="6" max="6" width="15.5" style="60" bestFit="1" customWidth="1"/>
    <col min="7" max="10" width="10.83203125" style="60"/>
    <col min="11" max="11" width="14.83203125" style="60" bestFit="1" customWidth="1"/>
    <col min="12" max="12" width="13.6640625" style="60" bestFit="1" customWidth="1"/>
    <col min="13" max="16384" width="10.83203125" style="59"/>
  </cols>
  <sheetData>
    <row r="1" spans="2:16">
      <c r="D1" s="60" t="s">
        <v>73</v>
      </c>
      <c r="E1" s="60" t="s">
        <v>74</v>
      </c>
      <c r="F1" s="511" t="s">
        <v>72</v>
      </c>
      <c r="G1" s="511"/>
      <c r="H1" s="511"/>
      <c r="I1" s="511"/>
      <c r="J1" s="511"/>
      <c r="L1" s="60" t="s">
        <v>71</v>
      </c>
    </row>
    <row r="2" spans="2:16">
      <c r="B2" s="59" t="s">
        <v>70</v>
      </c>
      <c r="C2" s="59" t="s">
        <v>69</v>
      </c>
      <c r="D2" s="60" t="s">
        <v>67</v>
      </c>
      <c r="E2" s="60" t="s">
        <v>68</v>
      </c>
      <c r="F2" s="60" t="s">
        <v>66</v>
      </c>
      <c r="G2" s="60" t="s">
        <v>65</v>
      </c>
      <c r="H2" s="60" t="s">
        <v>64</v>
      </c>
      <c r="I2" s="60" t="s">
        <v>63</v>
      </c>
      <c r="J2" s="60" t="s">
        <v>62</v>
      </c>
      <c r="K2" s="60" t="s">
        <v>61</v>
      </c>
      <c r="L2" s="60" t="s">
        <v>60</v>
      </c>
      <c r="P2" s="66" t="s">
        <v>59</v>
      </c>
    </row>
    <row r="3" spans="2:16">
      <c r="B3" s="59">
        <v>1</v>
      </c>
      <c r="C3" s="65">
        <v>1</v>
      </c>
      <c r="D3" s="60">
        <f t="shared" ref="D3:D62" si="0">$E$3</f>
        <v>1.2596397116574809E-2</v>
      </c>
      <c r="E3" s="60">
        <f>Reg_30days!Z32</f>
        <v>1.2596397116574809E-2</v>
      </c>
      <c r="F3" s="64">
        <v>2.47882E-2</v>
      </c>
      <c r="G3" s="64">
        <v>2.4766199999999999E-2</v>
      </c>
      <c r="H3" s="64">
        <v>2.4794400000000001E-2</v>
      </c>
      <c r="I3" s="64">
        <v>2.4776200000000002E-2</v>
      </c>
      <c r="J3" s="64">
        <v>2.4777500000000001E-2</v>
      </c>
      <c r="K3" s="62">
        <f>AVERAGE(F3:J3)</f>
        <v>2.47805E-2</v>
      </c>
      <c r="L3" s="60">
        <f>AVERAGE(K3:K6)</f>
        <v>2.449759E-2</v>
      </c>
    </row>
    <row r="4" spans="2:16">
      <c r="B4" s="59">
        <v>2</v>
      </c>
      <c r="C4" s="65">
        <v>2</v>
      </c>
      <c r="D4" s="60">
        <f t="shared" si="0"/>
        <v>1.2596397116574809E-2</v>
      </c>
      <c r="E4" s="60">
        <f>Reg_30days!Z33</f>
        <v>1.3190538132291667E-2</v>
      </c>
      <c r="F4" s="64">
        <v>2.4801400000000001E-2</v>
      </c>
      <c r="G4" s="64">
        <v>2.47794E-2</v>
      </c>
      <c r="H4" s="64">
        <v>2.4816899999999999E-2</v>
      </c>
      <c r="I4" s="64">
        <v>2.3628400000000001E-2</v>
      </c>
      <c r="J4" s="64">
        <v>2.4791899999999999E-2</v>
      </c>
      <c r="K4" s="62">
        <f t="shared" ref="K4:K62" si="1">AVERAGE(F4:J4)</f>
        <v>2.4563600000000001E-2</v>
      </c>
      <c r="L4" s="60">
        <f>AVERAGE(K3:K7)</f>
        <v>2.4369579999999998E-2</v>
      </c>
    </row>
    <row r="5" spans="2:16">
      <c r="B5" s="59">
        <v>3</v>
      </c>
      <c r="C5" s="65">
        <v>3</v>
      </c>
      <c r="D5" s="60">
        <f t="shared" si="0"/>
        <v>1.2596397116574809E-2</v>
      </c>
      <c r="E5" s="60">
        <f>Reg_30days!Z34</f>
        <v>1.4105238570401144E-2</v>
      </c>
      <c r="F5" s="64">
        <v>2.47975E-2</v>
      </c>
      <c r="G5" s="64">
        <v>2.3620800000000001E-2</v>
      </c>
      <c r="H5" s="64">
        <v>2.3610900000000001E-2</v>
      </c>
      <c r="I5" s="64">
        <v>2.4786900000000001E-2</v>
      </c>
      <c r="J5" s="64">
        <v>2.4791899999999999E-2</v>
      </c>
      <c r="K5" s="62">
        <f t="shared" si="1"/>
        <v>2.4321599999999999E-2</v>
      </c>
      <c r="L5" s="60">
        <f>AVERAGE(K3:K8)</f>
        <v>2.4398889999999996E-2</v>
      </c>
    </row>
    <row r="6" spans="2:16">
      <c r="B6" s="59">
        <v>4</v>
      </c>
      <c r="C6" s="65">
        <v>4</v>
      </c>
      <c r="D6" s="60">
        <f t="shared" si="0"/>
        <v>1.2596397116574809E-2</v>
      </c>
      <c r="E6" s="60">
        <f>Reg_30days!Z35</f>
        <v>1.5091188888357934E-2</v>
      </c>
      <c r="F6" s="64">
        <v>2.47958E-2</v>
      </c>
      <c r="G6" s="64">
        <v>2.4774500000000001E-2</v>
      </c>
      <c r="H6" s="64">
        <v>2.36344E-2</v>
      </c>
      <c r="I6" s="64">
        <v>2.47847E-2</v>
      </c>
      <c r="J6" s="64">
        <v>2.3633899999999999E-2</v>
      </c>
      <c r="K6" s="62">
        <f t="shared" si="1"/>
        <v>2.4324660000000001E-2</v>
      </c>
      <c r="L6" s="60">
        <f>AVERAGE(K3:K9)</f>
        <v>2.4385857142857143E-2</v>
      </c>
    </row>
    <row r="7" spans="2:16">
      <c r="B7" s="59">
        <v>5</v>
      </c>
      <c r="C7" s="65">
        <v>5</v>
      </c>
      <c r="D7" s="60">
        <f t="shared" si="0"/>
        <v>1.2596397116574809E-2</v>
      </c>
      <c r="E7" s="60">
        <f>Reg_30days!Z36</f>
        <v>1.5831502575174679E-2</v>
      </c>
      <c r="F7" s="64">
        <v>2.4788399999999999E-2</v>
      </c>
      <c r="G7" s="64">
        <v>2.3615299999999999E-2</v>
      </c>
      <c r="H7" s="64">
        <v>2.36402E-2</v>
      </c>
      <c r="I7" s="64">
        <v>2.3616399999999999E-2</v>
      </c>
      <c r="J7" s="64">
        <v>2.36274E-2</v>
      </c>
      <c r="K7" s="62">
        <f t="shared" si="1"/>
        <v>2.385754E-2</v>
      </c>
      <c r="L7" s="60">
        <f t="shared" ref="L7:L59" si="2">AVERAGE(K4:K10)</f>
        <v>2.4349565714285714E-2</v>
      </c>
    </row>
    <row r="8" spans="2:16">
      <c r="B8" s="59">
        <v>6</v>
      </c>
      <c r="C8" s="65">
        <v>6</v>
      </c>
      <c r="D8" s="60">
        <f t="shared" si="0"/>
        <v>1.2596397116574809E-2</v>
      </c>
      <c r="E8" s="60">
        <f>Reg_30days!Z37</f>
        <v>1.6559195584104503E-2</v>
      </c>
      <c r="F8" s="64">
        <v>2.4781000000000001E-2</v>
      </c>
      <c r="G8" s="64">
        <v>2.4763E-2</v>
      </c>
      <c r="H8" s="64">
        <v>2.4792999999999999E-2</v>
      </c>
      <c r="I8" s="64">
        <v>2.36169E-2</v>
      </c>
      <c r="J8" s="64">
        <v>2.4773300000000002E-2</v>
      </c>
      <c r="K8" s="62">
        <f t="shared" si="1"/>
        <v>2.4545439999999998E-2</v>
      </c>
      <c r="L8" s="60">
        <f t="shared" si="2"/>
        <v>2.4342368571428571E-2</v>
      </c>
    </row>
    <row r="9" spans="2:16">
      <c r="B9" s="59">
        <v>7</v>
      </c>
      <c r="C9" s="65">
        <v>7</v>
      </c>
      <c r="D9" s="60">
        <f t="shared" si="0"/>
        <v>1.2596397116574809E-2</v>
      </c>
      <c r="E9" s="60">
        <f>Reg_30days!Z38</f>
        <v>1.7423507423747826E-2</v>
      </c>
      <c r="F9" s="64">
        <v>2.47701E-2</v>
      </c>
      <c r="G9" s="64">
        <v>2.3612600000000001E-2</v>
      </c>
      <c r="H9" s="64">
        <v>2.36274E-2</v>
      </c>
      <c r="I9" s="64">
        <v>2.4765100000000002E-2</v>
      </c>
      <c r="J9" s="64">
        <v>2.47631E-2</v>
      </c>
      <c r="K9" s="62">
        <f t="shared" si="1"/>
        <v>2.4307659999999998E-2</v>
      </c>
      <c r="L9" s="60">
        <f t="shared" si="2"/>
        <v>2.4367645714285711E-2</v>
      </c>
    </row>
    <row r="10" spans="2:16">
      <c r="B10" s="59">
        <v>8</v>
      </c>
      <c r="C10" s="65">
        <v>8</v>
      </c>
      <c r="D10" s="60">
        <f t="shared" si="0"/>
        <v>1.2596397116574809E-2</v>
      </c>
      <c r="E10" s="60">
        <f>Reg_30days!Z39</f>
        <v>1.7916830283920514E-2</v>
      </c>
      <c r="F10" s="64">
        <v>2.47596E-2</v>
      </c>
      <c r="G10" s="64">
        <v>2.4736500000000002E-2</v>
      </c>
      <c r="H10" s="64">
        <v>2.3628E-2</v>
      </c>
      <c r="I10" s="64">
        <v>2.4757299999999999E-2</v>
      </c>
      <c r="J10" s="64">
        <v>2.4750899999999999E-2</v>
      </c>
      <c r="K10" s="62">
        <f t="shared" si="1"/>
        <v>2.452646E-2</v>
      </c>
      <c r="L10" s="60">
        <f t="shared" si="2"/>
        <v>2.4420479999999998E-2</v>
      </c>
    </row>
    <row r="11" spans="2:16">
      <c r="B11" s="59">
        <v>9</v>
      </c>
      <c r="C11" s="65">
        <v>9</v>
      </c>
      <c r="D11" s="60">
        <f t="shared" si="0"/>
        <v>1.2596397116574809E-2</v>
      </c>
      <c r="E11" s="60">
        <f>Reg_30days!Z40</f>
        <v>1.8746478938799601E-2</v>
      </c>
      <c r="F11" s="64">
        <v>2.4746400000000002E-2</v>
      </c>
      <c r="G11" s="64">
        <v>2.4721699999999999E-2</v>
      </c>
      <c r="H11" s="64">
        <v>2.4759699999999999E-2</v>
      </c>
      <c r="I11" s="64">
        <v>2.4732400000000002E-2</v>
      </c>
      <c r="J11" s="64">
        <v>2.3605899999999999E-2</v>
      </c>
      <c r="K11" s="62">
        <f t="shared" si="1"/>
        <v>2.4513219999999999E-2</v>
      </c>
      <c r="L11" s="60">
        <f t="shared" si="2"/>
        <v>2.4534991428571431E-2</v>
      </c>
    </row>
    <row r="12" spans="2:16">
      <c r="B12" s="59">
        <v>10</v>
      </c>
      <c r="C12" s="65">
        <v>10</v>
      </c>
      <c r="D12" s="60">
        <f t="shared" si="0"/>
        <v>1.2596397116574809E-2</v>
      </c>
      <c r="E12" s="60">
        <f>Reg_30days!Z41</f>
        <v>1.9534492665026933E-2</v>
      </c>
      <c r="F12" s="64">
        <v>2.4728900000000002E-2</v>
      </c>
      <c r="G12" s="64">
        <v>2.47047E-2</v>
      </c>
      <c r="H12" s="64">
        <v>2.47484E-2</v>
      </c>
      <c r="I12" s="64">
        <v>2.4715399999999998E-2</v>
      </c>
      <c r="J12" s="64">
        <v>2.35953E-2</v>
      </c>
      <c r="K12" s="62">
        <f t="shared" si="1"/>
        <v>2.4498539999999999E-2</v>
      </c>
      <c r="L12" s="60">
        <f t="shared" si="2"/>
        <v>2.4543234285714286E-2</v>
      </c>
    </row>
    <row r="13" spans="2:16">
      <c r="B13" s="59">
        <v>11</v>
      </c>
      <c r="C13" s="65">
        <v>11</v>
      </c>
      <c r="D13" s="60">
        <f t="shared" si="0"/>
        <v>1.2596397116574809E-2</v>
      </c>
      <c r="E13" s="60">
        <f>Reg_30days!Z42</f>
        <v>2.0085907841458608E-2</v>
      </c>
      <c r="F13" s="64">
        <v>2.47017E-2</v>
      </c>
      <c r="G13" s="64">
        <v>2.4662799999999999E-2</v>
      </c>
      <c r="H13" s="64">
        <v>2.4724099999999999E-2</v>
      </c>
      <c r="I13" s="64">
        <v>2.46889E-2</v>
      </c>
      <c r="J13" s="64">
        <v>2.4695000000000002E-2</v>
      </c>
      <c r="K13" s="62">
        <f t="shared" si="1"/>
        <v>2.4694500000000001E-2</v>
      </c>
      <c r="L13" s="60">
        <f t="shared" si="2"/>
        <v>2.4573314285714288E-2</v>
      </c>
    </row>
    <row r="14" spans="2:16">
      <c r="B14" s="59">
        <v>12</v>
      </c>
      <c r="C14" s="65">
        <v>12</v>
      </c>
      <c r="D14" s="60">
        <f t="shared" si="0"/>
        <v>1.2596397116574809E-2</v>
      </c>
      <c r="E14" s="60">
        <f>Reg_30days!Z43</f>
        <v>2.0574636825838793E-2</v>
      </c>
      <c r="F14" s="64">
        <v>2.46649E-2</v>
      </c>
      <c r="G14" s="64">
        <v>2.4633200000000001E-2</v>
      </c>
      <c r="H14" s="64">
        <v>2.4690900000000002E-2</v>
      </c>
      <c r="I14" s="64">
        <v>2.4647800000000001E-2</v>
      </c>
      <c r="J14" s="64">
        <v>2.4658800000000002E-2</v>
      </c>
      <c r="K14" s="62">
        <f t="shared" si="1"/>
        <v>2.465912E-2</v>
      </c>
      <c r="L14" s="60">
        <f t="shared" si="2"/>
        <v>2.4553522857142858E-2</v>
      </c>
    </row>
    <row r="15" spans="2:16">
      <c r="B15" s="59">
        <v>13</v>
      </c>
      <c r="C15" s="65">
        <v>13</v>
      </c>
      <c r="D15" s="60">
        <f t="shared" si="0"/>
        <v>1.2596397116574809E-2</v>
      </c>
      <c r="E15" s="60">
        <f>Reg_30days!Z44</f>
        <v>2.1674524322396777E-2</v>
      </c>
      <c r="F15" s="64">
        <v>2.4606800000000002E-2</v>
      </c>
      <c r="G15" s="64">
        <v>2.4566500000000002E-2</v>
      </c>
      <c r="H15" s="64">
        <v>2.4649000000000001E-2</v>
      </c>
      <c r="I15" s="64">
        <v>2.4592200000000002E-2</v>
      </c>
      <c r="J15" s="64">
        <v>2.46012E-2</v>
      </c>
      <c r="K15" s="62">
        <f t="shared" si="1"/>
        <v>2.4603140000000003E-2</v>
      </c>
      <c r="L15" s="60">
        <f t="shared" si="2"/>
        <v>2.4505022857142861E-2</v>
      </c>
    </row>
    <row r="16" spans="2:16">
      <c r="B16" s="59">
        <v>14</v>
      </c>
      <c r="C16" s="65">
        <v>14</v>
      </c>
      <c r="D16" s="60">
        <f t="shared" si="0"/>
        <v>1.2596397116574809E-2</v>
      </c>
      <c r="E16" s="60">
        <f>Reg_30days!Z45</f>
        <v>2.2735848517223801E-2</v>
      </c>
      <c r="F16" s="64">
        <v>2.4525600000000002E-2</v>
      </c>
      <c r="G16" s="64">
        <v>2.4463800000000001E-2</v>
      </c>
      <c r="H16" s="64">
        <v>2.45697E-2</v>
      </c>
      <c r="I16" s="64">
        <v>2.4514500000000002E-2</v>
      </c>
      <c r="J16" s="64">
        <v>2.4517500000000001E-2</v>
      </c>
      <c r="K16" s="62">
        <f t="shared" si="1"/>
        <v>2.451822E-2</v>
      </c>
      <c r="L16" s="60">
        <f t="shared" si="2"/>
        <v>2.4419562857142862E-2</v>
      </c>
    </row>
    <row r="17" spans="2:12">
      <c r="B17" s="59">
        <v>15</v>
      </c>
      <c r="C17" s="65">
        <v>15</v>
      </c>
      <c r="D17" s="60">
        <f t="shared" si="0"/>
        <v>1.2596397116574809E-2</v>
      </c>
      <c r="E17" s="60">
        <f>Reg_30days!Z46</f>
        <v>2.3620099698526163E-2</v>
      </c>
      <c r="F17" s="64">
        <v>2.4388E-2</v>
      </c>
      <c r="G17" s="64">
        <v>2.4314100000000002E-2</v>
      </c>
      <c r="H17" s="64">
        <v>2.4448000000000001E-2</v>
      </c>
      <c r="I17" s="64">
        <v>2.4392500000000001E-2</v>
      </c>
      <c r="J17" s="64">
        <v>2.4396999999999999E-2</v>
      </c>
      <c r="K17" s="62">
        <f t="shared" si="1"/>
        <v>2.438792E-2</v>
      </c>
      <c r="L17" s="60">
        <f t="shared" si="2"/>
        <v>2.424593142857143E-2</v>
      </c>
    </row>
    <row r="18" spans="2:12">
      <c r="B18" s="59">
        <v>16</v>
      </c>
      <c r="C18" s="65">
        <v>16</v>
      </c>
      <c r="D18" s="60">
        <f t="shared" si="0"/>
        <v>1.2596397116574809E-2</v>
      </c>
      <c r="E18" s="60">
        <f>Reg_30days!Z47</f>
        <v>2.4767234629103567E-2</v>
      </c>
      <c r="F18" s="64">
        <v>2.4186800000000001E-2</v>
      </c>
      <c r="G18" s="64">
        <v>2.4074399999999999E-2</v>
      </c>
      <c r="H18" s="64">
        <v>2.4214200000000002E-2</v>
      </c>
      <c r="I18" s="64">
        <v>2.42081E-2</v>
      </c>
      <c r="J18" s="64">
        <v>2.4185100000000001E-2</v>
      </c>
      <c r="K18" s="62">
        <f t="shared" si="1"/>
        <v>2.4173720000000003E-2</v>
      </c>
      <c r="L18" s="60">
        <f t="shared" si="2"/>
        <v>2.4002508571428577E-2</v>
      </c>
    </row>
    <row r="19" spans="2:12">
      <c r="B19" s="59">
        <v>17</v>
      </c>
      <c r="C19" s="65">
        <v>17</v>
      </c>
      <c r="D19" s="60">
        <f t="shared" si="0"/>
        <v>1.2596397116574809E-2</v>
      </c>
      <c r="E19" s="60">
        <f>Reg_30days!Z48</f>
        <v>2.585014354890915E-2</v>
      </c>
      <c r="F19" s="64">
        <v>2.38645E-2</v>
      </c>
      <c r="G19" s="64">
        <v>2.38195E-2</v>
      </c>
      <c r="H19" s="64">
        <v>2.3973899999999999E-2</v>
      </c>
      <c r="I19" s="64">
        <v>2.3933800000000002E-2</v>
      </c>
      <c r="J19" s="64">
        <v>2.3909900000000001E-2</v>
      </c>
      <c r="K19" s="62">
        <f t="shared" si="1"/>
        <v>2.3900319999999999E-2</v>
      </c>
      <c r="L19" s="60">
        <f t="shared" si="2"/>
        <v>2.3671605714285716E-2</v>
      </c>
    </row>
    <row r="20" spans="2:12">
      <c r="B20" s="59">
        <v>18</v>
      </c>
      <c r="C20" s="65">
        <v>18</v>
      </c>
      <c r="D20" s="60">
        <f t="shared" si="0"/>
        <v>1.2596397116574809E-2</v>
      </c>
      <c r="E20" s="60">
        <f>Reg_30days!Z49</f>
        <v>2.6643544590570896E-2</v>
      </c>
      <c r="F20" s="64">
        <v>2.3383299999999999E-2</v>
      </c>
      <c r="G20" s="64">
        <v>2.3451400000000001E-2</v>
      </c>
      <c r="H20" s="64">
        <v>2.3561700000000001E-2</v>
      </c>
      <c r="I20" s="64">
        <v>2.3515999999999999E-2</v>
      </c>
      <c r="J20" s="64">
        <v>2.3483E-2</v>
      </c>
      <c r="K20" s="62">
        <f t="shared" si="1"/>
        <v>2.3479079999999999E-2</v>
      </c>
      <c r="L20" s="60">
        <f t="shared" si="2"/>
        <v>2.3235605714285717E-2</v>
      </c>
    </row>
    <row r="21" spans="2:12">
      <c r="B21" s="59">
        <v>19</v>
      </c>
      <c r="C21" s="65">
        <v>19</v>
      </c>
      <c r="D21" s="60">
        <f t="shared" si="0"/>
        <v>1.2596397116574809E-2</v>
      </c>
      <c r="E21" s="60">
        <f>Reg_30days!Z50</f>
        <v>2.6811910320691589E-2</v>
      </c>
      <c r="F21" s="64">
        <v>2.28925E-2</v>
      </c>
      <c r="G21" s="64">
        <v>2.2917E-2</v>
      </c>
      <c r="H21" s="64">
        <v>2.3038400000000001E-2</v>
      </c>
      <c r="I21" s="64">
        <v>2.2982300000000001E-2</v>
      </c>
      <c r="J21" s="64">
        <v>2.29456E-2</v>
      </c>
      <c r="K21" s="62">
        <f t="shared" si="1"/>
        <v>2.2955159999999999E-2</v>
      </c>
      <c r="L21" s="60">
        <f t="shared" si="2"/>
        <v>2.2689805714285714E-2</v>
      </c>
    </row>
    <row r="22" spans="2:12">
      <c r="B22" s="59">
        <v>20</v>
      </c>
      <c r="C22" s="65">
        <v>20</v>
      </c>
      <c r="D22" s="60">
        <f t="shared" si="0"/>
        <v>1.2596397116574809E-2</v>
      </c>
      <c r="E22" s="60">
        <f>Reg_30days!Z51</f>
        <v>2.7254024010539338E-2</v>
      </c>
      <c r="F22" s="64">
        <v>2.22299E-2</v>
      </c>
      <c r="G22" s="64">
        <v>2.22668E-2</v>
      </c>
      <c r="H22" s="64">
        <v>2.23485E-2</v>
      </c>
      <c r="I22" s="64">
        <v>2.2348E-2</v>
      </c>
      <c r="J22" s="64">
        <v>2.2240900000000001E-2</v>
      </c>
      <c r="K22" s="62">
        <f t="shared" si="1"/>
        <v>2.2286820000000002E-2</v>
      </c>
      <c r="L22" s="60">
        <f t="shared" si="2"/>
        <v>2.2042319999999997E-2</v>
      </c>
    </row>
    <row r="23" spans="2:12">
      <c r="B23" s="59">
        <v>21</v>
      </c>
      <c r="C23" s="65">
        <v>21</v>
      </c>
      <c r="D23" s="60">
        <f t="shared" si="0"/>
        <v>1.2596397116574809E-2</v>
      </c>
      <c r="E23" s="60">
        <f>Reg_30days!Z52</f>
        <v>2.7149173242110435E-2</v>
      </c>
      <c r="F23" s="64">
        <v>2.1408E-2</v>
      </c>
      <c r="G23" s="64">
        <v>2.1518499999999999E-2</v>
      </c>
      <c r="H23" s="64">
        <v>2.15056E-2</v>
      </c>
      <c r="I23" s="64">
        <v>2.1482399999999999E-2</v>
      </c>
      <c r="J23" s="64">
        <v>2.1416600000000001E-2</v>
      </c>
      <c r="K23" s="62">
        <f t="shared" si="1"/>
        <v>2.1466219999999998E-2</v>
      </c>
      <c r="L23" s="60">
        <f t="shared" si="2"/>
        <v>2.1281362857142858E-2</v>
      </c>
    </row>
    <row r="24" spans="2:12">
      <c r="B24" s="59">
        <v>22</v>
      </c>
      <c r="C24" s="65">
        <v>22</v>
      </c>
      <c r="D24" s="60">
        <f t="shared" si="0"/>
        <v>1.2596397116574809E-2</v>
      </c>
      <c r="E24" s="60">
        <f>Reg_30days!Z53</f>
        <v>2.6844426443447512E-2</v>
      </c>
      <c r="F24" s="64">
        <v>2.04955E-2</v>
      </c>
      <c r="G24" s="64">
        <v>2.0659299999999998E-2</v>
      </c>
      <c r="H24" s="64">
        <v>2.0590299999999999E-2</v>
      </c>
      <c r="I24" s="64">
        <v>2.0558E-2</v>
      </c>
      <c r="J24" s="64">
        <v>2.05335E-2</v>
      </c>
      <c r="K24" s="62">
        <f t="shared" si="1"/>
        <v>2.0567319999999997E-2</v>
      </c>
      <c r="L24" s="60">
        <f t="shared" si="2"/>
        <v>2.0431339999999999E-2</v>
      </c>
    </row>
    <row r="25" spans="2:12">
      <c r="B25" s="59">
        <v>23</v>
      </c>
      <c r="C25" s="65">
        <v>23</v>
      </c>
      <c r="D25" s="60">
        <f t="shared" si="0"/>
        <v>1.2596397116574809E-2</v>
      </c>
      <c r="E25" s="60">
        <f>Reg_30days!Z54</f>
        <v>2.6352637516730192E-2</v>
      </c>
      <c r="F25" s="64">
        <v>1.9548200000000002E-2</v>
      </c>
      <c r="G25" s="64">
        <v>1.97839E-2</v>
      </c>
      <c r="H25" s="64">
        <v>1.9669099999999998E-2</v>
      </c>
      <c r="I25" s="64">
        <v>1.9603800000000001E-2</v>
      </c>
      <c r="J25" s="64">
        <v>1.96016E-2</v>
      </c>
      <c r="K25" s="62">
        <f t="shared" si="1"/>
        <v>1.964132E-2</v>
      </c>
      <c r="L25" s="60">
        <f t="shared" si="2"/>
        <v>1.9504299999999999E-2</v>
      </c>
    </row>
    <row r="26" spans="2:12">
      <c r="B26" s="59">
        <v>24</v>
      </c>
      <c r="C26" s="65">
        <v>24</v>
      </c>
      <c r="D26" s="60">
        <f t="shared" si="0"/>
        <v>1.2596397116574809E-2</v>
      </c>
      <c r="E26" s="60">
        <f>Reg_30days!Z55</f>
        <v>2.5807820536641594E-2</v>
      </c>
      <c r="F26" s="64">
        <v>1.8501099999999999E-2</v>
      </c>
      <c r="G26" s="64">
        <v>1.8614800000000001E-2</v>
      </c>
      <c r="H26" s="64">
        <v>1.8603600000000001E-2</v>
      </c>
      <c r="I26" s="64">
        <v>1.8569800000000001E-2</v>
      </c>
      <c r="J26" s="64">
        <v>1.8578799999999999E-2</v>
      </c>
      <c r="K26" s="62">
        <f t="shared" si="1"/>
        <v>1.8573620000000002E-2</v>
      </c>
      <c r="L26" s="60">
        <f t="shared" si="2"/>
        <v>1.852794E-2</v>
      </c>
    </row>
    <row r="27" spans="2:12">
      <c r="B27" s="59">
        <v>25</v>
      </c>
      <c r="C27" s="65">
        <v>25</v>
      </c>
      <c r="D27" s="60">
        <f t="shared" si="0"/>
        <v>1.2596397116574809E-2</v>
      </c>
      <c r="E27" s="60">
        <f>Reg_30days!Z56</f>
        <v>2.5170465930911625E-2</v>
      </c>
      <c r="F27" s="64">
        <v>1.7444000000000001E-2</v>
      </c>
      <c r="G27" s="64">
        <v>1.7523799999999999E-2</v>
      </c>
      <c r="H27" s="64">
        <v>1.7562700000000001E-2</v>
      </c>
      <c r="I27" s="64">
        <v>1.7525800000000001E-2</v>
      </c>
      <c r="J27" s="64">
        <v>1.7588300000000001E-2</v>
      </c>
      <c r="K27" s="62">
        <f t="shared" si="1"/>
        <v>1.752892E-2</v>
      </c>
      <c r="L27" s="60">
        <f t="shared" si="2"/>
        <v>1.7527988571428572E-2</v>
      </c>
    </row>
    <row r="28" spans="2:12">
      <c r="B28" s="59">
        <v>26</v>
      </c>
      <c r="C28" s="65">
        <v>26</v>
      </c>
      <c r="D28" s="60">
        <f t="shared" si="0"/>
        <v>1.2596397116574809E-2</v>
      </c>
      <c r="E28" s="60">
        <f>Reg_30days!Z57</f>
        <v>2.4392045092651877E-2</v>
      </c>
      <c r="F28" s="64">
        <v>1.6405900000000001E-2</v>
      </c>
      <c r="G28" s="64">
        <v>1.6502200000000002E-2</v>
      </c>
      <c r="H28" s="64">
        <v>1.6487700000000001E-2</v>
      </c>
      <c r="I28" s="64">
        <v>1.6468E-2</v>
      </c>
      <c r="J28" s="64">
        <v>1.64656E-2</v>
      </c>
      <c r="K28" s="62">
        <f t="shared" si="1"/>
        <v>1.6465879999999999E-2</v>
      </c>
      <c r="L28" s="60">
        <f t="shared" si="2"/>
        <v>1.6517045714285715E-2</v>
      </c>
    </row>
    <row r="29" spans="2:12">
      <c r="B29" s="59">
        <v>27</v>
      </c>
      <c r="C29" s="65">
        <v>27</v>
      </c>
      <c r="D29" s="60">
        <f t="shared" si="0"/>
        <v>1.2596397116574809E-2</v>
      </c>
      <c r="E29" s="60">
        <f>Reg_30days!Z58</f>
        <v>2.3980075851605175E-2</v>
      </c>
      <c r="F29" s="64">
        <v>1.53873E-2</v>
      </c>
      <c r="G29" s="64">
        <v>1.54439E-2</v>
      </c>
      <c r="H29" s="64">
        <v>1.54869E-2</v>
      </c>
      <c r="I29" s="64">
        <v>1.54553E-2</v>
      </c>
      <c r="J29" s="64">
        <v>1.5488099999999999E-2</v>
      </c>
      <c r="K29" s="62">
        <f t="shared" si="1"/>
        <v>1.5452299999999999E-2</v>
      </c>
      <c r="L29" s="60">
        <f t="shared" si="2"/>
        <v>1.5504574285714287E-2</v>
      </c>
    </row>
    <row r="30" spans="2:12">
      <c r="B30" s="59">
        <v>28</v>
      </c>
      <c r="C30" s="65">
        <v>28</v>
      </c>
      <c r="D30" s="60">
        <f t="shared" si="0"/>
        <v>1.2596397116574809E-2</v>
      </c>
      <c r="E30" s="60">
        <f>Reg_30days!Z59</f>
        <v>2.1123966401377779E-2</v>
      </c>
      <c r="F30" s="64">
        <v>1.44E-2</v>
      </c>
      <c r="G30" s="64">
        <v>1.4499400000000001E-2</v>
      </c>
      <c r="H30" s="64">
        <v>1.4485100000000001E-2</v>
      </c>
      <c r="I30" s="64">
        <v>1.4456800000000001E-2</v>
      </c>
      <c r="J30" s="64">
        <v>1.4491499999999999E-2</v>
      </c>
      <c r="K30" s="62">
        <f t="shared" si="1"/>
        <v>1.446656E-2</v>
      </c>
      <c r="L30" s="60">
        <f t="shared" si="2"/>
        <v>1.4512251428571429E-2</v>
      </c>
    </row>
    <row r="31" spans="2:12">
      <c r="B31" s="59">
        <v>29</v>
      </c>
      <c r="C31" s="65">
        <v>29</v>
      </c>
      <c r="D31" s="60">
        <f t="shared" si="0"/>
        <v>1.2596397116574809E-2</v>
      </c>
      <c r="E31" s="60">
        <f>Reg_30days!Z60</f>
        <v>2.1056156905579753E-2</v>
      </c>
      <c r="F31" s="64">
        <v>1.3426E-2</v>
      </c>
      <c r="G31" s="64">
        <v>1.35265E-2</v>
      </c>
      <c r="H31" s="64">
        <v>1.35011E-2</v>
      </c>
      <c r="I31" s="64">
        <v>1.35166E-2</v>
      </c>
      <c r="J31" s="64">
        <v>1.34834E-2</v>
      </c>
      <c r="K31" s="62">
        <f t="shared" si="1"/>
        <v>1.3490720000000001E-2</v>
      </c>
      <c r="L31" s="60">
        <f t="shared" si="2"/>
        <v>1.3539334285714284E-2</v>
      </c>
    </row>
    <row r="32" spans="2:12">
      <c r="B32" s="59">
        <v>30</v>
      </c>
      <c r="C32" s="65">
        <v>30</v>
      </c>
      <c r="D32" s="60">
        <f t="shared" si="0"/>
        <v>1.2596397116574809E-2</v>
      </c>
      <c r="E32" s="60">
        <f>Reg_30days!Z61</f>
        <v>2.0739005194936926E-2</v>
      </c>
      <c r="F32" s="64">
        <v>1.2489200000000001E-2</v>
      </c>
      <c r="G32" s="64">
        <v>1.2557799999999999E-2</v>
      </c>
      <c r="H32" s="64">
        <v>1.25539E-2</v>
      </c>
      <c r="I32" s="64">
        <v>1.2570400000000001E-2</v>
      </c>
      <c r="J32" s="64">
        <v>1.25988E-2</v>
      </c>
      <c r="K32" s="62">
        <f t="shared" si="1"/>
        <v>1.2554019999999999E-2</v>
      </c>
      <c r="L32" s="60">
        <f t="shared" si="2"/>
        <v>1.2594219428571429E-2</v>
      </c>
    </row>
    <row r="33" spans="2:12">
      <c r="B33" s="59">
        <v>31</v>
      </c>
      <c r="C33" s="65">
        <v>31</v>
      </c>
      <c r="D33" s="60">
        <f t="shared" si="0"/>
        <v>1.2596397116574809E-2</v>
      </c>
      <c r="E33" s="60">
        <f>Reg_30days!Z62</f>
        <v>2.0314954353718502E-2</v>
      </c>
      <c r="F33" s="64">
        <v>1.15882E-2</v>
      </c>
      <c r="G33" s="64">
        <v>1.1624600000000001E-2</v>
      </c>
      <c r="H33" s="64">
        <v>1.1621599999999999E-2</v>
      </c>
      <c r="I33" s="64">
        <v>1.16239E-2</v>
      </c>
      <c r="J33" s="64">
        <v>1.16785E-2</v>
      </c>
      <c r="K33" s="62">
        <f t="shared" si="1"/>
        <v>1.162736E-2</v>
      </c>
      <c r="L33" s="60">
        <f t="shared" si="2"/>
        <v>1.1674638285714285E-2</v>
      </c>
    </row>
    <row r="34" spans="2:12">
      <c r="B34" s="59">
        <v>32</v>
      </c>
      <c r="C34" s="65">
        <v>32</v>
      </c>
      <c r="D34" s="60">
        <f t="shared" si="0"/>
        <v>1.2596397116574809E-2</v>
      </c>
      <c r="E34" s="60">
        <f>Reg_30days!Z63</f>
        <v>1.9498182500071567E-2</v>
      </c>
      <c r="F34" s="64">
        <v>1.06683E-2</v>
      </c>
      <c r="G34" s="64">
        <v>1.07443E-2</v>
      </c>
      <c r="H34" s="64">
        <v>1.07116E-2</v>
      </c>
      <c r="I34" s="64">
        <v>1.0701799999999999E-2</v>
      </c>
      <c r="J34" s="64">
        <v>1.07665E-2</v>
      </c>
      <c r="K34" s="62">
        <f t="shared" si="1"/>
        <v>1.0718499999999999E-2</v>
      </c>
      <c r="L34" s="60">
        <f t="shared" si="2"/>
        <v>1.0784538571428571E-2</v>
      </c>
    </row>
    <row r="35" spans="2:12">
      <c r="B35" s="59">
        <v>33</v>
      </c>
      <c r="C35" s="65">
        <v>33</v>
      </c>
      <c r="D35" s="60">
        <f t="shared" si="0"/>
        <v>1.2596397116574809E-2</v>
      </c>
      <c r="E35" s="60">
        <f>Reg_30days!Z64</f>
        <v>1.9011592699415568E-2</v>
      </c>
      <c r="F35" s="64">
        <v>9.7948500000000008E-3</v>
      </c>
      <c r="G35" s="64">
        <v>9.8725500000000008E-3</v>
      </c>
      <c r="H35" s="64">
        <v>9.8620800000000005E-3</v>
      </c>
      <c r="I35" s="64">
        <v>9.8791E-3</v>
      </c>
      <c r="J35" s="64">
        <v>9.8417999999999995E-3</v>
      </c>
      <c r="K35" s="62">
        <f t="shared" si="1"/>
        <v>9.850076000000001E-3</v>
      </c>
      <c r="L35" s="60">
        <f t="shared" si="2"/>
        <v>9.9345974285714282E-3</v>
      </c>
    </row>
    <row r="36" spans="2:12">
      <c r="B36" s="59">
        <v>34</v>
      </c>
      <c r="C36" s="65">
        <v>34</v>
      </c>
      <c r="D36" s="60">
        <f t="shared" si="0"/>
        <v>1.2596397116574809E-2</v>
      </c>
      <c r="E36" s="60">
        <f>Reg_30days!Z65</f>
        <v>1.7947895133066421E-2</v>
      </c>
      <c r="F36" s="64">
        <v>8.9967699999999994E-3</v>
      </c>
      <c r="G36" s="64">
        <v>8.9876000000000001E-3</v>
      </c>
      <c r="H36" s="64">
        <v>9.0399399999999998E-3</v>
      </c>
      <c r="I36" s="64">
        <v>9.0610199999999995E-3</v>
      </c>
      <c r="J36" s="64">
        <v>8.99083E-3</v>
      </c>
      <c r="K36" s="62">
        <f t="shared" si="1"/>
        <v>9.0152319999999998E-3</v>
      </c>
      <c r="L36" s="60">
        <f t="shared" si="2"/>
        <v>9.1263031428571433E-3</v>
      </c>
    </row>
    <row r="37" spans="2:12">
      <c r="B37" s="59">
        <v>35</v>
      </c>
      <c r="C37" s="65">
        <v>35</v>
      </c>
      <c r="D37" s="60">
        <f t="shared" si="0"/>
        <v>1.2596397116574809E-2</v>
      </c>
      <c r="E37" s="60">
        <f>Reg_30days!Z66</f>
        <v>1.9411450888218683E-2</v>
      </c>
      <c r="F37" s="64">
        <v>8.2559199999999999E-3</v>
      </c>
      <c r="G37" s="64">
        <v>8.2096200000000008E-3</v>
      </c>
      <c r="H37" s="64">
        <v>8.3047799999999995E-3</v>
      </c>
      <c r="I37" s="64">
        <v>8.2930399999999998E-3</v>
      </c>
      <c r="J37" s="64">
        <v>8.1159500000000002E-3</v>
      </c>
      <c r="K37" s="62">
        <f t="shared" si="1"/>
        <v>8.235862E-3</v>
      </c>
      <c r="L37" s="60">
        <f t="shared" si="2"/>
        <v>8.3718588571428561E-3</v>
      </c>
    </row>
    <row r="38" spans="2:12">
      <c r="B38" s="59">
        <v>36</v>
      </c>
      <c r="C38" s="65">
        <v>36</v>
      </c>
      <c r="D38" s="60">
        <f t="shared" si="0"/>
        <v>1.2596397116574809E-2</v>
      </c>
      <c r="E38" s="60">
        <f>Reg_30days!Z67</f>
        <v>1.8248225417248378E-2</v>
      </c>
      <c r="F38" s="64">
        <v>7.5715599999999997E-3</v>
      </c>
      <c r="G38" s="64">
        <v>7.5099299999999997E-3</v>
      </c>
      <c r="H38" s="64">
        <v>7.5865400000000001E-3</v>
      </c>
      <c r="I38" s="64">
        <v>7.6213799999999996E-3</v>
      </c>
      <c r="J38" s="64">
        <v>7.4162500000000001E-3</v>
      </c>
      <c r="K38" s="62">
        <f t="shared" si="1"/>
        <v>7.5411320000000007E-3</v>
      </c>
      <c r="L38" s="60">
        <f t="shared" si="2"/>
        <v>7.6853608571428571E-3</v>
      </c>
    </row>
    <row r="39" spans="2:12">
      <c r="B39" s="59">
        <v>37</v>
      </c>
      <c r="C39" s="65">
        <v>37</v>
      </c>
      <c r="D39" s="60">
        <f t="shared" si="0"/>
        <v>1.2596397116574809E-2</v>
      </c>
      <c r="E39" s="60">
        <f>Reg_30days!Z68</f>
        <v>1.7298505738597491E-2</v>
      </c>
      <c r="F39" s="64">
        <v>6.9366799999999998E-3</v>
      </c>
      <c r="G39" s="64">
        <v>6.7699400000000003E-3</v>
      </c>
      <c r="H39" s="64">
        <v>6.9454199999999999E-3</v>
      </c>
      <c r="I39" s="64">
        <v>7.0321000000000003E-3</v>
      </c>
      <c r="J39" s="64">
        <v>6.7956600000000002E-3</v>
      </c>
      <c r="K39" s="62">
        <f t="shared" si="1"/>
        <v>6.8959599999999996E-3</v>
      </c>
      <c r="L39" s="60">
        <f t="shared" si="2"/>
        <v>7.0819825714285717E-3</v>
      </c>
    </row>
    <row r="40" spans="2:12">
      <c r="B40" s="59">
        <v>38</v>
      </c>
      <c r="C40" s="65">
        <v>38</v>
      </c>
      <c r="D40" s="60">
        <f t="shared" si="0"/>
        <v>1.2596397116574809E-2</v>
      </c>
      <c r="E40" s="60">
        <f>Reg_30days!Z69</f>
        <v>1.6442357814030452E-2</v>
      </c>
      <c r="F40" s="64">
        <v>6.4429600000000002E-3</v>
      </c>
      <c r="G40" s="64">
        <v>6.2645299999999999E-3</v>
      </c>
      <c r="H40" s="64">
        <v>6.3864100000000004E-3</v>
      </c>
      <c r="I40" s="64">
        <v>6.3698100000000001E-3</v>
      </c>
      <c r="J40" s="64">
        <v>6.2675400000000003E-3</v>
      </c>
      <c r="K40" s="62">
        <f t="shared" si="1"/>
        <v>6.3462500000000003E-3</v>
      </c>
      <c r="L40" s="60">
        <f t="shared" si="2"/>
        <v>6.5720431428571433E-3</v>
      </c>
    </row>
    <row r="41" spans="2:12">
      <c r="B41" s="59">
        <v>39</v>
      </c>
      <c r="C41" s="65">
        <v>39</v>
      </c>
      <c r="D41" s="60">
        <f t="shared" si="0"/>
        <v>1.2596397116574809E-2</v>
      </c>
      <c r="E41" s="60">
        <f>Reg_30days!Z70</f>
        <v>1.575583343985406E-2</v>
      </c>
      <c r="F41" s="64">
        <v>6.0080899999999998E-3</v>
      </c>
      <c r="G41" s="64">
        <v>5.84945E-3</v>
      </c>
      <c r="H41" s="64">
        <v>5.9211799999999998E-3</v>
      </c>
      <c r="I41" s="64">
        <v>5.9323099999999997E-3</v>
      </c>
      <c r="J41" s="64">
        <v>5.8540399999999996E-3</v>
      </c>
      <c r="K41" s="62">
        <f t="shared" si="1"/>
        <v>5.9130139999999994E-3</v>
      </c>
      <c r="L41" s="60">
        <f t="shared" si="2"/>
        <v>6.1571325714285712E-3</v>
      </c>
    </row>
    <row r="42" spans="2:12">
      <c r="B42" s="59">
        <v>40</v>
      </c>
      <c r="C42" s="65">
        <v>40</v>
      </c>
      <c r="D42" s="60">
        <f t="shared" si="0"/>
        <v>1.2596397116574809E-2</v>
      </c>
      <c r="E42" s="60">
        <f>Reg_30days!Z71</f>
        <v>1.5390570694054943E-2</v>
      </c>
      <c r="F42" s="64">
        <v>5.7014500000000003E-3</v>
      </c>
      <c r="G42" s="64">
        <v>5.5641500000000003E-3</v>
      </c>
      <c r="H42" s="64">
        <v>5.6603299999999999E-3</v>
      </c>
      <c r="I42" s="64">
        <v>5.63051E-3</v>
      </c>
      <c r="J42" s="64">
        <v>5.5757000000000003E-3</v>
      </c>
      <c r="K42" s="62">
        <f t="shared" si="1"/>
        <v>5.6264279999999993E-3</v>
      </c>
      <c r="L42" s="60">
        <f t="shared" si="2"/>
        <v>5.8320357142857141E-3</v>
      </c>
    </row>
    <row r="43" spans="2:12">
      <c r="B43" s="59">
        <v>41</v>
      </c>
      <c r="C43" s="65">
        <v>41</v>
      </c>
      <c r="D43" s="60">
        <f t="shared" si="0"/>
        <v>1.2596397116574809E-2</v>
      </c>
      <c r="E43" s="60">
        <f>Reg_30days!Z72</f>
        <v>1.4755057759943836E-2</v>
      </c>
      <c r="F43" s="64">
        <v>5.4920500000000001E-3</v>
      </c>
      <c r="G43" s="64">
        <v>5.3892699999999998E-3</v>
      </c>
      <c r="H43" s="64">
        <v>5.4762500000000002E-3</v>
      </c>
      <c r="I43" s="64">
        <v>5.4548900000000004E-3</v>
      </c>
      <c r="J43" s="64">
        <v>5.41582E-3</v>
      </c>
      <c r="K43" s="62">
        <f t="shared" si="1"/>
        <v>5.4456560000000001E-3</v>
      </c>
      <c r="L43" s="60">
        <f t="shared" si="2"/>
        <v>5.5936980000000002E-3</v>
      </c>
    </row>
    <row r="44" spans="2:12">
      <c r="B44" s="59">
        <v>42</v>
      </c>
      <c r="C44" s="65">
        <v>42</v>
      </c>
      <c r="D44" s="60">
        <f t="shared" si="0"/>
        <v>1.2596397116574809E-2</v>
      </c>
      <c r="E44" s="60">
        <f>Reg_30days!Z73</f>
        <v>1.4131689017264012E-2</v>
      </c>
      <c r="F44" s="64">
        <v>5.3717000000000001E-3</v>
      </c>
      <c r="G44" s="64">
        <v>5.2893000000000003E-3</v>
      </c>
      <c r="H44" s="64">
        <v>5.3559000000000002E-3</v>
      </c>
      <c r="I44" s="64">
        <v>5.3256299999999996E-3</v>
      </c>
      <c r="J44" s="64">
        <v>5.3149099999999999E-3</v>
      </c>
      <c r="K44" s="62">
        <f t="shared" si="1"/>
        <v>5.3314879999999997E-3</v>
      </c>
      <c r="L44" s="60">
        <f t="shared" si="2"/>
        <v>5.4309682857142851E-3</v>
      </c>
    </row>
    <row r="45" spans="2:12">
      <c r="B45" s="59">
        <v>43</v>
      </c>
      <c r="C45" s="65">
        <v>43</v>
      </c>
      <c r="D45" s="60">
        <f t="shared" si="0"/>
        <v>1.2596397116574809E-2</v>
      </c>
      <c r="E45" s="60">
        <f>Reg_30days!Z74</f>
        <v>1.3460634274009193E-2</v>
      </c>
      <c r="F45" s="64">
        <v>5.2874799999999998E-3</v>
      </c>
      <c r="G45" s="64">
        <v>5.23443E-3</v>
      </c>
      <c r="H45" s="64">
        <v>5.2851E-3</v>
      </c>
      <c r="I45" s="64">
        <v>5.2614999999999997E-3</v>
      </c>
      <c r="J45" s="64">
        <v>5.2587600000000003E-3</v>
      </c>
      <c r="K45" s="62">
        <f t="shared" si="1"/>
        <v>5.2654540000000001E-3</v>
      </c>
      <c r="L45" s="60">
        <f t="shared" si="2"/>
        <v>5.3283351428571419E-3</v>
      </c>
    </row>
    <row r="46" spans="2:12">
      <c r="B46" s="59">
        <v>44</v>
      </c>
      <c r="C46" s="65">
        <v>44</v>
      </c>
      <c r="D46" s="60">
        <f t="shared" si="0"/>
        <v>1.2596397116574809E-2</v>
      </c>
      <c r="E46" s="60">
        <f>Reg_30days!Z75</f>
        <v>1.2693865955228548E-2</v>
      </c>
      <c r="F46" s="64">
        <v>5.2419900000000002E-3</v>
      </c>
      <c r="G46" s="64">
        <v>5.2056799999999999E-3</v>
      </c>
      <c r="H46" s="64">
        <v>5.2439499999999998E-3</v>
      </c>
      <c r="I46" s="64">
        <v>5.22275E-3</v>
      </c>
      <c r="J46" s="64">
        <v>5.2236100000000001E-3</v>
      </c>
      <c r="K46" s="62">
        <f t="shared" si="1"/>
        <v>5.2275960000000002E-3</v>
      </c>
      <c r="L46" s="60">
        <f t="shared" si="2"/>
        <v>5.2654519999999986E-3</v>
      </c>
    </row>
    <row r="47" spans="2:12">
      <c r="B47" s="59">
        <v>45</v>
      </c>
      <c r="C47" s="65">
        <v>45</v>
      </c>
      <c r="D47" s="60">
        <f t="shared" si="0"/>
        <v>1.2596397116574809E-2</v>
      </c>
      <c r="E47" s="60">
        <f>Reg_30days!Z76</f>
        <v>1.1594615160168889E-2</v>
      </c>
      <c r="F47" s="64">
        <v>5.2195699999999998E-3</v>
      </c>
      <c r="G47" s="64">
        <v>5.1895200000000004E-3</v>
      </c>
      <c r="H47" s="64">
        <v>5.2203800000000002E-3</v>
      </c>
      <c r="I47" s="64">
        <v>5.2029600000000004E-3</v>
      </c>
      <c r="J47" s="64">
        <v>5.2032800000000002E-3</v>
      </c>
      <c r="K47" s="62">
        <f t="shared" si="1"/>
        <v>5.2071419999999997E-3</v>
      </c>
      <c r="L47" s="60">
        <f t="shared" si="2"/>
        <v>5.2275494285714281E-3</v>
      </c>
    </row>
    <row r="48" spans="2:12">
      <c r="B48" s="59">
        <v>46</v>
      </c>
      <c r="C48" s="65">
        <v>46</v>
      </c>
      <c r="D48" s="60">
        <f t="shared" si="0"/>
        <v>1.2596397116574809E-2</v>
      </c>
      <c r="E48" s="60">
        <f>Reg_30days!Z77</f>
        <v>1.1148706673126453E-2</v>
      </c>
      <c r="F48" s="64">
        <v>5.2058499999999997E-3</v>
      </c>
      <c r="G48" s="64">
        <v>5.1783899999999997E-3</v>
      </c>
      <c r="H48" s="64">
        <v>5.2065000000000002E-3</v>
      </c>
      <c r="I48" s="64">
        <v>5.1907000000000003E-3</v>
      </c>
      <c r="J48" s="64">
        <v>5.1914700000000001E-3</v>
      </c>
      <c r="K48" s="62">
        <f t="shared" si="1"/>
        <v>5.1945819999999997E-3</v>
      </c>
      <c r="L48" s="60">
        <f t="shared" si="2"/>
        <v>5.205298285714287E-3</v>
      </c>
    </row>
    <row r="49" spans="2:12">
      <c r="B49" s="59">
        <v>47</v>
      </c>
      <c r="C49" s="65">
        <v>47</v>
      </c>
      <c r="D49" s="60">
        <f t="shared" si="0"/>
        <v>1.2596397116574809E-2</v>
      </c>
      <c r="E49" s="60">
        <f>Reg_30days!Z78</f>
        <v>1.0607763987613561E-2</v>
      </c>
      <c r="F49" s="64">
        <v>5.1966199999999999E-3</v>
      </c>
      <c r="G49" s="64">
        <v>5.1717500000000001E-3</v>
      </c>
      <c r="H49" s="64">
        <v>5.1969199999999998E-3</v>
      </c>
      <c r="I49" s="64">
        <v>5.1824200000000001E-3</v>
      </c>
      <c r="J49" s="64">
        <v>5.1835199999999996E-3</v>
      </c>
      <c r="K49" s="62">
        <f t="shared" si="1"/>
        <v>5.1862460000000003E-3</v>
      </c>
      <c r="L49" s="60">
        <f t="shared" si="2"/>
        <v>5.1920179999999996E-3</v>
      </c>
    </row>
    <row r="50" spans="2:12">
      <c r="B50" s="59">
        <v>48</v>
      </c>
      <c r="C50" s="65">
        <v>48</v>
      </c>
      <c r="D50" s="60">
        <f t="shared" si="0"/>
        <v>1.2596397116574809E-2</v>
      </c>
      <c r="E50" s="60">
        <f>Reg_30days!Z79</f>
        <v>1.0765196386433973E-2</v>
      </c>
      <c r="F50" s="64">
        <v>5.1901600000000001E-3</v>
      </c>
      <c r="G50" s="64">
        <v>5.1672699999999998E-3</v>
      </c>
      <c r="H50" s="64">
        <v>5.1899600000000004E-3</v>
      </c>
      <c r="I50" s="64">
        <v>5.1766399999999997E-3</v>
      </c>
      <c r="J50" s="64">
        <v>5.1776599999999997E-3</v>
      </c>
      <c r="K50" s="62">
        <f t="shared" si="1"/>
        <v>5.1803380000000005E-3</v>
      </c>
      <c r="L50" s="60">
        <f t="shared" si="2"/>
        <v>5.1837508571428567E-3</v>
      </c>
    </row>
    <row r="51" spans="2:12">
      <c r="B51" s="59">
        <v>49</v>
      </c>
      <c r="C51" s="65">
        <v>49</v>
      </c>
      <c r="D51" s="60">
        <f t="shared" si="0"/>
        <v>1.2596397116574809E-2</v>
      </c>
      <c r="E51" s="60">
        <f>Reg_30days!Z80</f>
        <v>1.008985510856813E-2</v>
      </c>
      <c r="F51" s="64">
        <v>5.18521E-3</v>
      </c>
      <c r="G51" s="64">
        <v>5.1635300000000004E-3</v>
      </c>
      <c r="H51" s="64">
        <v>5.1839299999999998E-3</v>
      </c>
      <c r="I51" s="64">
        <v>5.1723699999999999E-3</v>
      </c>
      <c r="J51" s="64">
        <v>5.1736100000000004E-3</v>
      </c>
      <c r="K51" s="62">
        <f t="shared" si="1"/>
        <v>5.1757300000000008E-3</v>
      </c>
      <c r="L51" s="60">
        <f t="shared" si="2"/>
        <v>5.1781040000000002E-3</v>
      </c>
    </row>
    <row r="52" spans="2:12">
      <c r="B52" s="59">
        <v>50</v>
      </c>
      <c r="C52" s="65">
        <v>50</v>
      </c>
      <c r="D52" s="60">
        <f t="shared" si="0"/>
        <v>1.2596397116574809E-2</v>
      </c>
      <c r="E52" s="60">
        <f>Reg_30days!Z81</f>
        <v>9.6770830330055336E-3</v>
      </c>
      <c r="F52" s="64">
        <v>5.1811899999999996E-3</v>
      </c>
      <c r="G52" s="64">
        <v>5.1608399999999999E-3</v>
      </c>
      <c r="H52" s="64">
        <v>5.1810199999999997E-3</v>
      </c>
      <c r="I52" s="64">
        <v>5.1690900000000003E-3</v>
      </c>
      <c r="J52" s="64">
        <v>5.17032E-3</v>
      </c>
      <c r="K52" s="62">
        <f t="shared" si="1"/>
        <v>5.172491999999999E-3</v>
      </c>
      <c r="L52" s="60">
        <f t="shared" si="2"/>
        <v>5.1740014285714285E-3</v>
      </c>
    </row>
    <row r="53" spans="2:12">
      <c r="B53" s="59">
        <v>51</v>
      </c>
      <c r="C53" s="65">
        <v>51</v>
      </c>
      <c r="D53" s="60">
        <f t="shared" si="0"/>
        <v>1.2596397116574809E-2</v>
      </c>
      <c r="E53" s="60">
        <f>Reg_30days!Z82</f>
        <v>9.2754409991383339E-3</v>
      </c>
      <c r="F53" s="64">
        <v>5.17835E-3</v>
      </c>
      <c r="G53" s="64">
        <v>5.1586499999999999E-3</v>
      </c>
      <c r="H53" s="64">
        <v>5.1771500000000002E-3</v>
      </c>
      <c r="I53" s="64">
        <v>5.1666300000000002E-3</v>
      </c>
      <c r="J53" s="64">
        <v>5.1678499999999999E-3</v>
      </c>
      <c r="K53" s="62">
        <f t="shared" si="1"/>
        <v>5.1697259999999995E-3</v>
      </c>
      <c r="L53" s="60">
        <f t="shared" si="2"/>
        <v>5.170855142857143E-3</v>
      </c>
    </row>
    <row r="54" spans="2:12">
      <c r="B54" s="59">
        <v>52</v>
      </c>
      <c r="C54" s="65">
        <v>52</v>
      </c>
      <c r="D54" s="60">
        <f t="shared" si="0"/>
        <v>1.2596397116574809E-2</v>
      </c>
      <c r="E54" s="60">
        <f>Reg_30days!Z83</f>
        <v>9.1487939291618279E-3</v>
      </c>
      <c r="F54" s="64">
        <v>5.1758200000000002E-3</v>
      </c>
      <c r="G54" s="64">
        <v>5.1569600000000004E-3</v>
      </c>
      <c r="H54" s="64">
        <v>5.1751899999999997E-3</v>
      </c>
      <c r="I54" s="64">
        <v>5.1644999999999998E-3</v>
      </c>
      <c r="J54" s="64">
        <v>5.1656000000000002E-3</v>
      </c>
      <c r="K54" s="62">
        <f t="shared" si="1"/>
        <v>5.1676139999999992E-3</v>
      </c>
      <c r="L54" s="60">
        <f t="shared" si="2"/>
        <v>5.1683954285714285E-3</v>
      </c>
    </row>
    <row r="55" spans="2:12">
      <c r="B55" s="59">
        <v>53</v>
      </c>
      <c r="C55" s="65">
        <v>53</v>
      </c>
      <c r="D55" s="60">
        <f t="shared" si="0"/>
        <v>1.2596397116574809E-2</v>
      </c>
      <c r="E55" s="60">
        <f>Reg_30days!Z84</f>
        <v>8.6375321649997377E-3</v>
      </c>
      <c r="F55" s="64">
        <v>5.1738000000000001E-3</v>
      </c>
      <c r="G55" s="64">
        <v>5.1555799999999999E-3</v>
      </c>
      <c r="H55" s="64">
        <v>5.1732200000000001E-3</v>
      </c>
      <c r="I55" s="64">
        <v>5.1628200000000003E-3</v>
      </c>
      <c r="J55" s="64">
        <v>5.1638999999999999E-3</v>
      </c>
      <c r="K55" s="62">
        <f t="shared" si="1"/>
        <v>5.1658639999999992E-3</v>
      </c>
      <c r="L55" s="60">
        <f t="shared" si="2"/>
        <v>5.1664228571428562E-3</v>
      </c>
    </row>
    <row r="56" spans="2:12">
      <c r="B56" s="59">
        <v>54</v>
      </c>
      <c r="C56" s="65">
        <v>54</v>
      </c>
      <c r="D56" s="60">
        <f t="shared" si="0"/>
        <v>1.2596397116574809E-2</v>
      </c>
      <c r="E56" s="60">
        <f>Reg_30days!Z85</f>
        <v>8.6731908237296738E-3</v>
      </c>
      <c r="F56" s="64">
        <v>5.1720500000000001E-3</v>
      </c>
      <c r="G56" s="64">
        <v>5.1543500000000003E-3</v>
      </c>
      <c r="H56" s="64">
        <v>5.1706599999999997E-3</v>
      </c>
      <c r="I56" s="64">
        <v>5.1613400000000004E-3</v>
      </c>
      <c r="J56" s="64">
        <v>5.16271E-3</v>
      </c>
      <c r="K56" s="62">
        <f t="shared" si="1"/>
        <v>5.1642220000000004E-3</v>
      </c>
      <c r="L56" s="60">
        <f t="shared" si="2"/>
        <v>5.1648045714285723E-3</v>
      </c>
    </row>
    <row r="57" spans="2:12">
      <c r="B57" s="59">
        <v>55</v>
      </c>
      <c r="C57" s="65">
        <v>55</v>
      </c>
      <c r="D57" s="60">
        <f t="shared" si="0"/>
        <v>1.2596397116574809E-2</v>
      </c>
      <c r="E57" s="60">
        <f>Reg_30days!Z86</f>
        <v>7.4121787652053168E-3</v>
      </c>
      <c r="F57" s="64">
        <v>5.1707799999999998E-3</v>
      </c>
      <c r="G57" s="64">
        <v>5.1534199999999997E-3</v>
      </c>
      <c r="H57" s="64">
        <v>5.1696900000000002E-3</v>
      </c>
      <c r="I57" s="64">
        <v>5.16038E-3</v>
      </c>
      <c r="J57" s="64">
        <v>5.1613300000000004E-3</v>
      </c>
      <c r="K57" s="62">
        <f t="shared" si="1"/>
        <v>5.1631200000000002E-3</v>
      </c>
      <c r="L57" s="60">
        <f t="shared" si="2"/>
        <v>5.1634668571428569E-3</v>
      </c>
    </row>
    <row r="58" spans="2:12">
      <c r="B58" s="59">
        <v>56</v>
      </c>
      <c r="C58" s="65">
        <v>56</v>
      </c>
      <c r="D58" s="60">
        <f t="shared" si="0"/>
        <v>1.2596397116574809E-2</v>
      </c>
      <c r="E58" s="60">
        <f>Reg_30days!Z87</f>
        <v>6.9675896793038386E-3</v>
      </c>
      <c r="F58" s="64">
        <v>5.1695200000000004E-3</v>
      </c>
      <c r="G58" s="64">
        <v>5.1525900000000003E-3</v>
      </c>
      <c r="H58" s="64">
        <v>5.1681499999999998E-3</v>
      </c>
      <c r="I58" s="64">
        <v>5.1591600000000003E-3</v>
      </c>
      <c r="J58" s="64">
        <v>5.1601900000000003E-3</v>
      </c>
      <c r="K58" s="62">
        <f t="shared" si="1"/>
        <v>5.1619220000000011E-3</v>
      </c>
      <c r="L58" s="60">
        <f t="shared" si="2"/>
        <v>5.1623342857142849E-3</v>
      </c>
    </row>
    <row r="59" spans="2:12">
      <c r="B59" s="59">
        <v>57</v>
      </c>
      <c r="C59" s="65">
        <v>57</v>
      </c>
      <c r="D59" s="60">
        <f t="shared" si="0"/>
        <v>1.2596397116574809E-2</v>
      </c>
      <c r="E59" s="60">
        <f>Reg_30days!Z88</f>
        <v>6.3572619160150671E-3</v>
      </c>
      <c r="F59" s="64">
        <v>5.16856E-3</v>
      </c>
      <c r="G59" s="64">
        <v>5.1519299999999999E-3</v>
      </c>
      <c r="H59" s="64">
        <v>5.1674099999999999E-3</v>
      </c>
      <c r="I59" s="64">
        <v>5.1583699999999998E-3</v>
      </c>
      <c r="J59" s="64">
        <v>5.1595499999999997E-3</v>
      </c>
      <c r="K59" s="62">
        <f t="shared" si="1"/>
        <v>5.1611639999999993E-3</v>
      </c>
      <c r="L59" s="60">
        <f t="shared" si="2"/>
        <v>5.1614128571428565E-3</v>
      </c>
    </row>
    <row r="60" spans="2:12">
      <c r="B60" s="59">
        <v>58</v>
      </c>
      <c r="C60" s="65">
        <v>58</v>
      </c>
      <c r="D60" s="60">
        <f t="shared" si="0"/>
        <v>1.2596397116574809E-2</v>
      </c>
      <c r="E60" s="60">
        <f>Reg_30days!Z89</f>
        <v>5.6843331643796355E-3</v>
      </c>
      <c r="F60" s="64">
        <v>5.1677700000000003E-3</v>
      </c>
      <c r="G60" s="64">
        <v>5.1514400000000002E-3</v>
      </c>
      <c r="H60" s="64">
        <v>5.1661800000000003E-3</v>
      </c>
      <c r="I60" s="64">
        <v>5.1577599999999999E-3</v>
      </c>
      <c r="J60" s="64">
        <v>5.1586599999999998E-3</v>
      </c>
      <c r="K60" s="62">
        <f t="shared" si="1"/>
        <v>5.1603619999999999E-3</v>
      </c>
      <c r="L60" s="60">
        <f>AVERAGE(K57:K63)</f>
        <v>5.160944666666667E-3</v>
      </c>
    </row>
    <row r="61" spans="2:12">
      <c r="B61" s="59">
        <v>59</v>
      </c>
      <c r="C61" s="65">
        <v>59</v>
      </c>
      <c r="D61" s="60">
        <f t="shared" si="0"/>
        <v>1.2596397116574809E-2</v>
      </c>
      <c r="E61" s="60">
        <f>Reg_30days!Z90</f>
        <v>4.9889912086147053E-3</v>
      </c>
      <c r="F61" s="64">
        <v>5.1669000000000003E-3</v>
      </c>
      <c r="G61" s="64">
        <v>5.15103E-3</v>
      </c>
      <c r="H61" s="64">
        <v>5.1647899999999998E-3</v>
      </c>
      <c r="I61" s="64">
        <v>5.1572700000000003E-3</v>
      </c>
      <c r="J61" s="64">
        <v>5.1584400000000002E-3</v>
      </c>
      <c r="K61" s="62">
        <f t="shared" si="1"/>
        <v>5.1596859999999993E-3</v>
      </c>
      <c r="L61" s="60">
        <f>AVERAGE(K58:K64)</f>
        <v>5.1605096E-3</v>
      </c>
    </row>
    <row r="62" spans="2:12">
      <c r="B62" s="59">
        <v>60</v>
      </c>
      <c r="C62" s="65">
        <v>60</v>
      </c>
      <c r="D62" s="60">
        <f t="shared" si="0"/>
        <v>1.2596397116574809E-2</v>
      </c>
      <c r="E62" s="60">
        <f>Reg_30days!Z91</f>
        <v>4.7616186067696879E-3</v>
      </c>
      <c r="F62" s="64">
        <v>5.1666000000000004E-3</v>
      </c>
      <c r="G62" s="64">
        <v>5.1507999999999996E-3</v>
      </c>
      <c r="H62" s="64">
        <v>5.1645399999999996E-3</v>
      </c>
      <c r="I62" s="64">
        <v>5.1569099999999998E-3</v>
      </c>
      <c r="J62" s="64">
        <v>5.1582199999999998E-3</v>
      </c>
      <c r="K62" s="62">
        <f t="shared" si="1"/>
        <v>5.1594139999999993E-3</v>
      </c>
      <c r="L62" s="60">
        <f>AVERAGE(K59:K65)</f>
        <v>5.1601564999999988E-3</v>
      </c>
    </row>
    <row r="63" spans="2:12">
      <c r="F63" s="62"/>
      <c r="G63" s="62"/>
      <c r="H63" s="62"/>
      <c r="I63" s="62"/>
      <c r="J63" s="62"/>
      <c r="K63" s="62"/>
    </row>
    <row r="64" spans="2:12">
      <c r="F64" s="62"/>
      <c r="G64" s="62"/>
      <c r="H64" s="62"/>
      <c r="I64" s="62"/>
      <c r="J64" s="62"/>
      <c r="K64" s="62"/>
    </row>
    <row r="65" spans="6:11">
      <c r="F65" s="62"/>
      <c r="G65" s="62"/>
      <c r="H65" s="62"/>
      <c r="I65" s="62"/>
      <c r="J65" s="62"/>
      <c r="K65" s="62"/>
    </row>
    <row r="66" spans="6:11">
      <c r="F66" s="62"/>
      <c r="G66" s="62"/>
      <c r="H66" s="62"/>
      <c r="I66" s="62"/>
      <c r="J66" s="62"/>
      <c r="K66" s="62"/>
    </row>
    <row r="67" spans="6:11">
      <c r="F67" s="62"/>
      <c r="G67" s="62"/>
      <c r="H67" s="62"/>
      <c r="I67" s="62"/>
      <c r="J67" s="62"/>
      <c r="K67" s="62"/>
    </row>
    <row r="68" spans="6:11">
      <c r="F68" s="62"/>
      <c r="G68" s="62"/>
      <c r="H68" s="62"/>
      <c r="I68" s="62"/>
      <c r="J68" s="62"/>
      <c r="K68" s="62"/>
    </row>
    <row r="69" spans="6:11">
      <c r="F69" s="62"/>
      <c r="G69" s="62"/>
      <c r="H69" s="62"/>
      <c r="I69" s="62"/>
      <c r="J69" s="62"/>
      <c r="K69" s="62"/>
    </row>
    <row r="70" spans="6:11">
      <c r="F70" s="62"/>
      <c r="G70" s="62"/>
      <c r="H70" s="62"/>
      <c r="I70" s="62"/>
      <c r="J70" s="62"/>
      <c r="K70" s="62"/>
    </row>
    <row r="71" spans="6:11">
      <c r="F71" s="62"/>
      <c r="G71" s="62"/>
      <c r="H71" s="62"/>
      <c r="I71" s="62"/>
      <c r="J71" s="62"/>
      <c r="K71" s="62"/>
    </row>
    <row r="72" spans="6:11">
      <c r="F72" s="62"/>
      <c r="G72" s="62"/>
      <c r="H72" s="62"/>
      <c r="I72" s="62"/>
      <c r="J72" s="62"/>
      <c r="K72" s="62"/>
    </row>
    <row r="73" spans="6:11">
      <c r="F73" s="62"/>
      <c r="G73" s="62"/>
      <c r="H73" s="62"/>
      <c r="I73" s="62"/>
      <c r="J73" s="62"/>
      <c r="K73" s="62"/>
    </row>
    <row r="74" spans="6:11">
      <c r="F74" s="62"/>
      <c r="G74" s="62"/>
      <c r="H74" s="62"/>
      <c r="I74" s="62"/>
      <c r="J74" s="62"/>
      <c r="K74" s="62"/>
    </row>
    <row r="75" spans="6:11">
      <c r="F75" s="62"/>
      <c r="G75" s="62"/>
      <c r="H75" s="62"/>
      <c r="I75" s="62"/>
      <c r="J75" s="62"/>
      <c r="K75" s="62"/>
    </row>
    <row r="76" spans="6:11">
      <c r="F76" s="62"/>
      <c r="G76" s="62"/>
      <c r="H76" s="62"/>
      <c r="I76" s="62"/>
      <c r="J76" s="62"/>
      <c r="K76" s="62"/>
    </row>
    <row r="77" spans="6:11">
      <c r="F77" s="62"/>
      <c r="G77" s="62"/>
      <c r="H77" s="62"/>
      <c r="I77" s="62"/>
      <c r="J77" s="62"/>
      <c r="K77" s="62"/>
    </row>
    <row r="78" spans="6:11">
      <c r="F78" s="62"/>
      <c r="G78" s="62"/>
      <c r="H78" s="62"/>
      <c r="I78" s="62"/>
      <c r="J78" s="62"/>
      <c r="K78" s="62"/>
    </row>
    <row r="79" spans="6:11">
      <c r="F79" s="62"/>
      <c r="G79" s="62"/>
      <c r="H79" s="62"/>
      <c r="I79" s="62"/>
      <c r="J79" s="62"/>
      <c r="K79" s="62"/>
    </row>
    <row r="80" spans="6:11">
      <c r="F80" s="62"/>
      <c r="G80" s="62"/>
      <c r="H80" s="62"/>
      <c r="I80" s="62"/>
      <c r="J80" s="62"/>
      <c r="K80" s="62"/>
    </row>
    <row r="81" spans="6:11">
      <c r="F81" s="62"/>
      <c r="G81" s="62"/>
      <c r="H81" s="62"/>
      <c r="I81" s="62"/>
      <c r="J81" s="62"/>
      <c r="K81" s="62"/>
    </row>
    <row r="82" spans="6:11">
      <c r="F82" s="62"/>
      <c r="G82" s="62"/>
      <c r="H82" s="62"/>
      <c r="I82" s="62"/>
      <c r="J82" s="62"/>
      <c r="K82" s="62"/>
    </row>
    <row r="83" spans="6:11">
      <c r="F83" s="62"/>
      <c r="G83" s="62"/>
      <c r="H83" s="62"/>
      <c r="I83" s="62"/>
      <c r="J83" s="62"/>
      <c r="K83" s="62"/>
    </row>
    <row r="84" spans="6:11">
      <c r="F84" s="62"/>
      <c r="G84" s="62"/>
      <c r="H84" s="62"/>
      <c r="I84" s="62"/>
      <c r="J84" s="62"/>
      <c r="K84" s="62"/>
    </row>
    <row r="85" spans="6:11">
      <c r="F85" s="62"/>
      <c r="G85" s="62"/>
      <c r="H85" s="62"/>
      <c r="I85" s="62"/>
      <c r="J85" s="62"/>
      <c r="K85" s="62"/>
    </row>
    <row r="86" spans="6:11">
      <c r="F86" s="62"/>
      <c r="G86" s="62"/>
      <c r="H86" s="62"/>
      <c r="I86" s="62"/>
      <c r="J86" s="62"/>
      <c r="K86" s="62"/>
    </row>
    <row r="87" spans="6:11">
      <c r="F87" s="62"/>
      <c r="G87" s="62"/>
      <c r="H87" s="62"/>
      <c r="I87" s="62"/>
      <c r="J87" s="62"/>
      <c r="K87" s="62"/>
    </row>
    <row r="88" spans="6:11">
      <c r="F88" s="62"/>
      <c r="G88" s="62"/>
      <c r="H88" s="62"/>
      <c r="I88" s="62"/>
      <c r="J88" s="62"/>
      <c r="K88" s="62"/>
    </row>
    <row r="89" spans="6:11">
      <c r="F89" s="62"/>
      <c r="G89" s="62"/>
      <c r="H89" s="62"/>
      <c r="I89" s="62"/>
      <c r="J89" s="62"/>
      <c r="K89" s="62"/>
    </row>
    <row r="90" spans="6:11">
      <c r="F90" s="62"/>
      <c r="G90" s="62"/>
      <c r="H90" s="62"/>
      <c r="I90" s="62"/>
      <c r="J90" s="62"/>
      <c r="K90" s="62"/>
    </row>
    <row r="91" spans="6:11">
      <c r="F91" s="62"/>
      <c r="G91" s="62"/>
      <c r="H91" s="62"/>
      <c r="I91" s="62"/>
      <c r="J91" s="62"/>
      <c r="K91" s="62"/>
    </row>
    <row r="92" spans="6:11">
      <c r="F92" s="62"/>
      <c r="G92" s="62"/>
      <c r="H92" s="62"/>
      <c r="I92" s="62"/>
      <c r="J92" s="62"/>
      <c r="K92" s="62"/>
    </row>
    <row r="93" spans="6:11">
      <c r="F93" s="62"/>
      <c r="G93" s="62"/>
      <c r="H93" s="62"/>
      <c r="I93" s="62"/>
      <c r="J93" s="62"/>
      <c r="K93" s="62"/>
    </row>
    <row r="94" spans="6:11">
      <c r="F94" s="62"/>
      <c r="G94" s="62"/>
      <c r="H94" s="62"/>
      <c r="I94" s="62"/>
      <c r="J94" s="62"/>
      <c r="K94" s="62"/>
    </row>
    <row r="95" spans="6:11">
      <c r="F95" s="62"/>
      <c r="G95" s="62"/>
      <c r="H95" s="62"/>
      <c r="I95" s="62"/>
      <c r="J95" s="62"/>
      <c r="K95" s="62"/>
    </row>
    <row r="96" spans="6:11">
      <c r="F96" s="62"/>
      <c r="G96" s="62"/>
      <c r="H96" s="62"/>
      <c r="I96" s="62"/>
      <c r="J96" s="62"/>
      <c r="K96" s="62"/>
    </row>
    <row r="97" spans="6:11">
      <c r="F97" s="62"/>
      <c r="G97" s="62"/>
      <c r="H97" s="62"/>
      <c r="I97" s="62"/>
      <c r="J97" s="62"/>
      <c r="K97" s="62"/>
    </row>
    <row r="98" spans="6:11">
      <c r="F98" s="62"/>
      <c r="G98" s="62"/>
      <c r="H98" s="62"/>
      <c r="I98" s="62"/>
      <c r="J98" s="62"/>
      <c r="K98" s="62"/>
    </row>
    <row r="99" spans="6:11">
      <c r="F99" s="62"/>
      <c r="G99" s="62"/>
      <c r="H99" s="62"/>
      <c r="I99" s="62"/>
      <c r="J99" s="62"/>
      <c r="K99" s="62"/>
    </row>
    <row r="100" spans="6:11">
      <c r="F100" s="62"/>
      <c r="G100" s="62"/>
      <c r="H100" s="62"/>
      <c r="I100" s="62"/>
      <c r="J100" s="62"/>
      <c r="K100" s="62"/>
    </row>
    <row r="101" spans="6:11">
      <c r="F101" s="62"/>
      <c r="G101" s="62"/>
      <c r="H101" s="62"/>
      <c r="I101" s="62"/>
      <c r="J101" s="62"/>
      <c r="K101" s="62"/>
    </row>
    <row r="102" spans="6:11">
      <c r="F102" s="62"/>
      <c r="G102" s="62"/>
      <c r="H102" s="62"/>
      <c r="I102" s="62"/>
      <c r="J102" s="62"/>
      <c r="K102" s="62"/>
    </row>
    <row r="103" spans="6:11">
      <c r="F103" s="62"/>
      <c r="G103" s="62"/>
      <c r="H103" s="62"/>
      <c r="I103" s="62"/>
      <c r="J103" s="62"/>
      <c r="K103" s="62"/>
    </row>
    <row r="104" spans="6:11">
      <c r="F104" s="62"/>
      <c r="G104" s="62"/>
      <c r="H104" s="62"/>
      <c r="I104" s="62"/>
      <c r="J104" s="62"/>
      <c r="K104" s="62"/>
    </row>
    <row r="105" spans="6:11">
      <c r="F105" s="62"/>
      <c r="G105" s="62"/>
      <c r="H105" s="62"/>
      <c r="I105" s="62"/>
      <c r="J105" s="62"/>
      <c r="K105" s="62"/>
    </row>
    <row r="106" spans="6:11">
      <c r="F106" s="62"/>
      <c r="G106" s="62"/>
      <c r="H106" s="62"/>
      <c r="I106" s="62"/>
      <c r="J106" s="62"/>
      <c r="K106" s="62"/>
    </row>
    <row r="107" spans="6:11">
      <c r="F107" s="62"/>
      <c r="G107" s="62"/>
      <c r="H107" s="62"/>
      <c r="I107" s="62"/>
      <c r="J107" s="62"/>
      <c r="K107" s="62"/>
    </row>
    <row r="108" spans="6:11">
      <c r="F108" s="62"/>
      <c r="G108" s="62"/>
      <c r="H108" s="62"/>
      <c r="I108" s="62"/>
      <c r="J108" s="62"/>
      <c r="K108" s="62"/>
    </row>
    <row r="109" spans="6:11">
      <c r="F109" s="62"/>
      <c r="G109" s="62"/>
      <c r="H109" s="62"/>
      <c r="I109" s="62"/>
      <c r="J109" s="62"/>
      <c r="K109" s="62"/>
    </row>
    <row r="110" spans="6:11">
      <c r="F110" s="62"/>
      <c r="G110" s="62"/>
      <c r="H110" s="62"/>
      <c r="I110" s="62"/>
      <c r="J110" s="62"/>
      <c r="K110" s="62"/>
    </row>
    <row r="111" spans="6:11">
      <c r="F111" s="62"/>
      <c r="G111" s="62"/>
      <c r="H111" s="62"/>
      <c r="I111" s="62"/>
      <c r="J111" s="62"/>
      <c r="K111" s="62"/>
    </row>
    <row r="112" spans="6:11">
      <c r="F112" s="62"/>
      <c r="G112" s="62"/>
      <c r="H112" s="62"/>
      <c r="I112" s="62"/>
      <c r="J112" s="62"/>
      <c r="K112" s="62"/>
    </row>
    <row r="113" spans="6:11">
      <c r="F113" s="62"/>
      <c r="G113" s="62"/>
      <c r="H113" s="62"/>
      <c r="I113" s="62"/>
      <c r="J113" s="62"/>
      <c r="K113" s="62"/>
    </row>
    <row r="114" spans="6:11">
      <c r="F114" s="62"/>
      <c r="G114" s="62"/>
      <c r="H114" s="62"/>
      <c r="I114" s="62"/>
      <c r="J114" s="62"/>
      <c r="K114" s="62"/>
    </row>
    <row r="115" spans="6:11">
      <c r="F115" s="62"/>
      <c r="G115" s="62"/>
      <c r="H115" s="62"/>
      <c r="I115" s="62"/>
      <c r="J115" s="62"/>
      <c r="K115" s="62"/>
    </row>
    <row r="116" spans="6:11">
      <c r="F116" s="62"/>
      <c r="G116" s="62"/>
      <c r="H116" s="62"/>
      <c r="I116" s="62"/>
      <c r="J116" s="62"/>
      <c r="K116" s="62"/>
    </row>
    <row r="117" spans="6:11">
      <c r="F117" s="62"/>
      <c r="G117" s="62"/>
      <c r="H117" s="62"/>
      <c r="I117" s="62"/>
      <c r="J117" s="62"/>
      <c r="K117" s="62"/>
    </row>
    <row r="118" spans="6:11">
      <c r="F118" s="62"/>
      <c r="G118" s="62"/>
      <c r="H118" s="62"/>
      <c r="I118" s="62"/>
      <c r="J118" s="62"/>
      <c r="K118" s="62"/>
    </row>
    <row r="119" spans="6:11">
      <c r="F119" s="62"/>
      <c r="G119" s="62"/>
      <c r="H119" s="62"/>
      <c r="I119" s="62"/>
      <c r="J119" s="62"/>
      <c r="K119" s="62"/>
    </row>
    <row r="120" spans="6:11">
      <c r="F120" s="62"/>
      <c r="G120" s="62"/>
      <c r="H120" s="62"/>
      <c r="I120" s="62"/>
      <c r="J120" s="62"/>
      <c r="K120" s="62"/>
    </row>
    <row r="121" spans="6:11">
      <c r="F121" s="62"/>
      <c r="G121" s="62"/>
      <c r="H121" s="62"/>
      <c r="I121" s="62"/>
      <c r="J121" s="62"/>
      <c r="K121" s="62"/>
    </row>
    <row r="122" spans="6:11">
      <c r="F122" s="62"/>
      <c r="G122" s="62"/>
      <c r="H122" s="62"/>
      <c r="I122" s="62"/>
      <c r="J122" s="62"/>
      <c r="K122" s="62"/>
    </row>
  </sheetData>
  <mergeCells count="1">
    <mergeCell ref="F1:J1"/>
  </mergeCells>
  <pageMargins left="0.7" right="0.7" top="0.75" bottom="0.75" header="0.3" footer="0.3"/>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95C2-ADB5-3F4E-862E-F13A2D982A48}">
  <sheetPr codeName="Sheet43"/>
  <dimension ref="B2:N53"/>
  <sheetViews>
    <sheetView workbookViewId="0">
      <selection activeCell="N38" sqref="N38"/>
    </sheetView>
  </sheetViews>
  <sheetFormatPr baseColWidth="10" defaultRowHeight="16"/>
  <cols>
    <col min="1" max="2" width="10.83203125" style="59"/>
    <col min="3" max="3" width="10.83203125" style="69"/>
    <col min="4" max="8" width="10.83203125" style="68"/>
    <col min="9" max="16384" width="10.83203125" style="59"/>
  </cols>
  <sheetData>
    <row r="2" spans="2:14">
      <c r="B2" s="59" t="s">
        <v>84</v>
      </c>
      <c r="C2" s="69" t="s">
        <v>83</v>
      </c>
      <c r="D2" s="68" t="s">
        <v>82</v>
      </c>
      <c r="E2" s="68" t="s">
        <v>81</v>
      </c>
      <c r="F2" s="68" t="s">
        <v>80</v>
      </c>
      <c r="G2" s="68" t="s">
        <v>79</v>
      </c>
      <c r="H2" s="68" t="s">
        <v>78</v>
      </c>
      <c r="I2" s="59" t="s">
        <v>77</v>
      </c>
      <c r="N2" s="66" t="s">
        <v>76</v>
      </c>
    </row>
    <row r="3" spans="2:14">
      <c r="B3" s="59">
        <v>0</v>
      </c>
      <c r="C3" s="64">
        <v>3.6110000000000002</v>
      </c>
      <c r="D3" s="64">
        <v>16.5505</v>
      </c>
      <c r="E3" s="64">
        <v>15.546099999999999</v>
      </c>
      <c r="F3" s="64">
        <v>15.2653</v>
      </c>
      <c r="G3" s="64">
        <v>15.3005</v>
      </c>
      <c r="H3" s="64">
        <v>15.4068</v>
      </c>
      <c r="I3" s="70">
        <f t="shared" ref="I3:I53" si="0">AVERAGE(D3:H3)</f>
        <v>15.61384</v>
      </c>
      <c r="J3" s="70"/>
      <c r="N3" s="66" t="s">
        <v>75</v>
      </c>
    </row>
    <row r="4" spans="2:14">
      <c r="B4" s="59">
        <v>200</v>
      </c>
      <c r="C4" s="64">
        <v>431.87799999999999</v>
      </c>
      <c r="D4" s="64">
        <v>15.9598</v>
      </c>
      <c r="E4" s="64">
        <v>15.063599999999999</v>
      </c>
      <c r="F4" s="64">
        <v>14.6975</v>
      </c>
      <c r="G4" s="64">
        <v>14.7517</v>
      </c>
      <c r="H4" s="64">
        <v>14.882899999999999</v>
      </c>
      <c r="I4" s="70">
        <f t="shared" si="0"/>
        <v>15.071100000000001</v>
      </c>
      <c r="J4" s="70"/>
    </row>
    <row r="5" spans="2:14">
      <c r="B5" s="59">
        <v>400</v>
      </c>
      <c r="C5" s="64">
        <v>459.245</v>
      </c>
      <c r="D5" s="64">
        <v>15.644500000000001</v>
      </c>
      <c r="E5" s="64">
        <v>14.7555</v>
      </c>
      <c r="F5" s="64">
        <v>14.404400000000001</v>
      </c>
      <c r="G5" s="64">
        <v>14.4415</v>
      </c>
      <c r="H5" s="64">
        <v>14.584300000000001</v>
      </c>
      <c r="I5" s="70">
        <f t="shared" si="0"/>
        <v>14.76604</v>
      </c>
      <c r="J5" s="70"/>
    </row>
    <row r="6" spans="2:14">
      <c r="B6" s="59">
        <v>600</v>
      </c>
      <c r="C6" s="64">
        <v>486.65199999999999</v>
      </c>
      <c r="D6" s="64">
        <v>15.4239</v>
      </c>
      <c r="E6" s="64">
        <v>14.5374</v>
      </c>
      <c r="F6" s="64">
        <v>14.215199999999999</v>
      </c>
      <c r="G6" s="64">
        <v>14.2226</v>
      </c>
      <c r="H6" s="64">
        <v>14.3872</v>
      </c>
      <c r="I6" s="70">
        <f t="shared" si="0"/>
        <v>14.557260000000003</v>
      </c>
      <c r="J6" s="70"/>
    </row>
    <row r="7" spans="2:14">
      <c r="B7" s="59">
        <v>800</v>
      </c>
      <c r="C7" s="64">
        <v>514.16999999999996</v>
      </c>
      <c r="D7" s="64">
        <v>15.2807</v>
      </c>
      <c r="E7" s="64">
        <v>14.392099999999999</v>
      </c>
      <c r="F7" s="64">
        <v>14.095800000000001</v>
      </c>
      <c r="G7" s="64">
        <v>14.084300000000001</v>
      </c>
      <c r="H7" s="64">
        <v>14.251200000000001</v>
      </c>
      <c r="I7" s="70">
        <f t="shared" si="0"/>
        <v>14.420820000000001</v>
      </c>
      <c r="J7" s="70"/>
    </row>
    <row r="8" spans="2:14">
      <c r="B8" s="59">
        <v>1000</v>
      </c>
      <c r="C8" s="64">
        <v>541.53499999999997</v>
      </c>
      <c r="D8" s="64">
        <v>15.176399999999999</v>
      </c>
      <c r="E8" s="64">
        <v>14.2902</v>
      </c>
      <c r="F8" s="64">
        <v>14.0129</v>
      </c>
      <c r="G8" s="64">
        <v>13.984999999999999</v>
      </c>
      <c r="H8" s="64">
        <v>14.1599</v>
      </c>
      <c r="I8" s="70">
        <f t="shared" si="0"/>
        <v>14.324880000000002</v>
      </c>
      <c r="J8" s="70"/>
    </row>
    <row r="9" spans="2:14">
      <c r="B9" s="59">
        <v>1200</v>
      </c>
      <c r="C9" s="64">
        <v>568.98699999999997</v>
      </c>
      <c r="D9" s="64">
        <v>15.1065</v>
      </c>
      <c r="E9" s="64">
        <v>14.2217</v>
      </c>
      <c r="F9" s="64">
        <v>13.9543</v>
      </c>
      <c r="G9" s="64">
        <v>13.9145</v>
      </c>
      <c r="H9" s="64">
        <v>14.0984</v>
      </c>
      <c r="I9" s="70">
        <f t="shared" si="0"/>
        <v>14.259080000000001</v>
      </c>
      <c r="J9" s="70"/>
    </row>
    <row r="10" spans="2:14">
      <c r="B10" s="59">
        <v>1400</v>
      </c>
      <c r="C10" s="64">
        <v>595.98599999999999</v>
      </c>
      <c r="D10" s="64">
        <v>15.056800000000001</v>
      </c>
      <c r="E10" s="64">
        <v>14.1717</v>
      </c>
      <c r="F10" s="64">
        <v>13.915100000000001</v>
      </c>
      <c r="G10" s="64">
        <v>13.8645</v>
      </c>
      <c r="H10" s="64">
        <v>14.0525</v>
      </c>
      <c r="I10" s="70">
        <f t="shared" si="0"/>
        <v>14.212119999999999</v>
      </c>
      <c r="J10" s="70"/>
    </row>
    <row r="11" spans="2:14">
      <c r="B11" s="59">
        <v>1600</v>
      </c>
      <c r="C11" s="64">
        <v>622.36500000000001</v>
      </c>
      <c r="D11" s="64">
        <v>15.0175</v>
      </c>
      <c r="E11" s="64">
        <v>14.1403</v>
      </c>
      <c r="F11" s="64">
        <v>13.8811</v>
      </c>
      <c r="G11" s="64">
        <v>13.834300000000001</v>
      </c>
      <c r="H11" s="64">
        <v>14.019600000000001</v>
      </c>
      <c r="I11" s="70">
        <f t="shared" si="0"/>
        <v>14.178559999999999</v>
      </c>
      <c r="J11" s="70"/>
    </row>
    <row r="12" spans="2:14">
      <c r="B12" s="59">
        <v>1800</v>
      </c>
      <c r="C12" s="64">
        <v>648.84500000000003</v>
      </c>
      <c r="D12" s="64">
        <v>14.988899999999999</v>
      </c>
      <c r="E12" s="64">
        <v>14.108000000000001</v>
      </c>
      <c r="F12" s="64">
        <v>13.859</v>
      </c>
      <c r="G12" s="64">
        <v>13.8056</v>
      </c>
      <c r="H12" s="64">
        <v>13.9924</v>
      </c>
      <c r="I12" s="70">
        <f t="shared" si="0"/>
        <v>14.150780000000001</v>
      </c>
      <c r="J12" s="70"/>
    </row>
    <row r="13" spans="2:14">
      <c r="B13" s="59">
        <v>2000</v>
      </c>
      <c r="C13" s="64">
        <v>675.34199999999998</v>
      </c>
      <c r="D13" s="64">
        <v>14.963699999999999</v>
      </c>
      <c r="E13" s="64">
        <v>14.084199999999999</v>
      </c>
      <c r="F13" s="64">
        <v>13.8424</v>
      </c>
      <c r="G13" s="64">
        <v>13.7774</v>
      </c>
      <c r="H13" s="64">
        <v>13.973000000000001</v>
      </c>
      <c r="I13" s="70">
        <f t="shared" si="0"/>
        <v>14.128139999999998</v>
      </c>
      <c r="J13" s="70"/>
    </row>
    <row r="14" spans="2:14">
      <c r="B14" s="59">
        <v>2200</v>
      </c>
      <c r="C14" s="64">
        <v>701.85199999999998</v>
      </c>
      <c r="D14" s="64">
        <v>14.946199999999999</v>
      </c>
      <c r="E14" s="64">
        <v>14.0669</v>
      </c>
      <c r="F14" s="64">
        <v>13.8285</v>
      </c>
      <c r="G14" s="64">
        <v>13.759</v>
      </c>
      <c r="H14" s="64">
        <v>13.9567</v>
      </c>
      <c r="I14" s="70">
        <f t="shared" si="0"/>
        <v>14.111459999999999</v>
      </c>
      <c r="J14" s="70"/>
    </row>
    <row r="15" spans="2:14">
      <c r="B15" s="59">
        <v>2400</v>
      </c>
      <c r="C15" s="64">
        <v>728.15899999999999</v>
      </c>
      <c r="D15" s="64">
        <v>14.930099999999999</v>
      </c>
      <c r="E15" s="64">
        <v>14.053000000000001</v>
      </c>
      <c r="F15" s="64">
        <v>13.8184</v>
      </c>
      <c r="G15" s="64">
        <v>13.7454</v>
      </c>
      <c r="H15" s="64">
        <v>13.9489</v>
      </c>
      <c r="I15" s="70">
        <f t="shared" si="0"/>
        <v>14.099160000000001</v>
      </c>
      <c r="J15" s="70"/>
    </row>
    <row r="16" spans="2:14">
      <c r="B16" s="59">
        <v>2600</v>
      </c>
      <c r="C16" s="64">
        <v>754.25599999999997</v>
      </c>
      <c r="D16" s="64">
        <v>14.918100000000001</v>
      </c>
      <c r="E16" s="64">
        <v>14.040900000000001</v>
      </c>
      <c r="F16" s="64">
        <v>13.8047</v>
      </c>
      <c r="G16" s="64">
        <v>13.7326</v>
      </c>
      <c r="H16" s="64">
        <v>13.9339</v>
      </c>
      <c r="I16" s="70">
        <f t="shared" si="0"/>
        <v>14.086040000000001</v>
      </c>
      <c r="J16" s="70"/>
    </row>
    <row r="17" spans="2:10">
      <c r="B17" s="59">
        <v>2800</v>
      </c>
      <c r="C17" s="64">
        <v>780.41700000000003</v>
      </c>
      <c r="D17" s="64">
        <v>14.9077</v>
      </c>
      <c r="E17" s="64">
        <v>14.0314</v>
      </c>
      <c r="F17" s="64">
        <v>13.7979</v>
      </c>
      <c r="G17" s="64">
        <v>13.7341</v>
      </c>
      <c r="H17" s="64">
        <v>13.926</v>
      </c>
      <c r="I17" s="70">
        <f t="shared" si="0"/>
        <v>14.079419999999999</v>
      </c>
      <c r="J17" s="70"/>
    </row>
    <row r="18" spans="2:10">
      <c r="B18" s="59">
        <v>3000</v>
      </c>
      <c r="C18" s="64">
        <v>806.62199999999996</v>
      </c>
      <c r="D18" s="64">
        <v>14.9011</v>
      </c>
      <c r="E18" s="64">
        <v>14.0222</v>
      </c>
      <c r="F18" s="64">
        <v>13.790699999999999</v>
      </c>
      <c r="G18" s="64">
        <v>13.716100000000001</v>
      </c>
      <c r="H18" s="64">
        <v>13.917999999999999</v>
      </c>
      <c r="I18" s="70">
        <f t="shared" si="0"/>
        <v>14.069619999999997</v>
      </c>
      <c r="J18" s="70"/>
    </row>
    <row r="19" spans="2:10">
      <c r="B19" s="59">
        <v>3200</v>
      </c>
      <c r="C19" s="64">
        <v>832.76</v>
      </c>
      <c r="D19" s="64">
        <v>14.8901</v>
      </c>
      <c r="E19" s="64">
        <v>14.0153</v>
      </c>
      <c r="F19" s="64">
        <v>13.792400000000001</v>
      </c>
      <c r="G19" s="64">
        <v>13.709899999999999</v>
      </c>
      <c r="H19" s="64">
        <v>13.9155</v>
      </c>
      <c r="I19" s="70">
        <f t="shared" si="0"/>
        <v>14.064640000000001</v>
      </c>
      <c r="J19" s="70"/>
    </row>
    <row r="20" spans="2:10">
      <c r="B20" s="59">
        <v>3400</v>
      </c>
      <c r="C20" s="64">
        <v>858.85299999999995</v>
      </c>
      <c r="D20" s="64">
        <v>14.882</v>
      </c>
      <c r="E20" s="64">
        <v>14.0101</v>
      </c>
      <c r="F20" s="64">
        <v>13.7819</v>
      </c>
      <c r="G20" s="64">
        <v>13.704000000000001</v>
      </c>
      <c r="H20" s="64">
        <v>13.9055</v>
      </c>
      <c r="I20" s="70">
        <f t="shared" si="0"/>
        <v>14.056700000000001</v>
      </c>
      <c r="J20" s="70"/>
    </row>
    <row r="21" spans="2:10">
      <c r="B21" s="59">
        <v>3600</v>
      </c>
      <c r="C21" s="64">
        <v>885.07799999999997</v>
      </c>
      <c r="D21" s="64">
        <v>14.8774</v>
      </c>
      <c r="E21" s="64">
        <v>14.0055</v>
      </c>
      <c r="F21" s="64">
        <v>13.7768</v>
      </c>
      <c r="G21" s="64">
        <v>13.700100000000001</v>
      </c>
      <c r="H21" s="64">
        <v>13.9003</v>
      </c>
      <c r="I21" s="70">
        <f t="shared" si="0"/>
        <v>14.052019999999999</v>
      </c>
      <c r="J21" s="70"/>
    </row>
    <row r="22" spans="2:10">
      <c r="B22" s="59">
        <v>3800</v>
      </c>
      <c r="C22" s="64">
        <v>911.22699999999998</v>
      </c>
      <c r="D22" s="64">
        <v>14.8727</v>
      </c>
      <c r="E22" s="64">
        <v>14.0006</v>
      </c>
      <c r="F22" s="64">
        <v>13.773099999999999</v>
      </c>
      <c r="G22" s="64">
        <v>13.695</v>
      </c>
      <c r="H22" s="64">
        <v>13.8971</v>
      </c>
      <c r="I22" s="70">
        <f t="shared" si="0"/>
        <v>14.047700000000001</v>
      </c>
      <c r="J22" s="70"/>
    </row>
    <row r="23" spans="2:10">
      <c r="B23" s="59">
        <v>4000</v>
      </c>
      <c r="C23" s="64">
        <v>937.61699999999996</v>
      </c>
      <c r="D23" s="64">
        <v>14.868399999999999</v>
      </c>
      <c r="E23" s="64">
        <v>13.9964</v>
      </c>
      <c r="F23" s="64">
        <v>13.7705</v>
      </c>
      <c r="G23" s="64">
        <v>13.6914</v>
      </c>
      <c r="H23" s="64">
        <v>13.893599999999999</v>
      </c>
      <c r="I23" s="70">
        <f t="shared" si="0"/>
        <v>14.044060000000002</v>
      </c>
      <c r="J23" s="70"/>
    </row>
    <row r="24" spans="2:10">
      <c r="B24" s="59">
        <v>4200</v>
      </c>
      <c r="C24" s="64">
        <v>963.98800000000006</v>
      </c>
      <c r="D24" s="64">
        <v>14.8645</v>
      </c>
      <c r="E24" s="64">
        <v>13.9937</v>
      </c>
      <c r="F24" s="64">
        <v>13.7677</v>
      </c>
      <c r="G24" s="64">
        <v>13.695499999999999</v>
      </c>
      <c r="H24" s="64">
        <v>13.89</v>
      </c>
      <c r="I24" s="70">
        <f t="shared" si="0"/>
        <v>14.04228</v>
      </c>
      <c r="J24" s="70"/>
    </row>
    <row r="25" spans="2:10">
      <c r="B25" s="59">
        <v>4400</v>
      </c>
      <c r="C25" s="64">
        <v>990.37900000000002</v>
      </c>
      <c r="D25" s="64">
        <v>14.8622</v>
      </c>
      <c r="E25" s="64">
        <v>13.9894</v>
      </c>
      <c r="F25" s="64">
        <v>13.7637</v>
      </c>
      <c r="G25" s="64">
        <v>13.692500000000001</v>
      </c>
      <c r="H25" s="64">
        <v>13.8926</v>
      </c>
      <c r="I25" s="70">
        <f t="shared" si="0"/>
        <v>14.04008</v>
      </c>
      <c r="J25" s="70"/>
    </row>
    <row r="26" spans="2:10">
      <c r="B26" s="59">
        <v>4600</v>
      </c>
      <c r="C26" s="64">
        <v>1016.61</v>
      </c>
      <c r="D26" s="64">
        <v>14.8584</v>
      </c>
      <c r="E26" s="64">
        <v>13.9862</v>
      </c>
      <c r="F26" s="64">
        <v>13.7613</v>
      </c>
      <c r="G26" s="64">
        <v>13.6822</v>
      </c>
      <c r="H26" s="64">
        <v>13.886900000000001</v>
      </c>
      <c r="I26" s="70">
        <f t="shared" si="0"/>
        <v>14.035</v>
      </c>
      <c r="J26" s="70"/>
    </row>
    <row r="27" spans="2:10">
      <c r="B27" s="59">
        <v>4800</v>
      </c>
      <c r="C27" s="64">
        <v>1043</v>
      </c>
      <c r="D27" s="64">
        <v>14.8543</v>
      </c>
      <c r="E27" s="64">
        <v>13.985799999999999</v>
      </c>
      <c r="F27" s="64">
        <v>13.7593</v>
      </c>
      <c r="G27" s="64">
        <v>13.68</v>
      </c>
      <c r="H27" s="64">
        <v>13.8842</v>
      </c>
      <c r="I27" s="70">
        <f t="shared" si="0"/>
        <v>14.032720000000001</v>
      </c>
      <c r="J27" s="70"/>
    </row>
    <row r="28" spans="2:10">
      <c r="B28" s="59">
        <v>5000</v>
      </c>
      <c r="C28" s="64">
        <v>1069.95</v>
      </c>
      <c r="D28" s="64">
        <v>14.851800000000001</v>
      </c>
      <c r="E28" s="64">
        <v>13.983000000000001</v>
      </c>
      <c r="F28" s="64">
        <v>13.7583</v>
      </c>
      <c r="G28" s="64">
        <v>13.678000000000001</v>
      </c>
      <c r="H28" s="64">
        <v>13.881600000000001</v>
      </c>
      <c r="I28" s="70">
        <f t="shared" si="0"/>
        <v>14.030540000000002</v>
      </c>
      <c r="J28" s="70"/>
    </row>
    <row r="29" spans="2:10">
      <c r="B29" s="59">
        <v>5200</v>
      </c>
      <c r="C29" s="64">
        <v>1096.3499999999999</v>
      </c>
      <c r="D29" s="64">
        <v>14.8521</v>
      </c>
      <c r="E29" s="64">
        <v>13.9826</v>
      </c>
      <c r="F29" s="64">
        <v>13.757999999999999</v>
      </c>
      <c r="G29" s="64">
        <v>13.6776</v>
      </c>
      <c r="H29" s="64">
        <v>13.881399999999999</v>
      </c>
      <c r="I29" s="70">
        <f t="shared" si="0"/>
        <v>14.030339999999999</v>
      </c>
      <c r="J29" s="70"/>
    </row>
    <row r="30" spans="2:10">
      <c r="B30" s="59">
        <v>5400</v>
      </c>
      <c r="C30" s="64">
        <v>1122.8</v>
      </c>
      <c r="D30" s="64">
        <v>14.851900000000001</v>
      </c>
      <c r="E30" s="64">
        <v>13.982699999999999</v>
      </c>
      <c r="F30" s="64">
        <v>13.757999999999999</v>
      </c>
      <c r="G30" s="64">
        <v>13.6774</v>
      </c>
      <c r="H30" s="64">
        <v>13.8813</v>
      </c>
      <c r="I30" s="70">
        <f t="shared" si="0"/>
        <v>14.030260000000002</v>
      </c>
      <c r="J30" s="70"/>
    </row>
    <row r="31" spans="2:10">
      <c r="B31" s="59">
        <v>5600</v>
      </c>
      <c r="C31" s="64">
        <v>1149.42</v>
      </c>
      <c r="D31" s="64">
        <v>14.852</v>
      </c>
      <c r="E31" s="64">
        <v>13.9825</v>
      </c>
      <c r="F31" s="64">
        <v>13.7577</v>
      </c>
      <c r="G31" s="64">
        <v>13.677</v>
      </c>
      <c r="H31" s="64">
        <v>13.8811</v>
      </c>
      <c r="I31" s="70">
        <f t="shared" si="0"/>
        <v>14.030060000000001</v>
      </c>
      <c r="J31" s="70"/>
    </row>
    <row r="32" spans="2:10">
      <c r="B32" s="59">
        <v>5800</v>
      </c>
      <c r="C32" s="64">
        <v>1175.98</v>
      </c>
      <c r="D32" s="64">
        <v>14.852</v>
      </c>
      <c r="E32" s="64">
        <v>13.982200000000001</v>
      </c>
      <c r="F32" s="64">
        <v>13.7578</v>
      </c>
      <c r="G32" s="64">
        <v>13.6768</v>
      </c>
      <c r="H32" s="64">
        <v>13.880699999999999</v>
      </c>
      <c r="I32" s="70">
        <f t="shared" si="0"/>
        <v>14.029900000000001</v>
      </c>
      <c r="J32" s="70"/>
    </row>
    <row r="33" spans="2:10">
      <c r="B33" s="59">
        <v>6000</v>
      </c>
      <c r="C33" s="64">
        <v>1202.5999999999999</v>
      </c>
      <c r="D33" s="64">
        <v>14.8512</v>
      </c>
      <c r="E33" s="64">
        <v>13.9815</v>
      </c>
      <c r="F33" s="64">
        <v>13.7575</v>
      </c>
      <c r="G33" s="64">
        <v>13.676500000000001</v>
      </c>
      <c r="H33" s="64">
        <v>13.8804</v>
      </c>
      <c r="I33" s="70">
        <f t="shared" si="0"/>
        <v>14.029419999999998</v>
      </c>
      <c r="J33" s="70"/>
    </row>
    <row r="34" spans="2:10">
      <c r="B34" s="59">
        <v>6200</v>
      </c>
      <c r="C34" s="64">
        <v>1229.24</v>
      </c>
      <c r="D34" s="64">
        <v>14.8512</v>
      </c>
      <c r="E34" s="64">
        <v>13.981400000000001</v>
      </c>
      <c r="F34" s="64">
        <v>13.757400000000001</v>
      </c>
      <c r="G34" s="64">
        <v>13.676299999999999</v>
      </c>
      <c r="H34" s="64">
        <v>13.8804</v>
      </c>
      <c r="I34" s="70">
        <f t="shared" si="0"/>
        <v>14.029339999999999</v>
      </c>
      <c r="J34" s="70"/>
    </row>
    <row r="35" spans="2:10">
      <c r="B35" s="59">
        <v>6400</v>
      </c>
      <c r="C35" s="64">
        <v>1255.8</v>
      </c>
      <c r="D35" s="64">
        <v>14.851000000000001</v>
      </c>
      <c r="E35" s="64">
        <v>13.981299999999999</v>
      </c>
      <c r="F35" s="64">
        <v>13.757400000000001</v>
      </c>
      <c r="G35" s="64">
        <v>13.676299999999999</v>
      </c>
      <c r="H35" s="64">
        <v>13.88</v>
      </c>
      <c r="I35" s="70">
        <f t="shared" si="0"/>
        <v>14.029199999999999</v>
      </c>
      <c r="J35" s="70"/>
    </row>
    <row r="36" spans="2:10">
      <c r="B36" s="59">
        <v>6600</v>
      </c>
      <c r="C36" s="64">
        <v>1282.46</v>
      </c>
      <c r="D36" s="64">
        <v>14.8507</v>
      </c>
      <c r="E36" s="64">
        <v>13.9811</v>
      </c>
      <c r="F36" s="64">
        <v>13.757099999999999</v>
      </c>
      <c r="G36" s="64">
        <v>13.6759</v>
      </c>
      <c r="H36" s="64">
        <v>13.8797</v>
      </c>
      <c r="I36" s="70">
        <f t="shared" si="0"/>
        <v>14.028899999999998</v>
      </c>
      <c r="J36" s="70"/>
    </row>
    <row r="37" spans="2:10">
      <c r="B37" s="59">
        <v>6800</v>
      </c>
      <c r="C37" s="64">
        <v>1309.1300000000001</v>
      </c>
      <c r="D37" s="64">
        <v>14.850300000000001</v>
      </c>
      <c r="E37" s="64">
        <v>13.980700000000001</v>
      </c>
      <c r="F37" s="64">
        <v>13.7567</v>
      </c>
      <c r="G37" s="64">
        <v>13.675700000000001</v>
      </c>
      <c r="H37" s="64">
        <v>13.8795</v>
      </c>
      <c r="I37" s="70">
        <f t="shared" si="0"/>
        <v>14.02858</v>
      </c>
      <c r="J37" s="70"/>
    </row>
    <row r="38" spans="2:10">
      <c r="B38" s="59">
        <v>7000</v>
      </c>
      <c r="C38" s="64">
        <v>1335.73</v>
      </c>
      <c r="D38" s="64">
        <v>14.8498</v>
      </c>
      <c r="E38" s="64">
        <v>13.9802</v>
      </c>
      <c r="F38" s="64">
        <v>13.7568</v>
      </c>
      <c r="G38" s="64">
        <v>13.6752</v>
      </c>
      <c r="H38" s="64">
        <v>13.879300000000001</v>
      </c>
      <c r="I38" s="70">
        <f t="shared" si="0"/>
        <v>14.02826</v>
      </c>
      <c r="J38" s="70"/>
    </row>
    <row r="39" spans="2:10">
      <c r="B39" s="59">
        <v>7200</v>
      </c>
      <c r="C39" s="64">
        <v>1362.32</v>
      </c>
      <c r="D39" s="64">
        <v>14.849399999999999</v>
      </c>
      <c r="E39" s="64">
        <v>13.979799999999999</v>
      </c>
      <c r="F39" s="64">
        <v>13.7561</v>
      </c>
      <c r="G39" s="64">
        <v>13.6746</v>
      </c>
      <c r="H39" s="64">
        <v>13.879099999999999</v>
      </c>
      <c r="I39" s="70">
        <f t="shared" si="0"/>
        <v>14.027799999999999</v>
      </c>
      <c r="J39" s="70"/>
    </row>
    <row r="40" spans="2:10">
      <c r="B40" s="59">
        <v>7400</v>
      </c>
      <c r="C40" s="64">
        <v>1389.04</v>
      </c>
      <c r="D40" s="64">
        <v>14.849299999999999</v>
      </c>
      <c r="E40" s="64">
        <v>13.979799999999999</v>
      </c>
      <c r="F40" s="64">
        <v>13.755599999999999</v>
      </c>
      <c r="G40" s="64">
        <v>13.673999999999999</v>
      </c>
      <c r="H40" s="64">
        <v>13.8789</v>
      </c>
      <c r="I40" s="70">
        <f t="shared" si="0"/>
        <v>14.027519999999999</v>
      </c>
      <c r="J40" s="70"/>
    </row>
    <row r="41" spans="2:10">
      <c r="B41" s="59">
        <v>7600</v>
      </c>
      <c r="C41" s="64">
        <v>1415.74</v>
      </c>
      <c r="D41" s="64">
        <v>14.8483</v>
      </c>
      <c r="E41" s="64">
        <v>13.9793</v>
      </c>
      <c r="F41" s="64">
        <v>13.7555</v>
      </c>
      <c r="G41" s="64">
        <v>13.6739</v>
      </c>
      <c r="H41" s="64">
        <v>13.878399999999999</v>
      </c>
      <c r="I41" s="70">
        <f t="shared" si="0"/>
        <v>14.027080000000002</v>
      </c>
      <c r="J41" s="70"/>
    </row>
    <row r="42" spans="2:10">
      <c r="B42" s="59">
        <v>7800</v>
      </c>
      <c r="C42" s="64">
        <v>1442.39</v>
      </c>
      <c r="D42" s="64">
        <v>14.847899999999999</v>
      </c>
      <c r="E42" s="64">
        <v>13.9786</v>
      </c>
      <c r="F42" s="64">
        <v>13.7552</v>
      </c>
      <c r="G42" s="64">
        <v>13.673</v>
      </c>
      <c r="H42" s="64">
        <v>13.8781</v>
      </c>
      <c r="I42" s="70">
        <f t="shared" si="0"/>
        <v>14.02656</v>
      </c>
      <c r="J42" s="70"/>
    </row>
    <row r="43" spans="2:10">
      <c r="B43" s="59">
        <v>8000</v>
      </c>
      <c r="C43" s="64">
        <v>1469.02</v>
      </c>
      <c r="D43" s="64">
        <v>14.847200000000001</v>
      </c>
      <c r="E43" s="64">
        <v>13.978300000000001</v>
      </c>
      <c r="F43" s="64">
        <v>13.755000000000001</v>
      </c>
      <c r="G43" s="64">
        <v>13.6724</v>
      </c>
      <c r="H43" s="64">
        <v>13.877700000000001</v>
      </c>
      <c r="I43" s="70">
        <f t="shared" si="0"/>
        <v>14.026120000000001</v>
      </c>
      <c r="J43" s="70"/>
    </row>
    <row r="44" spans="2:10">
      <c r="B44" s="59">
        <v>8200</v>
      </c>
      <c r="C44" s="64">
        <v>1495.66</v>
      </c>
      <c r="D44" s="64">
        <v>14.847200000000001</v>
      </c>
      <c r="E44" s="64">
        <v>13.978199999999999</v>
      </c>
      <c r="F44" s="64">
        <v>13.755000000000001</v>
      </c>
      <c r="G44" s="64">
        <v>13.6724</v>
      </c>
      <c r="H44" s="64">
        <v>13.877700000000001</v>
      </c>
      <c r="I44" s="70">
        <f t="shared" si="0"/>
        <v>14.026100000000003</v>
      </c>
      <c r="J44" s="70"/>
    </row>
    <row r="45" spans="2:10">
      <c r="B45" s="59">
        <v>8400</v>
      </c>
      <c r="C45" s="64">
        <v>1522.3</v>
      </c>
      <c r="D45" s="64">
        <v>14.847200000000001</v>
      </c>
      <c r="E45" s="64">
        <v>13.978199999999999</v>
      </c>
      <c r="F45" s="64">
        <v>13.755000000000001</v>
      </c>
      <c r="G45" s="64">
        <v>13.6724</v>
      </c>
      <c r="H45" s="64">
        <v>13.877700000000001</v>
      </c>
      <c r="I45" s="70">
        <f t="shared" si="0"/>
        <v>14.026100000000003</v>
      </c>
      <c r="J45" s="70"/>
    </row>
    <row r="46" spans="2:10">
      <c r="B46" s="59">
        <v>8600</v>
      </c>
      <c r="C46" s="64">
        <v>1548.98</v>
      </c>
      <c r="D46" s="64">
        <v>14.847200000000001</v>
      </c>
      <c r="E46" s="64">
        <v>13.978199999999999</v>
      </c>
      <c r="F46" s="64">
        <v>13.755000000000001</v>
      </c>
      <c r="G46" s="64">
        <v>13.6724</v>
      </c>
      <c r="H46" s="64">
        <v>13.877700000000001</v>
      </c>
      <c r="I46" s="70">
        <f t="shared" si="0"/>
        <v>14.026100000000003</v>
      </c>
      <c r="J46" s="70"/>
    </row>
    <row r="47" spans="2:10">
      <c r="B47" s="59">
        <v>8800</v>
      </c>
      <c r="C47" s="64">
        <v>1575.64</v>
      </c>
      <c r="D47" s="64">
        <v>14.847200000000001</v>
      </c>
      <c r="E47" s="64">
        <v>13.978199999999999</v>
      </c>
      <c r="F47" s="64">
        <v>13.755000000000001</v>
      </c>
      <c r="G47" s="64">
        <v>13.6724</v>
      </c>
      <c r="H47" s="64">
        <v>13.877700000000001</v>
      </c>
      <c r="I47" s="70">
        <f t="shared" si="0"/>
        <v>14.026100000000003</v>
      </c>
      <c r="J47" s="70"/>
    </row>
    <row r="48" spans="2:10">
      <c r="B48" s="59">
        <v>9000</v>
      </c>
      <c r="C48" s="64">
        <v>1602.37</v>
      </c>
      <c r="D48" s="64">
        <v>14.847200000000001</v>
      </c>
      <c r="E48" s="64">
        <v>13.978199999999999</v>
      </c>
      <c r="F48" s="64">
        <v>13.755000000000001</v>
      </c>
      <c r="G48" s="64">
        <v>13.6724</v>
      </c>
      <c r="H48" s="64">
        <v>13.877700000000001</v>
      </c>
      <c r="I48" s="70">
        <f t="shared" si="0"/>
        <v>14.026100000000003</v>
      </c>
      <c r="J48" s="70"/>
    </row>
    <row r="49" spans="2:10">
      <c r="B49" s="59">
        <v>9200</v>
      </c>
      <c r="C49" s="64">
        <v>1628.84</v>
      </c>
      <c r="D49" s="64">
        <v>14.847200000000001</v>
      </c>
      <c r="E49" s="64">
        <v>13.978199999999999</v>
      </c>
      <c r="F49" s="64">
        <v>13.755000000000001</v>
      </c>
      <c r="G49" s="64">
        <v>13.6724</v>
      </c>
      <c r="H49" s="64">
        <v>13.877700000000001</v>
      </c>
      <c r="I49" s="70">
        <f t="shared" si="0"/>
        <v>14.026100000000003</v>
      </c>
      <c r="J49" s="70"/>
    </row>
    <row r="50" spans="2:10">
      <c r="B50" s="59">
        <v>9400</v>
      </c>
      <c r="C50" s="64">
        <v>1655.41</v>
      </c>
      <c r="D50" s="64">
        <v>14.847200000000001</v>
      </c>
      <c r="E50" s="64">
        <v>13.978199999999999</v>
      </c>
      <c r="F50" s="64">
        <v>13.755000000000001</v>
      </c>
      <c r="G50" s="64">
        <v>13.6724</v>
      </c>
      <c r="H50" s="64">
        <v>13.877700000000001</v>
      </c>
      <c r="I50" s="70">
        <f t="shared" si="0"/>
        <v>14.026100000000003</v>
      </c>
      <c r="J50" s="70"/>
    </row>
    <row r="51" spans="2:10">
      <c r="B51" s="59">
        <v>9600</v>
      </c>
      <c r="C51" s="64">
        <v>1681.82</v>
      </c>
      <c r="D51" s="64">
        <v>14.847200000000001</v>
      </c>
      <c r="E51" s="64">
        <v>13.978199999999999</v>
      </c>
      <c r="F51" s="64">
        <v>13.755000000000001</v>
      </c>
      <c r="G51" s="64">
        <v>13.6724</v>
      </c>
      <c r="H51" s="64">
        <v>13.877700000000001</v>
      </c>
      <c r="I51" s="70">
        <f t="shared" si="0"/>
        <v>14.026100000000003</v>
      </c>
      <c r="J51" s="70"/>
    </row>
    <row r="52" spans="2:10">
      <c r="B52" s="59">
        <v>9800</v>
      </c>
      <c r="C52" s="64">
        <v>1708.19</v>
      </c>
      <c r="D52" s="64">
        <v>14.847200000000001</v>
      </c>
      <c r="E52" s="64">
        <v>13.978199999999999</v>
      </c>
      <c r="F52" s="64">
        <v>13.755000000000001</v>
      </c>
      <c r="G52" s="64">
        <v>13.6724</v>
      </c>
      <c r="H52" s="64">
        <v>13.877700000000001</v>
      </c>
      <c r="I52" s="70">
        <f t="shared" si="0"/>
        <v>14.026100000000003</v>
      </c>
      <c r="J52" s="70"/>
    </row>
    <row r="53" spans="2:10">
      <c r="B53" s="59">
        <v>10000</v>
      </c>
      <c r="C53" s="64">
        <v>1734.43</v>
      </c>
      <c r="D53" s="64">
        <v>14.847200000000001</v>
      </c>
      <c r="E53" s="64">
        <v>13.978199999999999</v>
      </c>
      <c r="F53" s="64">
        <v>13.755000000000001</v>
      </c>
      <c r="G53" s="64">
        <v>13.6724</v>
      </c>
      <c r="H53" s="64">
        <v>13.877700000000001</v>
      </c>
      <c r="I53" s="70">
        <f t="shared" si="0"/>
        <v>14.026100000000003</v>
      </c>
      <c r="J53" s="70"/>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54</vt:i4>
      </vt:variant>
      <vt:variant>
        <vt:lpstr>Named Ranges</vt:lpstr>
      </vt:variant>
      <vt:variant>
        <vt:i4>2</vt:i4>
      </vt:variant>
    </vt:vector>
  </HeadingPairs>
  <TitlesOfParts>
    <vt:vector size="56" baseType="lpstr">
      <vt:lpstr>reg control (2)</vt:lpstr>
      <vt:lpstr>net_migration</vt:lpstr>
      <vt:lpstr>Sheet1</vt:lpstr>
      <vt:lpstr>birth_vic</vt:lpstr>
      <vt:lpstr>death_vic</vt:lpstr>
      <vt:lpstr>key dates</vt:lpstr>
      <vt:lpstr>regression sens-&gt;</vt:lpstr>
      <vt:lpstr>reg control</vt:lpstr>
      <vt:lpstr>reg cost</vt:lpstr>
      <vt:lpstr>Regression&gt;&gt;</vt:lpstr>
      <vt:lpstr>Reg_30days</vt:lpstr>
      <vt:lpstr>Reg_30days (2)</vt:lpstr>
      <vt:lpstr>Reg_test stats</vt:lpstr>
      <vt:lpstr>ori data</vt:lpstr>
      <vt:lpstr>Fitting&gt;&gt;</vt:lpstr>
      <vt:lpstr>Data fitting Result</vt:lpstr>
      <vt:lpstr>Data fitting_seed</vt:lpstr>
      <vt:lpstr>RMSE&amp;MAPE</vt:lpstr>
      <vt:lpstr>Cost&gt;&gt;</vt:lpstr>
      <vt:lpstr>Actual GDP breakdown</vt:lpstr>
      <vt:lpstr>Model Cost</vt:lpstr>
      <vt:lpstr>Table A1</vt:lpstr>
      <vt:lpstr>Pivot Table</vt:lpstr>
      <vt:lpstr>Sensitivity test&gt;&gt;</vt:lpstr>
      <vt:lpstr>diff noise</vt:lpstr>
      <vt:lpstr>Settings&gt;&gt;</vt:lpstr>
      <vt:lpstr>base_setting</vt:lpstr>
      <vt:lpstr>sigma=0.1&gt;&gt;</vt:lpstr>
      <vt:lpstr>opt vacc_sigma0.1</vt:lpstr>
      <vt:lpstr>loss_sigma0.1</vt:lpstr>
      <vt:lpstr>sigma=0.05&gt;&gt;</vt:lpstr>
      <vt:lpstr>opt vacc_sigma0.05</vt:lpstr>
      <vt:lpstr>loss_sigma0.05</vt:lpstr>
      <vt:lpstr>sigma=0.2&gt;</vt:lpstr>
      <vt:lpstr>opt vacc_sigma0.2</vt:lpstr>
      <vt:lpstr>loss_sigma0.2</vt:lpstr>
      <vt:lpstr>sigma=0&gt;&gt;</vt:lpstr>
      <vt:lpstr>opt vacc_sigma0</vt:lpstr>
      <vt:lpstr>loss_sigma0</vt:lpstr>
      <vt:lpstr>sigma=0.0001&gt;&gt;</vt:lpstr>
      <vt:lpstr>opt vacc_sigma0.0001</vt:lpstr>
      <vt:lpstr>loss_sigma0.0001</vt:lpstr>
      <vt:lpstr>sigma=0.0002&gt;&gt;</vt:lpstr>
      <vt:lpstr>opt vacc_sigma0.0002</vt:lpstr>
      <vt:lpstr>loss_sigma0.0002</vt:lpstr>
      <vt:lpstr>sigma=0.0005&gt;&gt;</vt:lpstr>
      <vt:lpstr>opt vacc_sigma0.0005</vt:lpstr>
      <vt:lpstr>loss_sigma0.0005</vt:lpstr>
      <vt:lpstr>sigma=0.002&gt;&gt;</vt:lpstr>
      <vt:lpstr>opt vacc_sigma0.002</vt:lpstr>
      <vt:lpstr>loss_sigma0.002</vt:lpstr>
      <vt:lpstr>sigma=0.02&gt;&gt;</vt:lpstr>
      <vt:lpstr>opt vacc_sigma0.02</vt:lpstr>
      <vt:lpstr>loss_sigma0.02</vt:lpstr>
      <vt:lpstr>TopOfTable_Table_2</vt:lpstr>
      <vt:lpstr>birth_vic!Y2015_BIRTHS_LG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Miranda Zhai</dc:creator>
  <cp:lastModifiedBy>Miranda Zhai</cp:lastModifiedBy>
  <dcterms:created xsi:type="dcterms:W3CDTF">2024-08-02T00:49:08Z</dcterms:created>
  <dcterms:modified xsi:type="dcterms:W3CDTF">2026-01-02T09:14:39Z</dcterms:modified>
</cp:coreProperties>
</file>